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1" codeName="{82680DD9-3F13-7979-5B5F-3D2375947C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leman\Desktop\"/>
    </mc:Choice>
  </mc:AlternateContent>
  <xr:revisionPtr revIDLastSave="0" documentId="13_ncr:1_{77940513-88DB-4A63-9238-B51E2E362E47}" xr6:coauthVersionLast="47" xr6:coauthVersionMax="47" xr10:uidLastSave="{00000000-0000-0000-0000-000000000000}"/>
  <bookViews>
    <workbookView xWindow="-108" yWindow="-108" windowWidth="23256" windowHeight="12456" tabRatio="920" firstSheet="1" activeTab="1" xr2:uid="{00000000-000D-0000-FFFF-FFFF00000000}"/>
  </bookViews>
  <sheets>
    <sheet name="بيانات" sheetId="1" state="hidden" r:id="rId1"/>
    <sheet name="التسجيل" sheetId="3" r:id="rId2"/>
    <sheet name="تفصيلى" sheetId="28" r:id="rId3"/>
    <sheet name="السداد" sheetId="5" r:id="rId4"/>
    <sheet name="التحميل" sheetId="6" r:id="rId5"/>
    <sheet name="الربط" sheetId="4" r:id="rId6"/>
    <sheet name="الرول" sheetId="18" r:id="rId7"/>
    <sheet name="الافراج" sheetId="27" r:id="rId8"/>
    <sheet name="الارصدة" sheetId="7" r:id="rId9"/>
    <sheet name="متابعة الربط" sheetId="29" r:id="rId10"/>
    <sheet name="متابعة التحميل" sheetId="26" r:id="rId11"/>
  </sheet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الاصناف_170ec1c2-9f41-43a0-899d-297cda40dee7" name="الاصناف" connection="Query - الاصناف"/>
          <x15:modelTable id="تسجيل_العقود_1ac8bc25-4559-46d6-91e5-7e62684be383" name="تسجيل_العقود" connection="Query - تسجيل_العقود"/>
          <x15:modelTable id="السداد_a9c461d1-c9c4-43b3-b00b-f1471533e2f1" name="السداد" connection="Query - السداد"/>
          <x15:modelTable id="التحميل_e881f29d-6ec0-4984-8a4f-1fd634b97e09" name="التحميل" connection="Query - التحميل"/>
          <x15:modelTable id="الربط_e1d29fa3-5afe-40bf-8d7b-cf3c4160995a" name="الربط" connection="Query - الربط"/>
          <x15:modelTable id="الارصدة_2115991f-12ac-454e-aac5-8f1772d30e53" name="الارصدة" connection="Query - الارصدة"/>
          <x15:modelTable id="الرولينج_cc8f34a1-26fb-4ca1-9ab5-a2d8b661c572" name="الرولينج" connection="Query - الرولينج"/>
          <x15:modelTable id="الافراج_31e3a115-b9de-4a81-a6c5-e26df733ef37" name="الافراج" connection="Query - الافراج"/>
          <x15:modelTable id="بيع_خارجى_27e43610-de36-4af8-80fd-66f91be61818" name="بيع_خارجى" connection="Query - بيع_خارجى"/>
          <x15:modelTable id="تفصيلى_50e62d07-1706-4a81-ada6-78cfa3254400" name="تفصيلى" connection="Query - تفصيلى"/>
        </x15:modelTables>
        <x15:modelRelationships>
          <x15:modelRelationship fromTable="السداد" fromColumn="الصنف" toTable="الاصناف" toColumn="اسم الصنف"/>
          <x15:modelRelationship fromTable="السداد" fromColumn="الرقم الداخلي" toTable="تسجيل_العقود" toColumn="الرقم داخلي"/>
          <x15:modelRelationship fromTable="التحميل" fromColumn="الصنف" toTable="الاصناف" toColumn="اسم الصنف"/>
          <x15:modelRelationship fromTable="التحميل" fromColumn="الرقم الداخلي" toTable="تسجيل_العقود" toColumn="الرقم داخلي"/>
          <x15:modelRelationship fromTable="الربط" fromColumn="الصنف" toTable="الاصناف" toColumn="اسم الصنف"/>
          <x15:modelRelationship fromTable="الربط" fromColumn="الرقم الداخلي" toTable="تسجيل_العقود" toColumn="الرقم داخلي"/>
          <x15:modelRelationship fromTable="الارصدة" fromColumn="كود الصنف" toTable="الاصناف" toColumn="كود الصنف"/>
          <x15:modelRelationship fromTable="الرولينج" fromColumn="الصنف" toTable="الاصناف" toColumn="اسم الصنف"/>
          <x15:modelRelationship fromTable="الرولينج" fromColumn="الرقم الداخلي" toTable="تسجيل_العقود" toColumn="الرقم داخلي"/>
          <x15:modelRelationship fromTable="الافراج" fromColumn="الرقم الداخلي" toTable="تسجيل_العقود" toColumn="الرقم داخلي"/>
          <x15:modelRelationship fromTable="الافراج" fromColumn="الصنف" toTable="الاصناف" toColumn="اسم الصنف"/>
          <x15:modelRelationship fromTable="بيع_خارجى" fromColumn="الرقم الداخلي" toTable="تسجيل_العقود" toColumn="الرقم داخلي"/>
          <x15:modelRelationship fromTable="بيع_خارجى" fromColumn="الصنف" toTable="الاصناف" toColumn="اسم الصنف"/>
          <x15:modelRelationship fromTable="تفصيلى" fromColumn="الرقم داخلي" toTable="تسجيل_العقود" toColumn="الرقم داخلي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تسجيل_العقود" columnName="متوقع سداد" columnId="متوقع سداد">
                <x16:calculatedTimeColumn columnName="متوقع سداد (Year)" columnId="متوقع سداد (Year)" contentType="years" isSelected="1"/>
                <x16:calculatedTimeColumn columnName="متوقع سداد (Quarter)" columnId="متوقع سداد (Quarter)" contentType="quarters" isSelected="1"/>
                <x16:calculatedTimeColumn columnName="متوقع سداد (Month Index)" columnId="متوقع سداد (Month Index)" contentType="monthsindex" isSelected="1"/>
                <x16:calculatedTimeColumn columnName="متوقع سداد (Month)" columnId="متوقع سداد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4" i="27" l="1"/>
  <c r="D64" i="27"/>
  <c r="E64" i="27"/>
  <c r="C63" i="27"/>
  <c r="D63" i="27"/>
  <c r="E63" i="27"/>
  <c r="C207" i="5"/>
  <c r="D207" i="5"/>
  <c r="E207" i="5"/>
  <c r="F207" i="5"/>
  <c r="C206" i="5"/>
  <c r="D206" i="5"/>
  <c r="E206" i="5"/>
  <c r="F206" i="5"/>
  <c r="C1117" i="6"/>
  <c r="D1117" i="6"/>
  <c r="E1117" i="6"/>
  <c r="C1112" i="6"/>
  <c r="C1113" i="6"/>
  <c r="C1114" i="6"/>
  <c r="C1115" i="6"/>
  <c r="C1116" i="6"/>
  <c r="D1112" i="6"/>
  <c r="D1113" i="6"/>
  <c r="D1114" i="6"/>
  <c r="D1115" i="6"/>
  <c r="D1116" i="6"/>
  <c r="E1112" i="6"/>
  <c r="E1113" i="6"/>
  <c r="E1114" i="6"/>
  <c r="E1115" i="6"/>
  <c r="E1116" i="6"/>
  <c r="C361" i="4"/>
  <c r="C362" i="4"/>
  <c r="C363" i="4"/>
  <c r="C364" i="4"/>
  <c r="D361" i="4"/>
  <c r="D362" i="4"/>
  <c r="D363" i="4"/>
  <c r="D364" i="4"/>
  <c r="E361" i="4"/>
  <c r="E362" i="4"/>
  <c r="E363" i="4"/>
  <c r="E364" i="4"/>
  <c r="F361" i="4"/>
  <c r="F362" i="4"/>
  <c r="F363" i="4"/>
  <c r="F364" i="4"/>
  <c r="H361" i="4"/>
  <c r="H362" i="4"/>
  <c r="H363" i="4"/>
  <c r="H364" i="4"/>
  <c r="L361" i="4"/>
  <c r="L362" i="4"/>
  <c r="L363" i="4"/>
  <c r="L364" i="4"/>
  <c r="C351" i="4"/>
  <c r="C352" i="4"/>
  <c r="C353" i="4"/>
  <c r="C354" i="4"/>
  <c r="C355" i="4"/>
  <c r="C356" i="4"/>
  <c r="C357" i="4"/>
  <c r="C358" i="4"/>
  <c r="C359" i="4"/>
  <c r="C360" i="4"/>
  <c r="D351" i="4"/>
  <c r="D352" i="4"/>
  <c r="D353" i="4"/>
  <c r="D354" i="4"/>
  <c r="D355" i="4"/>
  <c r="D356" i="4"/>
  <c r="D357" i="4"/>
  <c r="D358" i="4"/>
  <c r="D359" i="4"/>
  <c r="D360" i="4"/>
  <c r="E351" i="4"/>
  <c r="E352" i="4"/>
  <c r="E353" i="4"/>
  <c r="E354" i="4"/>
  <c r="E355" i="4"/>
  <c r="E356" i="4"/>
  <c r="E357" i="4"/>
  <c r="E358" i="4"/>
  <c r="E359" i="4"/>
  <c r="E360" i="4"/>
  <c r="F351" i="4"/>
  <c r="F352" i="4"/>
  <c r="F353" i="4"/>
  <c r="F354" i="4"/>
  <c r="F355" i="4"/>
  <c r="F356" i="4"/>
  <c r="F357" i="4"/>
  <c r="F358" i="4"/>
  <c r="F359" i="4"/>
  <c r="F360" i="4"/>
  <c r="H351" i="4"/>
  <c r="H352" i="4"/>
  <c r="H353" i="4"/>
  <c r="H354" i="4"/>
  <c r="H356" i="4"/>
  <c r="H357" i="4"/>
  <c r="H358" i="4"/>
  <c r="H359" i="4"/>
  <c r="H360" i="4"/>
  <c r="L351" i="4"/>
  <c r="L352" i="4"/>
  <c r="L353" i="4"/>
  <c r="M353" i="4" s="1"/>
  <c r="L354" i="4"/>
  <c r="L356" i="4"/>
  <c r="L357" i="4"/>
  <c r="M357" i="4" s="1"/>
  <c r="L358" i="4"/>
  <c r="M358" i="4" s="1"/>
  <c r="L359" i="4"/>
  <c r="M359" i="4" s="1"/>
  <c r="L360" i="4"/>
  <c r="M360" i="4" s="1"/>
  <c r="M351" i="4"/>
  <c r="M352" i="4"/>
  <c r="M354" i="4"/>
  <c r="E62" i="27"/>
  <c r="D62" i="27"/>
  <c r="C62" i="27"/>
  <c r="C205" i="5"/>
  <c r="D205" i="5"/>
  <c r="E205" i="5"/>
  <c r="F205" i="5"/>
  <c r="C1103" i="6"/>
  <c r="C1104" i="6"/>
  <c r="C1105" i="6"/>
  <c r="C1106" i="6"/>
  <c r="C1107" i="6"/>
  <c r="C1108" i="6"/>
  <c r="C1109" i="6"/>
  <c r="C1110" i="6"/>
  <c r="C1111" i="6"/>
  <c r="D1103" i="6"/>
  <c r="D1104" i="6"/>
  <c r="D1105" i="6"/>
  <c r="D1106" i="6"/>
  <c r="D1107" i="6"/>
  <c r="D1108" i="6"/>
  <c r="D1109" i="6"/>
  <c r="D1110" i="6"/>
  <c r="D1111" i="6"/>
  <c r="E1103" i="6"/>
  <c r="E1104" i="6"/>
  <c r="E1105" i="6"/>
  <c r="E1106" i="6"/>
  <c r="E1107" i="6"/>
  <c r="E1108" i="6"/>
  <c r="E1109" i="6"/>
  <c r="E1110" i="6"/>
  <c r="E1111" i="6"/>
  <c r="C61" i="27"/>
  <c r="D61" i="27"/>
  <c r="E61" i="27"/>
  <c r="B167" i="28"/>
  <c r="C167" i="28"/>
  <c r="D167" i="28"/>
  <c r="F167" i="28"/>
  <c r="M167" i="28"/>
  <c r="B166" i="28"/>
  <c r="C166" i="28"/>
  <c r="D166" i="28"/>
  <c r="F166" i="28"/>
  <c r="M166" i="28"/>
  <c r="C1102" i="6"/>
  <c r="D1102" i="6"/>
  <c r="E1102" i="6"/>
  <c r="C1097" i="6"/>
  <c r="C1098" i="6"/>
  <c r="C1099" i="6"/>
  <c r="C1100" i="6"/>
  <c r="C1101" i="6"/>
  <c r="D1097" i="6"/>
  <c r="D1098" i="6"/>
  <c r="D1099" i="6"/>
  <c r="D1100" i="6"/>
  <c r="D1101" i="6"/>
  <c r="E1097" i="6"/>
  <c r="E1098" i="6"/>
  <c r="E1099" i="6"/>
  <c r="E1100" i="6"/>
  <c r="E1101" i="6"/>
  <c r="C204" i="5"/>
  <c r="D204" i="5"/>
  <c r="E204" i="5"/>
  <c r="F204" i="5"/>
  <c r="C340" i="4"/>
  <c r="C341" i="4"/>
  <c r="C342" i="4"/>
  <c r="C343" i="4"/>
  <c r="C344" i="4"/>
  <c r="C345" i="4"/>
  <c r="C346" i="4"/>
  <c r="C347" i="4"/>
  <c r="C348" i="4"/>
  <c r="C349" i="4"/>
  <c r="C350" i="4"/>
  <c r="D340" i="4"/>
  <c r="D341" i="4"/>
  <c r="D342" i="4"/>
  <c r="D343" i="4"/>
  <c r="D344" i="4"/>
  <c r="D345" i="4"/>
  <c r="D346" i="4"/>
  <c r="D347" i="4"/>
  <c r="D348" i="4"/>
  <c r="D349" i="4"/>
  <c r="D350" i="4"/>
  <c r="E340" i="4"/>
  <c r="E341" i="4"/>
  <c r="E342" i="4"/>
  <c r="E343" i="4"/>
  <c r="E344" i="4"/>
  <c r="E345" i="4"/>
  <c r="E346" i="4"/>
  <c r="E347" i="4"/>
  <c r="E348" i="4"/>
  <c r="H348" i="4" s="1"/>
  <c r="E349" i="4"/>
  <c r="E350" i="4"/>
  <c r="F340" i="4"/>
  <c r="F341" i="4"/>
  <c r="F342" i="4"/>
  <c r="F343" i="4"/>
  <c r="F344" i="4"/>
  <c r="F345" i="4"/>
  <c r="F346" i="4"/>
  <c r="F347" i="4"/>
  <c r="F348" i="4"/>
  <c r="F349" i="4"/>
  <c r="F350" i="4"/>
  <c r="H340" i="4"/>
  <c r="H341" i="4"/>
  <c r="H342" i="4"/>
  <c r="H343" i="4"/>
  <c r="H344" i="4"/>
  <c r="H345" i="4"/>
  <c r="H346" i="4"/>
  <c r="H347" i="4"/>
  <c r="L340" i="4"/>
  <c r="L341" i="4"/>
  <c r="M341" i="4" s="1"/>
  <c r="L342" i="4"/>
  <c r="L343" i="4"/>
  <c r="L344" i="4"/>
  <c r="L345" i="4"/>
  <c r="M345" i="4" s="1"/>
  <c r="L346" i="4"/>
  <c r="M346" i="4" s="1"/>
  <c r="L347" i="4"/>
  <c r="M347" i="4" s="1"/>
  <c r="L348" i="4"/>
  <c r="M342" i="4"/>
  <c r="C203" i="5"/>
  <c r="D203" i="5"/>
  <c r="E203" i="5"/>
  <c r="F203" i="5"/>
  <c r="C60" i="27"/>
  <c r="D60" i="27"/>
  <c r="E60" i="27"/>
  <c r="C339" i="4"/>
  <c r="D339" i="4"/>
  <c r="E339" i="4"/>
  <c r="F339" i="4"/>
  <c r="C335" i="4"/>
  <c r="C336" i="4"/>
  <c r="C337" i="4"/>
  <c r="C338" i="4"/>
  <c r="D335" i="4"/>
  <c r="D336" i="4"/>
  <c r="D337" i="4"/>
  <c r="D338" i="4"/>
  <c r="E335" i="4"/>
  <c r="E336" i="4"/>
  <c r="E337" i="4"/>
  <c r="E338" i="4"/>
  <c r="F335" i="4"/>
  <c r="F336" i="4"/>
  <c r="F337" i="4"/>
  <c r="F338" i="4"/>
  <c r="C1096" i="6"/>
  <c r="D1096" i="6"/>
  <c r="E1096" i="6"/>
  <c r="C1090" i="6"/>
  <c r="C1091" i="6"/>
  <c r="C1092" i="6"/>
  <c r="C1093" i="6"/>
  <c r="C1094" i="6"/>
  <c r="C1095" i="6"/>
  <c r="D1090" i="6"/>
  <c r="D1091" i="6"/>
  <c r="D1092" i="6"/>
  <c r="D1093" i="6"/>
  <c r="D1094" i="6"/>
  <c r="D1095" i="6"/>
  <c r="E1090" i="6"/>
  <c r="E1091" i="6"/>
  <c r="E1092" i="6"/>
  <c r="E1093" i="6"/>
  <c r="E1094" i="6"/>
  <c r="E1095" i="6"/>
  <c r="C58" i="27"/>
  <c r="C59" i="27"/>
  <c r="D58" i="27"/>
  <c r="D59" i="27"/>
  <c r="E58" i="27"/>
  <c r="E59" i="27"/>
  <c r="C202" i="5"/>
  <c r="D202" i="5"/>
  <c r="E202" i="5"/>
  <c r="F202" i="5"/>
  <c r="C201" i="5"/>
  <c r="D201" i="5"/>
  <c r="E201" i="5"/>
  <c r="F201" i="5"/>
  <c r="C1084" i="6"/>
  <c r="C1085" i="6"/>
  <c r="C1086" i="6"/>
  <c r="C1087" i="6"/>
  <c r="C1088" i="6"/>
  <c r="C1089" i="6"/>
  <c r="D1084" i="6"/>
  <c r="D1085" i="6"/>
  <c r="D1086" i="6"/>
  <c r="D1087" i="6"/>
  <c r="D1088" i="6"/>
  <c r="D1089" i="6"/>
  <c r="E1084" i="6"/>
  <c r="E1085" i="6"/>
  <c r="E1086" i="6"/>
  <c r="E1087" i="6"/>
  <c r="E1088" i="6"/>
  <c r="E1089" i="6"/>
  <c r="C49" i="27"/>
  <c r="C50" i="27"/>
  <c r="C51" i="27"/>
  <c r="C52" i="27"/>
  <c r="C53" i="27"/>
  <c r="C54" i="27"/>
  <c r="C55" i="27"/>
  <c r="C56" i="27"/>
  <c r="C57" i="27"/>
  <c r="D49" i="27"/>
  <c r="D50" i="27"/>
  <c r="D51" i="27"/>
  <c r="D52" i="27"/>
  <c r="D53" i="27"/>
  <c r="D54" i="27"/>
  <c r="D55" i="27"/>
  <c r="D56" i="27"/>
  <c r="D57" i="27"/>
  <c r="E49" i="27"/>
  <c r="E50" i="27"/>
  <c r="E51" i="27"/>
  <c r="E52" i="27"/>
  <c r="E53" i="27"/>
  <c r="E54" i="27"/>
  <c r="E55" i="27"/>
  <c r="E56" i="27"/>
  <c r="E57" i="27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L312" i="4" s="1"/>
  <c r="E313" i="4"/>
  <c r="L313" i="4" s="1"/>
  <c r="E314" i="4"/>
  <c r="L314" i="4" s="1"/>
  <c r="E315" i="4"/>
  <c r="L315" i="4" s="1"/>
  <c r="E316" i="4"/>
  <c r="L316" i="4" s="1"/>
  <c r="E317" i="4"/>
  <c r="L317" i="4" s="1"/>
  <c r="E318" i="4"/>
  <c r="L318" i="4" s="1"/>
  <c r="E319" i="4"/>
  <c r="L319" i="4" s="1"/>
  <c r="E320" i="4"/>
  <c r="L320" i="4" s="1"/>
  <c r="E321" i="4"/>
  <c r="L321" i="4" s="1"/>
  <c r="E322" i="4"/>
  <c r="L322" i="4" s="1"/>
  <c r="E323" i="4"/>
  <c r="E324" i="4"/>
  <c r="L324" i="4" s="1"/>
  <c r="E325" i="4"/>
  <c r="L325" i="4" s="1"/>
  <c r="E326" i="4"/>
  <c r="L326" i="4" s="1"/>
  <c r="E327" i="4"/>
  <c r="L327" i="4" s="1"/>
  <c r="E328" i="4"/>
  <c r="L328" i="4" s="1"/>
  <c r="E329" i="4"/>
  <c r="E330" i="4"/>
  <c r="L330" i="4" s="1"/>
  <c r="E331" i="4"/>
  <c r="E332" i="4"/>
  <c r="L332" i="4" s="1"/>
  <c r="E333" i="4"/>
  <c r="L333" i="4" s="1"/>
  <c r="E334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H302" i="4"/>
  <c r="H304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4" i="4"/>
  <c r="H325" i="4"/>
  <c r="H326" i="4"/>
  <c r="H327" i="4"/>
  <c r="H328" i="4"/>
  <c r="H330" i="4"/>
  <c r="H332" i="4"/>
  <c r="H333" i="4"/>
  <c r="L302" i="4"/>
  <c r="M302" i="4" s="1"/>
  <c r="L304" i="4"/>
  <c r="M304" i="4" s="1"/>
  <c r="L306" i="4"/>
  <c r="M306" i="4" s="1"/>
  <c r="L307" i="4"/>
  <c r="M307" i="4" s="1"/>
  <c r="L308" i="4"/>
  <c r="L309" i="4"/>
  <c r="M309" i="4" s="1"/>
  <c r="L310" i="4"/>
  <c r="M310" i="4" s="1"/>
  <c r="L311" i="4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C192" i="5"/>
  <c r="C193" i="5"/>
  <c r="C194" i="5"/>
  <c r="C195" i="5"/>
  <c r="C196" i="5"/>
  <c r="C197" i="5"/>
  <c r="C198" i="5"/>
  <c r="C199" i="5"/>
  <c r="C200" i="5"/>
  <c r="D192" i="5"/>
  <c r="D193" i="5"/>
  <c r="D194" i="5"/>
  <c r="D195" i="5"/>
  <c r="D196" i="5"/>
  <c r="D197" i="5"/>
  <c r="D198" i="5"/>
  <c r="D199" i="5"/>
  <c r="D200" i="5"/>
  <c r="E192" i="5"/>
  <c r="E193" i="5"/>
  <c r="E194" i="5"/>
  <c r="E195" i="5"/>
  <c r="E196" i="5"/>
  <c r="E197" i="5"/>
  <c r="E198" i="5"/>
  <c r="E199" i="5"/>
  <c r="E200" i="5"/>
  <c r="F192" i="5"/>
  <c r="F193" i="5"/>
  <c r="F194" i="5"/>
  <c r="F195" i="5"/>
  <c r="F196" i="5"/>
  <c r="F197" i="5"/>
  <c r="F198" i="5"/>
  <c r="F199" i="5"/>
  <c r="F200" i="5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C5" i="28"/>
  <c r="B157" i="28"/>
  <c r="C157" i="28"/>
  <c r="D157" i="28"/>
  <c r="M157" i="28"/>
  <c r="D150" i="28"/>
  <c r="C150" i="28"/>
  <c r="B150" i="28"/>
  <c r="M150" i="28"/>
  <c r="M38" i="28"/>
  <c r="B38" i="28"/>
  <c r="C38" i="28"/>
  <c r="D38" i="28"/>
  <c r="M36" i="28"/>
  <c r="B36" i="28"/>
  <c r="C36" i="28"/>
  <c r="D36" i="28"/>
  <c r="M34" i="28"/>
  <c r="B34" i="28"/>
  <c r="C34" i="28"/>
  <c r="D34" i="28"/>
  <c r="M32" i="28"/>
  <c r="B32" i="28"/>
  <c r="C32" i="28"/>
  <c r="D32" i="28"/>
  <c r="M29" i="28"/>
  <c r="B29" i="28"/>
  <c r="C29" i="28"/>
  <c r="D29" i="28"/>
  <c r="M2" i="27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C1043" i="6"/>
  <c r="C1052" i="6"/>
  <c r="D1043" i="6"/>
  <c r="D1052" i="6"/>
  <c r="M58" i="28"/>
  <c r="M2" i="28"/>
  <c r="M3" i="28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30" i="28"/>
  <c r="M31" i="28"/>
  <c r="M33" i="28"/>
  <c r="M35" i="28"/>
  <c r="M37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1" i="28"/>
  <c r="M152" i="28"/>
  <c r="M153" i="28"/>
  <c r="M154" i="28"/>
  <c r="M155" i="28"/>
  <c r="M156" i="28"/>
  <c r="M158" i="28"/>
  <c r="M159" i="28"/>
  <c r="M160" i="28"/>
  <c r="M161" i="28"/>
  <c r="M162" i="28"/>
  <c r="M163" i="28"/>
  <c r="M164" i="28"/>
  <c r="M165" i="28"/>
  <c r="D2" i="28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30" i="28"/>
  <c r="D31" i="28"/>
  <c r="D33" i="28"/>
  <c r="D35" i="28"/>
  <c r="D37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1" i="28"/>
  <c r="D152" i="28"/>
  <c r="D153" i="28"/>
  <c r="D154" i="28"/>
  <c r="D155" i="28"/>
  <c r="D156" i="28"/>
  <c r="D158" i="28"/>
  <c r="D159" i="28"/>
  <c r="D160" i="28"/>
  <c r="D161" i="28"/>
  <c r="D162" i="28"/>
  <c r="D163" i="28"/>
  <c r="D164" i="28"/>
  <c r="D165" i="28"/>
  <c r="C2" i="28"/>
  <c r="C3" i="28"/>
  <c r="C4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30" i="28"/>
  <c r="C31" i="28"/>
  <c r="C33" i="28"/>
  <c r="C35" i="28"/>
  <c r="C37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1" i="28"/>
  <c r="C152" i="28"/>
  <c r="C153" i="28"/>
  <c r="C154" i="28"/>
  <c r="C155" i="28"/>
  <c r="C156" i="28"/>
  <c r="C158" i="28"/>
  <c r="C159" i="28"/>
  <c r="C160" i="28"/>
  <c r="C161" i="28"/>
  <c r="C162" i="28"/>
  <c r="C163" i="28"/>
  <c r="C164" i="28"/>
  <c r="C165" i="28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30" i="28"/>
  <c r="B31" i="28"/>
  <c r="B33" i="28"/>
  <c r="B35" i="28"/>
  <c r="B37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1" i="28"/>
  <c r="B152" i="28"/>
  <c r="B153" i="28"/>
  <c r="B154" i="28"/>
  <c r="B155" i="28"/>
  <c r="B156" i="28"/>
  <c r="B158" i="28"/>
  <c r="B159" i="28"/>
  <c r="B160" i="28"/>
  <c r="B161" i="28"/>
  <c r="B162" i="28"/>
  <c r="B163" i="28"/>
  <c r="B164" i="28"/>
  <c r="B165" i="28"/>
  <c r="D161" i="5"/>
  <c r="D170" i="5"/>
  <c r="C1051" i="6"/>
  <c r="D1051" i="6"/>
  <c r="C1048" i="6"/>
  <c r="C1049" i="6"/>
  <c r="C1050" i="6"/>
  <c r="D1048" i="6"/>
  <c r="D1049" i="6"/>
  <c r="D1050" i="6"/>
  <c r="C1044" i="6"/>
  <c r="C1045" i="6"/>
  <c r="C1046" i="6"/>
  <c r="C1047" i="6"/>
  <c r="D1044" i="6"/>
  <c r="D1045" i="6"/>
  <c r="D1046" i="6"/>
  <c r="D1047" i="6"/>
  <c r="C47" i="27"/>
  <c r="C48" i="27"/>
  <c r="D47" i="27"/>
  <c r="D48" i="27"/>
  <c r="C1039" i="6"/>
  <c r="C1040" i="6"/>
  <c r="C1041" i="6"/>
  <c r="C1042" i="6"/>
  <c r="D1039" i="6"/>
  <c r="D1040" i="6"/>
  <c r="D1041" i="6"/>
  <c r="D1042" i="6"/>
  <c r="C46" i="27"/>
  <c r="D46" i="27"/>
  <c r="C1034" i="6"/>
  <c r="C1035" i="6"/>
  <c r="C1036" i="6"/>
  <c r="C1037" i="6"/>
  <c r="C1038" i="6"/>
  <c r="D1034" i="6"/>
  <c r="D1035" i="6"/>
  <c r="D1036" i="6"/>
  <c r="D1037" i="6"/>
  <c r="D1038" i="6"/>
  <c r="C299" i="4"/>
  <c r="D299" i="4"/>
  <c r="E299" i="4"/>
  <c r="C297" i="4"/>
  <c r="C298" i="4"/>
  <c r="D297" i="4"/>
  <c r="D298" i="4"/>
  <c r="E297" i="4"/>
  <c r="E298" i="4"/>
  <c r="C289" i="4"/>
  <c r="C290" i="4"/>
  <c r="C291" i="4"/>
  <c r="C292" i="4"/>
  <c r="C293" i="4"/>
  <c r="C294" i="4"/>
  <c r="C295" i="4"/>
  <c r="C296" i="4"/>
  <c r="D289" i="4"/>
  <c r="D290" i="4"/>
  <c r="D291" i="4"/>
  <c r="D292" i="4"/>
  <c r="D293" i="4"/>
  <c r="D294" i="4"/>
  <c r="D295" i="4"/>
  <c r="D296" i="4"/>
  <c r="E289" i="4"/>
  <c r="E290" i="4"/>
  <c r="E291" i="4"/>
  <c r="E292" i="4"/>
  <c r="E293" i="4"/>
  <c r="E294" i="4"/>
  <c r="E295" i="4"/>
  <c r="E296" i="4"/>
  <c r="C1031" i="6"/>
  <c r="C1032" i="6"/>
  <c r="C1033" i="6"/>
  <c r="D1031" i="6"/>
  <c r="D1032" i="6"/>
  <c r="D1033" i="6"/>
  <c r="C1026" i="6"/>
  <c r="C1027" i="6"/>
  <c r="C1028" i="6"/>
  <c r="C1029" i="6"/>
  <c r="C1030" i="6"/>
  <c r="D1026" i="6"/>
  <c r="D1027" i="6"/>
  <c r="D1028" i="6"/>
  <c r="D1029" i="6"/>
  <c r="D1030" i="6"/>
  <c r="C191" i="5"/>
  <c r="D191" i="5"/>
  <c r="E191" i="5"/>
  <c r="F191" i="5"/>
  <c r="C1017" i="6"/>
  <c r="C1018" i="6"/>
  <c r="C1019" i="6"/>
  <c r="C1020" i="6"/>
  <c r="C1021" i="6"/>
  <c r="C1022" i="6"/>
  <c r="C1023" i="6"/>
  <c r="C1024" i="6"/>
  <c r="C1025" i="6"/>
  <c r="D1017" i="6"/>
  <c r="D1018" i="6"/>
  <c r="D1019" i="6"/>
  <c r="D1020" i="6"/>
  <c r="D1021" i="6"/>
  <c r="D1022" i="6"/>
  <c r="D1023" i="6"/>
  <c r="D1024" i="6"/>
  <c r="D1025" i="6"/>
  <c r="C45" i="27"/>
  <c r="D45" i="27"/>
  <c r="C190" i="5"/>
  <c r="D190" i="5"/>
  <c r="E190" i="5"/>
  <c r="F190" i="5"/>
  <c r="C189" i="5"/>
  <c r="D189" i="5"/>
  <c r="E189" i="5"/>
  <c r="F189" i="5"/>
  <c r="C286" i="4"/>
  <c r="C287" i="4"/>
  <c r="C288" i="4"/>
  <c r="D286" i="4"/>
  <c r="D287" i="4"/>
  <c r="D288" i="4"/>
  <c r="E286" i="4"/>
  <c r="E287" i="4"/>
  <c r="E288" i="4"/>
  <c r="C281" i="4"/>
  <c r="C282" i="4"/>
  <c r="C283" i="4"/>
  <c r="C284" i="4"/>
  <c r="C285" i="4"/>
  <c r="D281" i="4"/>
  <c r="D282" i="4"/>
  <c r="D283" i="4"/>
  <c r="D284" i="4"/>
  <c r="D285" i="4"/>
  <c r="E281" i="4"/>
  <c r="E282" i="4"/>
  <c r="E283" i="4"/>
  <c r="E284" i="4"/>
  <c r="E285" i="4"/>
  <c r="C188" i="5"/>
  <c r="D188" i="5"/>
  <c r="E188" i="5"/>
  <c r="F188" i="5"/>
  <c r="C1012" i="6"/>
  <c r="C1013" i="6"/>
  <c r="C1014" i="6"/>
  <c r="C1015" i="6"/>
  <c r="C1016" i="6"/>
  <c r="D1012" i="6"/>
  <c r="D1013" i="6"/>
  <c r="D1014" i="6"/>
  <c r="D1015" i="6"/>
  <c r="D1016" i="6"/>
  <c r="C187" i="5"/>
  <c r="D187" i="5"/>
  <c r="E187" i="5"/>
  <c r="F187" i="5"/>
  <c r="C1011" i="6"/>
  <c r="D1011" i="6"/>
  <c r="C1007" i="6"/>
  <c r="C1008" i="6"/>
  <c r="C1009" i="6"/>
  <c r="C1010" i="6"/>
  <c r="D1007" i="6"/>
  <c r="D1008" i="6"/>
  <c r="D1009" i="6"/>
  <c r="D1010" i="6"/>
  <c r="C186" i="5"/>
  <c r="D186" i="5"/>
  <c r="E186" i="5"/>
  <c r="F186" i="5"/>
  <c r="C44" i="27"/>
  <c r="D44" i="27"/>
  <c r="C43" i="27"/>
  <c r="D43" i="27"/>
  <c r="C1004" i="6"/>
  <c r="C1005" i="6"/>
  <c r="C1006" i="6"/>
  <c r="D1004" i="6"/>
  <c r="D1005" i="6"/>
  <c r="D1006" i="6"/>
  <c r="C1003" i="6"/>
  <c r="D1003" i="6"/>
  <c r="C185" i="5"/>
  <c r="D185" i="5"/>
  <c r="E185" i="5"/>
  <c r="F185" i="5"/>
  <c r="C184" i="5"/>
  <c r="D184" i="5"/>
  <c r="E184" i="5"/>
  <c r="F184" i="5"/>
  <c r="C276" i="4"/>
  <c r="C277" i="4"/>
  <c r="C278" i="4"/>
  <c r="C279" i="4"/>
  <c r="C280" i="4"/>
  <c r="D276" i="4"/>
  <c r="D277" i="4"/>
  <c r="D278" i="4"/>
  <c r="D279" i="4"/>
  <c r="D280" i="4"/>
  <c r="E276" i="4"/>
  <c r="E277" i="4"/>
  <c r="E278" i="4"/>
  <c r="E279" i="4"/>
  <c r="E280" i="4"/>
  <c r="C275" i="4"/>
  <c r="D275" i="4"/>
  <c r="E275" i="4"/>
  <c r="C273" i="4"/>
  <c r="C274" i="4"/>
  <c r="D273" i="4"/>
  <c r="D274" i="4"/>
  <c r="E273" i="4"/>
  <c r="E274" i="4"/>
  <c r="C272" i="4"/>
  <c r="D272" i="4"/>
  <c r="E272" i="4"/>
  <c r="C271" i="4"/>
  <c r="D271" i="4"/>
  <c r="E271" i="4"/>
  <c r="C270" i="4"/>
  <c r="D270" i="4"/>
  <c r="E270" i="4"/>
  <c r="C269" i="4"/>
  <c r="D269" i="4"/>
  <c r="E269" i="4"/>
  <c r="C268" i="4"/>
  <c r="D268" i="4"/>
  <c r="E268" i="4"/>
  <c r="C267" i="4"/>
  <c r="D267" i="4"/>
  <c r="E267" i="4"/>
  <c r="C266" i="4"/>
  <c r="D266" i="4"/>
  <c r="E266" i="4"/>
  <c r="C265" i="4"/>
  <c r="D265" i="4"/>
  <c r="E265" i="4"/>
  <c r="C264" i="4"/>
  <c r="D264" i="4"/>
  <c r="E264" i="4"/>
  <c r="C259" i="4"/>
  <c r="C260" i="4"/>
  <c r="C261" i="4"/>
  <c r="C262" i="4"/>
  <c r="C263" i="4"/>
  <c r="D259" i="4"/>
  <c r="D260" i="4"/>
  <c r="D261" i="4"/>
  <c r="D262" i="4"/>
  <c r="D263" i="4"/>
  <c r="E259" i="4"/>
  <c r="E260" i="4"/>
  <c r="E261" i="4"/>
  <c r="E262" i="4"/>
  <c r="E263" i="4"/>
  <c r="C1002" i="6"/>
  <c r="D1002" i="6"/>
  <c r="C1001" i="6"/>
  <c r="D1001" i="6"/>
  <c r="C1000" i="6"/>
  <c r="D1000" i="6"/>
  <c r="C999" i="6"/>
  <c r="D999" i="6"/>
  <c r="C998" i="6"/>
  <c r="D998" i="6"/>
  <c r="C997" i="6"/>
  <c r="D997" i="6"/>
  <c r="C996" i="6"/>
  <c r="D996" i="6"/>
  <c r="C995" i="6"/>
  <c r="D995" i="6"/>
  <c r="C994" i="6"/>
  <c r="D994" i="6"/>
  <c r="C993" i="6"/>
  <c r="D993" i="6"/>
  <c r="C992" i="6"/>
  <c r="D992" i="6"/>
  <c r="C991" i="6"/>
  <c r="D991" i="6"/>
  <c r="C990" i="6"/>
  <c r="D990" i="6"/>
  <c r="C989" i="6"/>
  <c r="D989" i="6"/>
  <c r="C988" i="6"/>
  <c r="D988" i="6"/>
  <c r="C42" i="27"/>
  <c r="D42" i="27"/>
  <c r="C987" i="6"/>
  <c r="D987" i="6"/>
  <c r="C986" i="6"/>
  <c r="D986" i="6"/>
  <c r="C41" i="27"/>
  <c r="D41" i="27"/>
  <c r="C183" i="5"/>
  <c r="D183" i="5"/>
  <c r="E183" i="5"/>
  <c r="F183" i="5"/>
  <c r="C985" i="6"/>
  <c r="D985" i="6"/>
  <c r="C984" i="6"/>
  <c r="D984" i="6"/>
  <c r="C983" i="6"/>
  <c r="D983" i="6"/>
  <c r="C982" i="6"/>
  <c r="D982" i="6"/>
  <c r="C981" i="6"/>
  <c r="D981" i="6"/>
  <c r="M16" i="7"/>
  <c r="C980" i="6"/>
  <c r="D980" i="6"/>
  <c r="C979" i="6"/>
  <c r="D979" i="6"/>
  <c r="C978" i="6"/>
  <c r="D978" i="6"/>
  <c r="C10" i="18"/>
  <c r="I10" i="18" s="1"/>
  <c r="C12" i="18"/>
  <c r="D12" i="18"/>
  <c r="E12" i="18"/>
  <c r="H12" i="18"/>
  <c r="C11" i="18"/>
  <c r="D11" i="18"/>
  <c r="E11" i="18"/>
  <c r="H11" i="18"/>
  <c r="C182" i="5"/>
  <c r="D182" i="5"/>
  <c r="E182" i="5"/>
  <c r="F182" i="5"/>
  <c r="C40" i="27"/>
  <c r="D40" i="27"/>
  <c r="C39" i="27"/>
  <c r="D39" i="27"/>
  <c r="C38" i="27"/>
  <c r="D38" i="27"/>
  <c r="K24" i="3"/>
  <c r="C977" i="6"/>
  <c r="D977" i="6"/>
  <c r="C976" i="6"/>
  <c r="D976" i="6"/>
  <c r="C975" i="6"/>
  <c r="D975" i="6"/>
  <c r="C974" i="6"/>
  <c r="D974" i="6"/>
  <c r="C973" i="6"/>
  <c r="D973" i="6"/>
  <c r="C972" i="6"/>
  <c r="D972" i="6"/>
  <c r="C971" i="6"/>
  <c r="D971" i="6"/>
  <c r="C970" i="6"/>
  <c r="D970" i="6"/>
  <c r="C258" i="4"/>
  <c r="D258" i="4"/>
  <c r="E258" i="4"/>
  <c r="C257" i="4"/>
  <c r="D257" i="4"/>
  <c r="E257" i="4"/>
  <c r="C256" i="4"/>
  <c r="D256" i="4"/>
  <c r="E256" i="4"/>
  <c r="C251" i="4"/>
  <c r="C252" i="4"/>
  <c r="C253" i="4"/>
  <c r="C254" i="4"/>
  <c r="C255" i="4"/>
  <c r="D251" i="4"/>
  <c r="D252" i="4"/>
  <c r="D253" i="4"/>
  <c r="D254" i="4"/>
  <c r="D255" i="4"/>
  <c r="E251" i="4"/>
  <c r="E252" i="4"/>
  <c r="E253" i="4"/>
  <c r="E254" i="4"/>
  <c r="E255" i="4"/>
  <c r="C246" i="4"/>
  <c r="C247" i="4"/>
  <c r="C248" i="4"/>
  <c r="C249" i="4"/>
  <c r="C250" i="4"/>
  <c r="D246" i="4"/>
  <c r="D247" i="4"/>
  <c r="D248" i="4"/>
  <c r="D249" i="4"/>
  <c r="D250" i="4"/>
  <c r="E246" i="4"/>
  <c r="E247" i="4"/>
  <c r="E248" i="4"/>
  <c r="E249" i="4"/>
  <c r="E250" i="4"/>
  <c r="C969" i="6"/>
  <c r="D969" i="6"/>
  <c r="C37" i="27"/>
  <c r="D37" i="27"/>
  <c r="C181" i="5"/>
  <c r="D181" i="5"/>
  <c r="E181" i="5"/>
  <c r="F181" i="5"/>
  <c r="C180" i="5"/>
  <c r="D180" i="5"/>
  <c r="E180" i="5"/>
  <c r="F180" i="5"/>
  <c r="C245" i="4"/>
  <c r="D245" i="4"/>
  <c r="E245" i="4"/>
  <c r="C244" i="4"/>
  <c r="D244" i="4"/>
  <c r="E244" i="4"/>
  <c r="C243" i="4"/>
  <c r="D243" i="4"/>
  <c r="E243" i="4"/>
  <c r="C242" i="4"/>
  <c r="D242" i="4"/>
  <c r="E242" i="4"/>
  <c r="C241" i="4"/>
  <c r="D241" i="4"/>
  <c r="E241" i="4"/>
  <c r="C240" i="4"/>
  <c r="D240" i="4"/>
  <c r="E240" i="4"/>
  <c r="C239" i="4"/>
  <c r="D239" i="4"/>
  <c r="E239" i="4"/>
  <c r="D238" i="4"/>
  <c r="C238" i="4"/>
  <c r="E238" i="4"/>
  <c r="C179" i="5"/>
  <c r="D179" i="5"/>
  <c r="E179" i="5"/>
  <c r="F179" i="5"/>
  <c r="C178" i="5"/>
  <c r="D178" i="5"/>
  <c r="E178" i="5"/>
  <c r="F178" i="5"/>
  <c r="C36" i="27"/>
  <c r="D36" i="27"/>
  <c r="C968" i="6"/>
  <c r="D968" i="6"/>
  <c r="C967" i="6"/>
  <c r="D967" i="6"/>
  <c r="C966" i="6"/>
  <c r="D966" i="6"/>
  <c r="C965" i="6"/>
  <c r="D965" i="6"/>
  <c r="C964" i="6"/>
  <c r="D964" i="6"/>
  <c r="C963" i="6"/>
  <c r="D963" i="6"/>
  <c r="C962" i="6"/>
  <c r="D962" i="6"/>
  <c r="C961" i="6"/>
  <c r="D961" i="6"/>
  <c r="C960" i="6"/>
  <c r="D960" i="6"/>
  <c r="C237" i="4"/>
  <c r="D237" i="4"/>
  <c r="E237" i="4"/>
  <c r="C959" i="6"/>
  <c r="D959" i="6"/>
  <c r="C958" i="6"/>
  <c r="D958" i="6"/>
  <c r="C957" i="6"/>
  <c r="D957" i="6"/>
  <c r="C956" i="6"/>
  <c r="D956" i="6"/>
  <c r="C35" i="27"/>
  <c r="D35" i="27"/>
  <c r="C34" i="27"/>
  <c r="D34" i="27"/>
  <c r="C955" i="6"/>
  <c r="D955" i="6"/>
  <c r="C954" i="6"/>
  <c r="D954" i="6"/>
  <c r="C953" i="6"/>
  <c r="D953" i="6"/>
  <c r="C952" i="6"/>
  <c r="D952" i="6"/>
  <c r="C951" i="6"/>
  <c r="D951" i="6"/>
  <c r="M20" i="7"/>
  <c r="D33" i="27"/>
  <c r="C33" i="27"/>
  <c r="D32" i="27"/>
  <c r="C32" i="27"/>
  <c r="D31" i="27"/>
  <c r="C31" i="27"/>
  <c r="D30" i="27"/>
  <c r="C30" i="27"/>
  <c r="D29" i="27"/>
  <c r="C29" i="27"/>
  <c r="D28" i="27"/>
  <c r="C28" i="27"/>
  <c r="D27" i="27"/>
  <c r="C27" i="27"/>
  <c r="D26" i="27"/>
  <c r="C26" i="27"/>
  <c r="D25" i="27"/>
  <c r="C25" i="27"/>
  <c r="D24" i="27"/>
  <c r="C24" i="27"/>
  <c r="D23" i="27"/>
  <c r="C23" i="27"/>
  <c r="D22" i="27"/>
  <c r="C22" i="27"/>
  <c r="D21" i="27"/>
  <c r="C21" i="27"/>
  <c r="D20" i="27"/>
  <c r="C20" i="27"/>
  <c r="D19" i="27"/>
  <c r="C19" i="27"/>
  <c r="D18" i="27"/>
  <c r="C18" i="27"/>
  <c r="D17" i="27"/>
  <c r="C17" i="27"/>
  <c r="D16" i="27"/>
  <c r="C16" i="27"/>
  <c r="D15" i="27"/>
  <c r="C15" i="27"/>
  <c r="D14" i="27"/>
  <c r="C14" i="27"/>
  <c r="D13" i="27"/>
  <c r="C13" i="27"/>
  <c r="D12" i="27"/>
  <c r="C12" i="27"/>
  <c r="D11" i="27"/>
  <c r="C11" i="27"/>
  <c r="D10" i="27"/>
  <c r="C10" i="27"/>
  <c r="D9" i="27"/>
  <c r="C9" i="27"/>
  <c r="D8" i="27"/>
  <c r="C8" i="27"/>
  <c r="D7" i="27"/>
  <c r="C7" i="27"/>
  <c r="D6" i="27"/>
  <c r="C6" i="27"/>
  <c r="D5" i="27"/>
  <c r="C5" i="27"/>
  <c r="D4" i="27"/>
  <c r="C4" i="27"/>
  <c r="D3" i="27"/>
  <c r="C3" i="27"/>
  <c r="L2" i="27"/>
  <c r="K2" i="27"/>
  <c r="D2" i="27"/>
  <c r="C2" i="27"/>
  <c r="H39" i="18"/>
  <c r="E39" i="18"/>
  <c r="D39" i="18"/>
  <c r="C39" i="18"/>
  <c r="I39" i="18" s="1"/>
  <c r="H38" i="18"/>
  <c r="E38" i="18"/>
  <c r="D38" i="18"/>
  <c r="C38" i="18"/>
  <c r="I38" i="18" s="1"/>
  <c r="H37" i="18"/>
  <c r="E37" i="18"/>
  <c r="D37" i="18"/>
  <c r="C37" i="18"/>
  <c r="I37" i="18" s="1"/>
  <c r="H36" i="18"/>
  <c r="E36" i="18"/>
  <c r="D36" i="18"/>
  <c r="C36" i="18"/>
  <c r="I36" i="18" s="1"/>
  <c r="H35" i="18"/>
  <c r="E35" i="18"/>
  <c r="D35" i="18"/>
  <c r="C35" i="18"/>
  <c r="I35" i="18" s="1"/>
  <c r="H34" i="18"/>
  <c r="E34" i="18"/>
  <c r="D34" i="18"/>
  <c r="C34" i="18"/>
  <c r="I34" i="18" s="1"/>
  <c r="H33" i="18"/>
  <c r="E33" i="18"/>
  <c r="D33" i="18"/>
  <c r="C33" i="18"/>
  <c r="I33" i="18" s="1"/>
  <c r="H32" i="18"/>
  <c r="E32" i="18"/>
  <c r="D32" i="18"/>
  <c r="C32" i="18"/>
  <c r="I32" i="18" s="1"/>
  <c r="H31" i="18"/>
  <c r="E31" i="18"/>
  <c r="D31" i="18"/>
  <c r="C31" i="18"/>
  <c r="H30" i="18"/>
  <c r="E30" i="18"/>
  <c r="D30" i="18"/>
  <c r="C30" i="18"/>
  <c r="I30" i="18" s="1"/>
  <c r="H29" i="18"/>
  <c r="E29" i="18"/>
  <c r="D29" i="18"/>
  <c r="C29" i="18"/>
  <c r="I29" i="18" s="1"/>
  <c r="H28" i="18"/>
  <c r="E28" i="18"/>
  <c r="D28" i="18"/>
  <c r="C28" i="18"/>
  <c r="H27" i="18"/>
  <c r="E27" i="18"/>
  <c r="D27" i="18"/>
  <c r="C27" i="18"/>
  <c r="H26" i="18"/>
  <c r="E26" i="18"/>
  <c r="D26" i="18"/>
  <c r="C26" i="18"/>
  <c r="I26" i="18" s="1"/>
  <c r="H25" i="18"/>
  <c r="E25" i="18"/>
  <c r="D25" i="18"/>
  <c r="C25" i="18"/>
  <c r="I25" i="18" s="1"/>
  <c r="H24" i="18"/>
  <c r="E24" i="18"/>
  <c r="D24" i="18"/>
  <c r="C24" i="18"/>
  <c r="H23" i="18"/>
  <c r="E23" i="18"/>
  <c r="D23" i="18"/>
  <c r="C23" i="18"/>
  <c r="I23" i="18" s="1"/>
  <c r="H22" i="18"/>
  <c r="E22" i="18"/>
  <c r="D22" i="18"/>
  <c r="C22" i="18"/>
  <c r="I22" i="18" s="1"/>
  <c r="H21" i="18"/>
  <c r="E21" i="18"/>
  <c r="D21" i="18"/>
  <c r="C21" i="18"/>
  <c r="I21" i="18" s="1"/>
  <c r="H20" i="18"/>
  <c r="E20" i="18"/>
  <c r="D20" i="18"/>
  <c r="C20" i="18"/>
  <c r="I20" i="18" s="1"/>
  <c r="H19" i="18"/>
  <c r="E19" i="18"/>
  <c r="D19" i="18"/>
  <c r="C19" i="18"/>
  <c r="I19" i="18" s="1"/>
  <c r="H18" i="18"/>
  <c r="E18" i="18"/>
  <c r="D18" i="18"/>
  <c r="C18" i="18"/>
  <c r="I18" i="18" s="1"/>
  <c r="H17" i="18"/>
  <c r="E17" i="18"/>
  <c r="D17" i="18"/>
  <c r="C17" i="18"/>
  <c r="I17" i="18" s="1"/>
  <c r="H16" i="18"/>
  <c r="E16" i="18"/>
  <c r="D16" i="18"/>
  <c r="C16" i="18"/>
  <c r="H15" i="18"/>
  <c r="E15" i="18"/>
  <c r="D15" i="18"/>
  <c r="C15" i="18"/>
  <c r="I15" i="18" s="1"/>
  <c r="H14" i="18"/>
  <c r="E14" i="18"/>
  <c r="D14" i="18"/>
  <c r="C14" i="18"/>
  <c r="I14" i="18" s="1"/>
  <c r="H13" i="18"/>
  <c r="E13" i="18"/>
  <c r="D13" i="18"/>
  <c r="C13" i="18"/>
  <c r="I13" i="18" s="1"/>
  <c r="H10" i="18"/>
  <c r="E10" i="18"/>
  <c r="D10" i="18"/>
  <c r="H9" i="18"/>
  <c r="E9" i="18"/>
  <c r="D9" i="18"/>
  <c r="C9" i="18"/>
  <c r="H8" i="18"/>
  <c r="E8" i="18"/>
  <c r="D8" i="18"/>
  <c r="C8" i="18"/>
  <c r="I8" i="18" s="1"/>
  <c r="H7" i="18"/>
  <c r="E7" i="18"/>
  <c r="D7" i="18"/>
  <c r="C7" i="18"/>
  <c r="I7" i="18" s="1"/>
  <c r="H6" i="18"/>
  <c r="E6" i="18"/>
  <c r="D6" i="18"/>
  <c r="C6" i="18"/>
  <c r="I6" i="18" s="1"/>
  <c r="H5" i="18"/>
  <c r="E5" i="18"/>
  <c r="D5" i="18"/>
  <c r="C5" i="18"/>
  <c r="H4" i="18"/>
  <c r="E4" i="18"/>
  <c r="D4" i="18"/>
  <c r="C4" i="18"/>
  <c r="I4" i="18" s="1"/>
  <c r="H3" i="18"/>
  <c r="E3" i="18"/>
  <c r="D3" i="18"/>
  <c r="C3" i="18"/>
  <c r="I3" i="18" s="1"/>
  <c r="H2" i="18"/>
  <c r="E2" i="18"/>
  <c r="D2" i="18"/>
  <c r="C2" i="18"/>
  <c r="I2" i="18" s="1"/>
  <c r="E236" i="4"/>
  <c r="D236" i="4"/>
  <c r="C236" i="4"/>
  <c r="E235" i="4"/>
  <c r="D235" i="4"/>
  <c r="C235" i="4"/>
  <c r="E234" i="4"/>
  <c r="D234" i="4"/>
  <c r="C234" i="4"/>
  <c r="E233" i="4"/>
  <c r="D233" i="4"/>
  <c r="C233" i="4"/>
  <c r="E232" i="4"/>
  <c r="D232" i="4"/>
  <c r="C232" i="4"/>
  <c r="E231" i="4"/>
  <c r="D231" i="4"/>
  <c r="C231" i="4"/>
  <c r="E230" i="4"/>
  <c r="D230" i="4"/>
  <c r="C230" i="4"/>
  <c r="E229" i="4"/>
  <c r="D229" i="4"/>
  <c r="C229" i="4"/>
  <c r="E228" i="4"/>
  <c r="D228" i="4"/>
  <c r="C228" i="4"/>
  <c r="E227" i="4"/>
  <c r="D227" i="4"/>
  <c r="C227" i="4"/>
  <c r="E226" i="4"/>
  <c r="D226" i="4"/>
  <c r="C226" i="4"/>
  <c r="E225" i="4"/>
  <c r="D225" i="4"/>
  <c r="C225" i="4"/>
  <c r="E224" i="4"/>
  <c r="D224" i="4"/>
  <c r="C224" i="4"/>
  <c r="E223" i="4"/>
  <c r="D223" i="4"/>
  <c r="C223" i="4"/>
  <c r="E222" i="4"/>
  <c r="D222" i="4"/>
  <c r="C222" i="4"/>
  <c r="E221" i="4"/>
  <c r="D221" i="4"/>
  <c r="C221" i="4"/>
  <c r="E220" i="4"/>
  <c r="D220" i="4"/>
  <c r="C220" i="4"/>
  <c r="E219" i="4"/>
  <c r="D219" i="4"/>
  <c r="C219" i="4"/>
  <c r="E218" i="4"/>
  <c r="D218" i="4"/>
  <c r="C218" i="4"/>
  <c r="E217" i="4"/>
  <c r="D217" i="4"/>
  <c r="C217" i="4"/>
  <c r="E216" i="4"/>
  <c r="D216" i="4"/>
  <c r="C216" i="4"/>
  <c r="E215" i="4"/>
  <c r="D215" i="4"/>
  <c r="C215" i="4"/>
  <c r="E214" i="4"/>
  <c r="D214" i="4"/>
  <c r="C214" i="4"/>
  <c r="E213" i="4"/>
  <c r="D213" i="4"/>
  <c r="C213" i="4"/>
  <c r="E212" i="4"/>
  <c r="D212" i="4"/>
  <c r="C212" i="4"/>
  <c r="E211" i="4"/>
  <c r="D211" i="4"/>
  <c r="C211" i="4"/>
  <c r="E210" i="4"/>
  <c r="D210" i="4"/>
  <c r="C210" i="4"/>
  <c r="E209" i="4"/>
  <c r="D209" i="4"/>
  <c r="C209" i="4"/>
  <c r="E208" i="4"/>
  <c r="D208" i="4"/>
  <c r="C208" i="4"/>
  <c r="E207" i="4"/>
  <c r="D207" i="4"/>
  <c r="C207" i="4"/>
  <c r="E206" i="4"/>
  <c r="D206" i="4"/>
  <c r="C206" i="4"/>
  <c r="E205" i="4"/>
  <c r="D205" i="4"/>
  <c r="C205" i="4"/>
  <c r="E204" i="4"/>
  <c r="D204" i="4"/>
  <c r="C204" i="4"/>
  <c r="E203" i="4"/>
  <c r="D203" i="4"/>
  <c r="C203" i="4"/>
  <c r="E202" i="4"/>
  <c r="D202" i="4"/>
  <c r="C202" i="4"/>
  <c r="E201" i="4"/>
  <c r="D201" i="4"/>
  <c r="C201" i="4"/>
  <c r="E200" i="4"/>
  <c r="D200" i="4"/>
  <c r="C200" i="4"/>
  <c r="E199" i="4"/>
  <c r="D199" i="4"/>
  <c r="C199" i="4"/>
  <c r="E198" i="4"/>
  <c r="D198" i="4"/>
  <c r="C198" i="4"/>
  <c r="E197" i="4"/>
  <c r="D197" i="4"/>
  <c r="C197" i="4"/>
  <c r="E196" i="4"/>
  <c r="D196" i="4"/>
  <c r="C196" i="4"/>
  <c r="E195" i="4"/>
  <c r="D195" i="4"/>
  <c r="C195" i="4"/>
  <c r="E194" i="4"/>
  <c r="D194" i="4"/>
  <c r="C194" i="4"/>
  <c r="E193" i="4"/>
  <c r="D193" i="4"/>
  <c r="C193" i="4"/>
  <c r="E192" i="4"/>
  <c r="D192" i="4"/>
  <c r="C192" i="4"/>
  <c r="E191" i="4"/>
  <c r="D191" i="4"/>
  <c r="C191" i="4"/>
  <c r="E190" i="4"/>
  <c r="D190" i="4"/>
  <c r="C190" i="4"/>
  <c r="E189" i="4"/>
  <c r="D189" i="4"/>
  <c r="C189" i="4"/>
  <c r="E188" i="4"/>
  <c r="D188" i="4"/>
  <c r="C188" i="4"/>
  <c r="E187" i="4"/>
  <c r="D187" i="4"/>
  <c r="C187" i="4"/>
  <c r="E186" i="4"/>
  <c r="D186" i="4"/>
  <c r="C186" i="4"/>
  <c r="E185" i="4"/>
  <c r="D185" i="4"/>
  <c r="C185" i="4"/>
  <c r="E184" i="4"/>
  <c r="D184" i="4"/>
  <c r="C184" i="4"/>
  <c r="E183" i="4"/>
  <c r="D183" i="4"/>
  <c r="C183" i="4"/>
  <c r="E182" i="4"/>
  <c r="D182" i="4"/>
  <c r="C182" i="4"/>
  <c r="E181" i="4"/>
  <c r="D181" i="4"/>
  <c r="C181" i="4"/>
  <c r="E180" i="4"/>
  <c r="D180" i="4"/>
  <c r="C180" i="4"/>
  <c r="E179" i="4"/>
  <c r="D179" i="4"/>
  <c r="C179" i="4"/>
  <c r="E178" i="4"/>
  <c r="D178" i="4"/>
  <c r="C178" i="4"/>
  <c r="E177" i="4"/>
  <c r="D177" i="4"/>
  <c r="C177" i="4"/>
  <c r="E176" i="4"/>
  <c r="D176" i="4"/>
  <c r="C176" i="4"/>
  <c r="E175" i="4"/>
  <c r="D175" i="4"/>
  <c r="C175" i="4"/>
  <c r="E174" i="4"/>
  <c r="D174" i="4"/>
  <c r="C174" i="4"/>
  <c r="E173" i="4"/>
  <c r="D173" i="4"/>
  <c r="C173" i="4"/>
  <c r="E172" i="4"/>
  <c r="D172" i="4"/>
  <c r="C172" i="4"/>
  <c r="E171" i="4"/>
  <c r="D171" i="4"/>
  <c r="C171" i="4"/>
  <c r="E170" i="4"/>
  <c r="D170" i="4"/>
  <c r="C170" i="4"/>
  <c r="E169" i="4"/>
  <c r="D169" i="4"/>
  <c r="C169" i="4"/>
  <c r="E168" i="4"/>
  <c r="D168" i="4"/>
  <c r="C168" i="4"/>
  <c r="E167" i="4"/>
  <c r="D167" i="4"/>
  <c r="C167" i="4"/>
  <c r="E166" i="4"/>
  <c r="D166" i="4"/>
  <c r="C166" i="4"/>
  <c r="E165" i="4"/>
  <c r="D165" i="4"/>
  <c r="C165" i="4"/>
  <c r="E164" i="4"/>
  <c r="D164" i="4"/>
  <c r="C164" i="4"/>
  <c r="E163" i="4"/>
  <c r="D163" i="4"/>
  <c r="C163" i="4"/>
  <c r="E162" i="4"/>
  <c r="D162" i="4"/>
  <c r="C162" i="4"/>
  <c r="E161" i="4"/>
  <c r="D161" i="4"/>
  <c r="C161" i="4"/>
  <c r="E160" i="4"/>
  <c r="D160" i="4"/>
  <c r="C160" i="4"/>
  <c r="E159" i="4"/>
  <c r="D159" i="4"/>
  <c r="C159" i="4"/>
  <c r="E158" i="4"/>
  <c r="D158" i="4"/>
  <c r="C158" i="4"/>
  <c r="E157" i="4"/>
  <c r="D157" i="4"/>
  <c r="C157" i="4"/>
  <c r="E156" i="4"/>
  <c r="D156" i="4"/>
  <c r="C156" i="4"/>
  <c r="E155" i="4"/>
  <c r="D155" i="4"/>
  <c r="C155" i="4"/>
  <c r="E154" i="4"/>
  <c r="D154" i="4"/>
  <c r="C154" i="4"/>
  <c r="E153" i="4"/>
  <c r="D153" i="4"/>
  <c r="C153" i="4"/>
  <c r="E152" i="4"/>
  <c r="D152" i="4"/>
  <c r="C152" i="4"/>
  <c r="E151" i="4"/>
  <c r="D151" i="4"/>
  <c r="C151" i="4"/>
  <c r="E150" i="4"/>
  <c r="D150" i="4"/>
  <c r="C150" i="4"/>
  <c r="E149" i="4"/>
  <c r="D149" i="4"/>
  <c r="C149" i="4"/>
  <c r="E148" i="4"/>
  <c r="D148" i="4"/>
  <c r="C148" i="4"/>
  <c r="E147" i="4"/>
  <c r="D147" i="4"/>
  <c r="C147" i="4"/>
  <c r="E146" i="4"/>
  <c r="D146" i="4"/>
  <c r="C146" i="4"/>
  <c r="E145" i="4"/>
  <c r="D145" i="4"/>
  <c r="C145" i="4"/>
  <c r="E144" i="4"/>
  <c r="D144" i="4"/>
  <c r="C144" i="4"/>
  <c r="E143" i="4"/>
  <c r="D143" i="4"/>
  <c r="C143" i="4"/>
  <c r="E142" i="4"/>
  <c r="D142" i="4"/>
  <c r="C142" i="4"/>
  <c r="E141" i="4"/>
  <c r="D141" i="4"/>
  <c r="C141" i="4"/>
  <c r="E140" i="4"/>
  <c r="D140" i="4"/>
  <c r="C140" i="4"/>
  <c r="E139" i="4"/>
  <c r="D139" i="4"/>
  <c r="C139" i="4"/>
  <c r="E138" i="4"/>
  <c r="D138" i="4"/>
  <c r="C138" i="4"/>
  <c r="E137" i="4"/>
  <c r="D137" i="4"/>
  <c r="C137" i="4"/>
  <c r="E136" i="4"/>
  <c r="D136" i="4"/>
  <c r="C136" i="4"/>
  <c r="E135" i="4"/>
  <c r="D135" i="4"/>
  <c r="C135" i="4"/>
  <c r="E134" i="4"/>
  <c r="D134" i="4"/>
  <c r="C134" i="4"/>
  <c r="E133" i="4"/>
  <c r="D133" i="4"/>
  <c r="C133" i="4"/>
  <c r="E132" i="4"/>
  <c r="D132" i="4"/>
  <c r="C132" i="4"/>
  <c r="E131" i="4"/>
  <c r="D131" i="4"/>
  <c r="C131" i="4"/>
  <c r="E130" i="4"/>
  <c r="D130" i="4"/>
  <c r="C130" i="4"/>
  <c r="E129" i="4"/>
  <c r="D129" i="4"/>
  <c r="C129" i="4"/>
  <c r="E128" i="4"/>
  <c r="D128" i="4"/>
  <c r="C128" i="4"/>
  <c r="E127" i="4"/>
  <c r="D127" i="4"/>
  <c r="C127" i="4"/>
  <c r="E126" i="4"/>
  <c r="D126" i="4"/>
  <c r="C126" i="4"/>
  <c r="E125" i="4"/>
  <c r="D125" i="4"/>
  <c r="C125" i="4"/>
  <c r="E124" i="4"/>
  <c r="D124" i="4"/>
  <c r="C124" i="4"/>
  <c r="E123" i="4"/>
  <c r="D123" i="4"/>
  <c r="C123" i="4"/>
  <c r="E122" i="4"/>
  <c r="D122" i="4"/>
  <c r="C122" i="4"/>
  <c r="E121" i="4"/>
  <c r="D121" i="4"/>
  <c r="C121" i="4"/>
  <c r="E120" i="4"/>
  <c r="D120" i="4"/>
  <c r="C120" i="4"/>
  <c r="E119" i="4"/>
  <c r="D119" i="4"/>
  <c r="C119" i="4"/>
  <c r="E118" i="4"/>
  <c r="D118" i="4"/>
  <c r="C118" i="4"/>
  <c r="E117" i="4"/>
  <c r="D117" i="4"/>
  <c r="C117" i="4"/>
  <c r="E116" i="4"/>
  <c r="D116" i="4"/>
  <c r="C116" i="4"/>
  <c r="E115" i="4"/>
  <c r="D115" i="4"/>
  <c r="C115" i="4"/>
  <c r="E114" i="4"/>
  <c r="D114" i="4"/>
  <c r="C114" i="4"/>
  <c r="E113" i="4"/>
  <c r="D113" i="4"/>
  <c r="C113" i="4"/>
  <c r="E112" i="4"/>
  <c r="D112" i="4"/>
  <c r="C112" i="4"/>
  <c r="E111" i="4"/>
  <c r="D111" i="4"/>
  <c r="C111" i="4"/>
  <c r="E110" i="4"/>
  <c r="D110" i="4"/>
  <c r="C110" i="4"/>
  <c r="E109" i="4"/>
  <c r="D109" i="4"/>
  <c r="C109" i="4"/>
  <c r="E108" i="4"/>
  <c r="D108" i="4"/>
  <c r="C108" i="4"/>
  <c r="E107" i="4"/>
  <c r="D107" i="4"/>
  <c r="C107" i="4"/>
  <c r="E106" i="4"/>
  <c r="D106" i="4"/>
  <c r="C106" i="4"/>
  <c r="E105" i="4"/>
  <c r="D105" i="4"/>
  <c r="C105" i="4"/>
  <c r="E104" i="4"/>
  <c r="D104" i="4"/>
  <c r="C104" i="4"/>
  <c r="E103" i="4"/>
  <c r="D103" i="4"/>
  <c r="C103" i="4"/>
  <c r="E102" i="4"/>
  <c r="D102" i="4"/>
  <c r="C102" i="4"/>
  <c r="E101" i="4"/>
  <c r="D101" i="4"/>
  <c r="C101" i="4"/>
  <c r="E100" i="4"/>
  <c r="D100" i="4"/>
  <c r="C100" i="4"/>
  <c r="E99" i="4"/>
  <c r="D99" i="4"/>
  <c r="C99" i="4"/>
  <c r="E98" i="4"/>
  <c r="D98" i="4"/>
  <c r="C98" i="4"/>
  <c r="E97" i="4"/>
  <c r="D97" i="4"/>
  <c r="C97" i="4"/>
  <c r="E96" i="4"/>
  <c r="D96" i="4"/>
  <c r="C96" i="4"/>
  <c r="E95" i="4"/>
  <c r="D95" i="4"/>
  <c r="C95" i="4"/>
  <c r="E94" i="4"/>
  <c r="D94" i="4"/>
  <c r="C94" i="4"/>
  <c r="E93" i="4"/>
  <c r="D93" i="4"/>
  <c r="C93" i="4"/>
  <c r="E92" i="4"/>
  <c r="D92" i="4"/>
  <c r="C92" i="4"/>
  <c r="E91" i="4"/>
  <c r="D91" i="4"/>
  <c r="C91" i="4"/>
  <c r="E90" i="4"/>
  <c r="D90" i="4"/>
  <c r="C90" i="4"/>
  <c r="E89" i="4"/>
  <c r="D89" i="4"/>
  <c r="C89" i="4"/>
  <c r="E88" i="4"/>
  <c r="D88" i="4"/>
  <c r="C88" i="4"/>
  <c r="E87" i="4"/>
  <c r="D87" i="4"/>
  <c r="C87" i="4"/>
  <c r="E86" i="4"/>
  <c r="D86" i="4"/>
  <c r="C86" i="4"/>
  <c r="E85" i="4"/>
  <c r="D85" i="4"/>
  <c r="C85" i="4"/>
  <c r="E84" i="4"/>
  <c r="D84" i="4"/>
  <c r="C84" i="4"/>
  <c r="E83" i="4"/>
  <c r="D83" i="4"/>
  <c r="C83" i="4"/>
  <c r="E82" i="4"/>
  <c r="D82" i="4"/>
  <c r="C82" i="4"/>
  <c r="E81" i="4"/>
  <c r="D81" i="4"/>
  <c r="C81" i="4"/>
  <c r="E80" i="4"/>
  <c r="D80" i="4"/>
  <c r="C80" i="4"/>
  <c r="E79" i="4"/>
  <c r="D79" i="4"/>
  <c r="C79" i="4"/>
  <c r="E78" i="4"/>
  <c r="D78" i="4"/>
  <c r="C78" i="4"/>
  <c r="E77" i="4"/>
  <c r="D77" i="4"/>
  <c r="C77" i="4"/>
  <c r="E76" i="4"/>
  <c r="D76" i="4"/>
  <c r="C76" i="4"/>
  <c r="E75" i="4"/>
  <c r="D75" i="4"/>
  <c r="C75" i="4"/>
  <c r="E74" i="4"/>
  <c r="D74" i="4"/>
  <c r="C74" i="4"/>
  <c r="E73" i="4"/>
  <c r="D73" i="4"/>
  <c r="C73" i="4"/>
  <c r="E72" i="4"/>
  <c r="D72" i="4"/>
  <c r="C72" i="4"/>
  <c r="E71" i="4"/>
  <c r="D71" i="4"/>
  <c r="C71" i="4"/>
  <c r="E70" i="4"/>
  <c r="D70" i="4"/>
  <c r="C70" i="4"/>
  <c r="E69" i="4"/>
  <c r="D69" i="4"/>
  <c r="C69" i="4"/>
  <c r="E68" i="4"/>
  <c r="D68" i="4"/>
  <c r="C68" i="4"/>
  <c r="E67" i="4"/>
  <c r="D67" i="4"/>
  <c r="C67" i="4"/>
  <c r="E66" i="4"/>
  <c r="D66" i="4"/>
  <c r="C66" i="4"/>
  <c r="E65" i="4"/>
  <c r="D65" i="4"/>
  <c r="C65" i="4"/>
  <c r="E64" i="4"/>
  <c r="D64" i="4"/>
  <c r="C64" i="4"/>
  <c r="E63" i="4"/>
  <c r="D63" i="4"/>
  <c r="C63" i="4"/>
  <c r="E62" i="4"/>
  <c r="D62" i="4"/>
  <c r="C62" i="4"/>
  <c r="E61" i="4"/>
  <c r="D61" i="4"/>
  <c r="C61" i="4"/>
  <c r="E60" i="4"/>
  <c r="D60" i="4"/>
  <c r="C60" i="4"/>
  <c r="E59" i="4"/>
  <c r="D59" i="4"/>
  <c r="C59" i="4"/>
  <c r="E58" i="4"/>
  <c r="D58" i="4"/>
  <c r="C58" i="4"/>
  <c r="E57" i="4"/>
  <c r="D57" i="4"/>
  <c r="C57" i="4"/>
  <c r="E56" i="4"/>
  <c r="D56" i="4"/>
  <c r="C56" i="4"/>
  <c r="E55" i="4"/>
  <c r="D55" i="4"/>
  <c r="C55" i="4"/>
  <c r="E54" i="4"/>
  <c r="D54" i="4"/>
  <c r="C54" i="4"/>
  <c r="E53" i="4"/>
  <c r="D53" i="4"/>
  <c r="C53" i="4"/>
  <c r="E52" i="4"/>
  <c r="D52" i="4"/>
  <c r="C52" i="4"/>
  <c r="E51" i="4"/>
  <c r="D51" i="4"/>
  <c r="C51" i="4"/>
  <c r="E50" i="4"/>
  <c r="D50" i="4"/>
  <c r="C50" i="4"/>
  <c r="E49" i="4"/>
  <c r="D49" i="4"/>
  <c r="C49" i="4"/>
  <c r="E48" i="4"/>
  <c r="D48" i="4"/>
  <c r="C48" i="4"/>
  <c r="E47" i="4"/>
  <c r="D47" i="4"/>
  <c r="C47" i="4"/>
  <c r="E46" i="4"/>
  <c r="D46" i="4"/>
  <c r="C46" i="4"/>
  <c r="E45" i="4"/>
  <c r="D45" i="4"/>
  <c r="C45" i="4"/>
  <c r="E44" i="4"/>
  <c r="D44" i="4"/>
  <c r="C44" i="4"/>
  <c r="E43" i="4"/>
  <c r="D43" i="4"/>
  <c r="C43" i="4"/>
  <c r="E42" i="4"/>
  <c r="D42" i="4"/>
  <c r="C42" i="4"/>
  <c r="E41" i="4"/>
  <c r="D41" i="4"/>
  <c r="C41" i="4"/>
  <c r="E40" i="4"/>
  <c r="D40" i="4"/>
  <c r="C40" i="4"/>
  <c r="E39" i="4"/>
  <c r="D39" i="4"/>
  <c r="C39" i="4"/>
  <c r="E38" i="4"/>
  <c r="D38" i="4"/>
  <c r="C38" i="4"/>
  <c r="E37" i="4"/>
  <c r="D37" i="4"/>
  <c r="C37" i="4"/>
  <c r="E36" i="4"/>
  <c r="D36" i="4"/>
  <c r="C36" i="4"/>
  <c r="E35" i="4"/>
  <c r="D35" i="4"/>
  <c r="C35" i="4"/>
  <c r="E34" i="4"/>
  <c r="D34" i="4"/>
  <c r="C34" i="4"/>
  <c r="E33" i="4"/>
  <c r="D33" i="4"/>
  <c r="C33" i="4"/>
  <c r="E32" i="4"/>
  <c r="D32" i="4"/>
  <c r="C32" i="4"/>
  <c r="E31" i="4"/>
  <c r="D31" i="4"/>
  <c r="C31" i="4"/>
  <c r="E30" i="4"/>
  <c r="D30" i="4"/>
  <c r="C30" i="4"/>
  <c r="E29" i="4"/>
  <c r="D29" i="4"/>
  <c r="C29" i="4"/>
  <c r="E28" i="4"/>
  <c r="D28" i="4"/>
  <c r="C28" i="4"/>
  <c r="E27" i="4"/>
  <c r="D27" i="4"/>
  <c r="C27" i="4"/>
  <c r="E26" i="4"/>
  <c r="D26" i="4"/>
  <c r="C26" i="4"/>
  <c r="E25" i="4"/>
  <c r="D25" i="4"/>
  <c r="C25" i="4"/>
  <c r="E24" i="4"/>
  <c r="D24" i="4"/>
  <c r="C24" i="4"/>
  <c r="E23" i="4"/>
  <c r="D23" i="4"/>
  <c r="C23" i="4"/>
  <c r="E22" i="4"/>
  <c r="D22" i="4"/>
  <c r="C22" i="4"/>
  <c r="E21" i="4"/>
  <c r="D21" i="4"/>
  <c r="C21" i="4"/>
  <c r="E20" i="4"/>
  <c r="D20" i="4"/>
  <c r="C20" i="4"/>
  <c r="E19" i="4"/>
  <c r="D19" i="4"/>
  <c r="C19" i="4"/>
  <c r="E18" i="4"/>
  <c r="D18" i="4"/>
  <c r="C18" i="4"/>
  <c r="E17" i="4"/>
  <c r="D17" i="4"/>
  <c r="C17" i="4"/>
  <c r="E16" i="4"/>
  <c r="D16" i="4"/>
  <c r="C16" i="4"/>
  <c r="E15" i="4"/>
  <c r="D15" i="4"/>
  <c r="C15" i="4"/>
  <c r="E14" i="4"/>
  <c r="D14" i="4"/>
  <c r="C14" i="4"/>
  <c r="E13" i="4"/>
  <c r="D13" i="4"/>
  <c r="C13" i="4"/>
  <c r="E12" i="4"/>
  <c r="D12" i="4"/>
  <c r="C12" i="4"/>
  <c r="E11" i="4"/>
  <c r="D11" i="4"/>
  <c r="C11" i="4"/>
  <c r="E10" i="4"/>
  <c r="D10" i="4"/>
  <c r="C10" i="4"/>
  <c r="E9" i="4"/>
  <c r="D9" i="4"/>
  <c r="C9" i="4"/>
  <c r="E8" i="4"/>
  <c r="D8" i="4"/>
  <c r="C8" i="4"/>
  <c r="E7" i="4"/>
  <c r="D7" i="4"/>
  <c r="C7" i="4"/>
  <c r="E6" i="4"/>
  <c r="D6" i="4"/>
  <c r="C6" i="4"/>
  <c r="E5" i="4"/>
  <c r="D5" i="4"/>
  <c r="C5" i="4"/>
  <c r="E4" i="4"/>
  <c r="D4" i="4"/>
  <c r="C4" i="4"/>
  <c r="E3" i="4"/>
  <c r="D3" i="4"/>
  <c r="C3" i="4"/>
  <c r="E2" i="4"/>
  <c r="D2" i="4"/>
  <c r="C2" i="4"/>
  <c r="D950" i="6"/>
  <c r="C950" i="6"/>
  <c r="D949" i="6"/>
  <c r="C949" i="6"/>
  <c r="D948" i="6"/>
  <c r="C948" i="6"/>
  <c r="D947" i="6"/>
  <c r="C947" i="6"/>
  <c r="D946" i="6"/>
  <c r="C946" i="6"/>
  <c r="D945" i="6"/>
  <c r="C945" i="6"/>
  <c r="D944" i="6"/>
  <c r="C944" i="6"/>
  <c r="D943" i="6"/>
  <c r="C943" i="6"/>
  <c r="D942" i="6"/>
  <c r="C942" i="6"/>
  <c r="D941" i="6"/>
  <c r="C941" i="6"/>
  <c r="D940" i="6"/>
  <c r="C940" i="6"/>
  <c r="D939" i="6"/>
  <c r="C939" i="6"/>
  <c r="D938" i="6"/>
  <c r="C938" i="6"/>
  <c r="D937" i="6"/>
  <c r="C937" i="6"/>
  <c r="D936" i="6"/>
  <c r="C936" i="6"/>
  <c r="D935" i="6"/>
  <c r="C935" i="6"/>
  <c r="D934" i="6"/>
  <c r="C934" i="6"/>
  <c r="D933" i="6"/>
  <c r="C933" i="6"/>
  <c r="D932" i="6"/>
  <c r="C932" i="6"/>
  <c r="D931" i="6"/>
  <c r="C931" i="6"/>
  <c r="D930" i="6"/>
  <c r="C930" i="6"/>
  <c r="D929" i="6"/>
  <c r="C929" i="6"/>
  <c r="D928" i="6"/>
  <c r="C928" i="6"/>
  <c r="D927" i="6"/>
  <c r="C927" i="6"/>
  <c r="D926" i="6"/>
  <c r="C926" i="6"/>
  <c r="D925" i="6"/>
  <c r="C925" i="6"/>
  <c r="D924" i="6"/>
  <c r="C924" i="6"/>
  <c r="D923" i="6"/>
  <c r="C923" i="6"/>
  <c r="D922" i="6"/>
  <c r="C922" i="6"/>
  <c r="D921" i="6"/>
  <c r="C921" i="6"/>
  <c r="D920" i="6"/>
  <c r="C920" i="6"/>
  <c r="D919" i="6"/>
  <c r="C919" i="6"/>
  <c r="D918" i="6"/>
  <c r="C918" i="6"/>
  <c r="D917" i="6"/>
  <c r="C917" i="6"/>
  <c r="D916" i="6"/>
  <c r="C916" i="6"/>
  <c r="D915" i="6"/>
  <c r="C915" i="6"/>
  <c r="D914" i="6"/>
  <c r="C914" i="6"/>
  <c r="D913" i="6"/>
  <c r="C913" i="6"/>
  <c r="D912" i="6"/>
  <c r="C912" i="6"/>
  <c r="D911" i="6"/>
  <c r="C911" i="6"/>
  <c r="D910" i="6"/>
  <c r="C910" i="6"/>
  <c r="D909" i="6"/>
  <c r="C909" i="6"/>
  <c r="D908" i="6"/>
  <c r="C908" i="6"/>
  <c r="D907" i="6"/>
  <c r="C907" i="6"/>
  <c r="D906" i="6"/>
  <c r="C906" i="6"/>
  <c r="D905" i="6"/>
  <c r="C905" i="6"/>
  <c r="D904" i="6"/>
  <c r="C904" i="6"/>
  <c r="D903" i="6"/>
  <c r="C903" i="6"/>
  <c r="D902" i="6"/>
  <c r="C902" i="6"/>
  <c r="D901" i="6"/>
  <c r="C901" i="6"/>
  <c r="D900" i="6"/>
  <c r="C900" i="6"/>
  <c r="D899" i="6"/>
  <c r="C899" i="6"/>
  <c r="D898" i="6"/>
  <c r="C898" i="6"/>
  <c r="D897" i="6"/>
  <c r="C897" i="6"/>
  <c r="D896" i="6"/>
  <c r="C896" i="6"/>
  <c r="D895" i="6"/>
  <c r="C895" i="6"/>
  <c r="D894" i="6"/>
  <c r="C894" i="6"/>
  <c r="D893" i="6"/>
  <c r="C893" i="6"/>
  <c r="D892" i="6"/>
  <c r="C892" i="6"/>
  <c r="D891" i="6"/>
  <c r="C891" i="6"/>
  <c r="D890" i="6"/>
  <c r="C890" i="6"/>
  <c r="D889" i="6"/>
  <c r="C889" i="6"/>
  <c r="D888" i="6"/>
  <c r="C888" i="6"/>
  <c r="D887" i="6"/>
  <c r="C887" i="6"/>
  <c r="D886" i="6"/>
  <c r="C886" i="6"/>
  <c r="D885" i="6"/>
  <c r="C885" i="6"/>
  <c r="D884" i="6"/>
  <c r="C884" i="6"/>
  <c r="D883" i="6"/>
  <c r="C883" i="6"/>
  <c r="D882" i="6"/>
  <c r="C882" i="6"/>
  <c r="D881" i="6"/>
  <c r="C881" i="6"/>
  <c r="D880" i="6"/>
  <c r="C880" i="6"/>
  <c r="D879" i="6"/>
  <c r="C879" i="6"/>
  <c r="D878" i="6"/>
  <c r="C878" i="6"/>
  <c r="D877" i="6"/>
  <c r="C877" i="6"/>
  <c r="D876" i="6"/>
  <c r="C876" i="6"/>
  <c r="D875" i="6"/>
  <c r="C875" i="6"/>
  <c r="D874" i="6"/>
  <c r="C874" i="6"/>
  <c r="D873" i="6"/>
  <c r="C873" i="6"/>
  <c r="D872" i="6"/>
  <c r="C872" i="6"/>
  <c r="D871" i="6"/>
  <c r="C871" i="6"/>
  <c r="D870" i="6"/>
  <c r="C870" i="6"/>
  <c r="D869" i="6"/>
  <c r="C869" i="6"/>
  <c r="D868" i="6"/>
  <c r="C868" i="6"/>
  <c r="D867" i="6"/>
  <c r="C867" i="6"/>
  <c r="D866" i="6"/>
  <c r="C866" i="6"/>
  <c r="D865" i="6"/>
  <c r="C865" i="6"/>
  <c r="D864" i="6"/>
  <c r="C864" i="6"/>
  <c r="D863" i="6"/>
  <c r="C863" i="6"/>
  <c r="D862" i="6"/>
  <c r="C862" i="6"/>
  <c r="D861" i="6"/>
  <c r="C861" i="6"/>
  <c r="D860" i="6"/>
  <c r="C860" i="6"/>
  <c r="D859" i="6"/>
  <c r="C859" i="6"/>
  <c r="D858" i="6"/>
  <c r="C858" i="6"/>
  <c r="D857" i="6"/>
  <c r="C857" i="6"/>
  <c r="D856" i="6"/>
  <c r="C856" i="6"/>
  <c r="D855" i="6"/>
  <c r="C855" i="6"/>
  <c r="D854" i="6"/>
  <c r="C854" i="6"/>
  <c r="D853" i="6"/>
  <c r="C853" i="6"/>
  <c r="D852" i="6"/>
  <c r="C852" i="6"/>
  <c r="G851" i="6"/>
  <c r="D851" i="6"/>
  <c r="C851" i="6"/>
  <c r="D850" i="6"/>
  <c r="C850" i="6"/>
  <c r="D849" i="6"/>
  <c r="C849" i="6"/>
  <c r="D848" i="6"/>
  <c r="C848" i="6"/>
  <c r="D847" i="6"/>
  <c r="C847" i="6"/>
  <c r="D846" i="6"/>
  <c r="C846" i="6"/>
  <c r="D845" i="6"/>
  <c r="C845" i="6"/>
  <c r="D844" i="6"/>
  <c r="C844" i="6"/>
  <c r="D843" i="6"/>
  <c r="C843" i="6"/>
  <c r="D842" i="6"/>
  <c r="C842" i="6"/>
  <c r="G841" i="6"/>
  <c r="D841" i="6"/>
  <c r="C841" i="6"/>
  <c r="D840" i="6"/>
  <c r="C840" i="6"/>
  <c r="D839" i="6"/>
  <c r="C839" i="6"/>
  <c r="D838" i="6"/>
  <c r="C838" i="6"/>
  <c r="D837" i="6"/>
  <c r="C837" i="6"/>
  <c r="D836" i="6"/>
  <c r="C836" i="6"/>
  <c r="D835" i="6"/>
  <c r="C835" i="6"/>
  <c r="D834" i="6"/>
  <c r="C834" i="6"/>
  <c r="D833" i="6"/>
  <c r="C833" i="6"/>
  <c r="D832" i="6"/>
  <c r="C832" i="6"/>
  <c r="D831" i="6"/>
  <c r="C831" i="6"/>
  <c r="D830" i="6"/>
  <c r="C830" i="6"/>
  <c r="D829" i="6"/>
  <c r="C829" i="6"/>
  <c r="D828" i="6"/>
  <c r="C828" i="6"/>
  <c r="D827" i="6"/>
  <c r="C827" i="6"/>
  <c r="D826" i="6"/>
  <c r="C826" i="6"/>
  <c r="D825" i="6"/>
  <c r="C825" i="6"/>
  <c r="D824" i="6"/>
  <c r="C824" i="6"/>
  <c r="D823" i="6"/>
  <c r="C823" i="6"/>
  <c r="D822" i="6"/>
  <c r="C822" i="6"/>
  <c r="D821" i="6"/>
  <c r="C821" i="6"/>
  <c r="D820" i="6"/>
  <c r="C820" i="6"/>
  <c r="D819" i="6"/>
  <c r="C819" i="6"/>
  <c r="D818" i="6"/>
  <c r="C818" i="6"/>
  <c r="D817" i="6"/>
  <c r="C817" i="6"/>
  <c r="D816" i="6"/>
  <c r="C816" i="6"/>
  <c r="D815" i="6"/>
  <c r="C815" i="6"/>
  <c r="D814" i="6"/>
  <c r="C814" i="6"/>
  <c r="D813" i="6"/>
  <c r="C813" i="6"/>
  <c r="D812" i="6"/>
  <c r="C812" i="6"/>
  <c r="D811" i="6"/>
  <c r="C811" i="6"/>
  <c r="D810" i="6"/>
  <c r="C810" i="6"/>
  <c r="D809" i="6"/>
  <c r="C809" i="6"/>
  <c r="D808" i="6"/>
  <c r="C808" i="6"/>
  <c r="D807" i="6"/>
  <c r="C807" i="6"/>
  <c r="D806" i="6"/>
  <c r="C806" i="6"/>
  <c r="D805" i="6"/>
  <c r="C805" i="6"/>
  <c r="D804" i="6"/>
  <c r="C804" i="6"/>
  <c r="D803" i="6"/>
  <c r="C803" i="6"/>
  <c r="D802" i="6"/>
  <c r="C802" i="6"/>
  <c r="D801" i="6"/>
  <c r="C801" i="6"/>
  <c r="D800" i="6"/>
  <c r="C800" i="6"/>
  <c r="D799" i="6"/>
  <c r="C799" i="6"/>
  <c r="D798" i="6"/>
  <c r="C798" i="6"/>
  <c r="D797" i="6"/>
  <c r="C797" i="6"/>
  <c r="D796" i="6"/>
  <c r="C796" i="6"/>
  <c r="D795" i="6"/>
  <c r="C795" i="6"/>
  <c r="D794" i="6"/>
  <c r="C794" i="6"/>
  <c r="D793" i="6"/>
  <c r="C793" i="6"/>
  <c r="D792" i="6"/>
  <c r="C792" i="6"/>
  <c r="D791" i="6"/>
  <c r="C791" i="6"/>
  <c r="D790" i="6"/>
  <c r="C790" i="6"/>
  <c r="D789" i="6"/>
  <c r="C789" i="6"/>
  <c r="D788" i="6"/>
  <c r="C788" i="6"/>
  <c r="D787" i="6"/>
  <c r="C787" i="6"/>
  <c r="D786" i="6"/>
  <c r="C786" i="6"/>
  <c r="D785" i="6"/>
  <c r="C785" i="6"/>
  <c r="D784" i="6"/>
  <c r="C784" i="6"/>
  <c r="D783" i="6"/>
  <c r="C783" i="6"/>
  <c r="D782" i="6"/>
  <c r="C782" i="6"/>
  <c r="D781" i="6"/>
  <c r="C781" i="6"/>
  <c r="D780" i="6"/>
  <c r="C780" i="6"/>
  <c r="D779" i="6"/>
  <c r="C779" i="6"/>
  <c r="D778" i="6"/>
  <c r="C778" i="6"/>
  <c r="D777" i="6"/>
  <c r="C777" i="6"/>
  <c r="D776" i="6"/>
  <c r="C776" i="6"/>
  <c r="D775" i="6"/>
  <c r="C775" i="6"/>
  <c r="D774" i="6"/>
  <c r="C774" i="6"/>
  <c r="D773" i="6"/>
  <c r="C773" i="6"/>
  <c r="D772" i="6"/>
  <c r="C772" i="6"/>
  <c r="D771" i="6"/>
  <c r="C771" i="6"/>
  <c r="D770" i="6"/>
  <c r="C770" i="6"/>
  <c r="D769" i="6"/>
  <c r="C769" i="6"/>
  <c r="D768" i="6"/>
  <c r="C768" i="6"/>
  <c r="D767" i="6"/>
  <c r="C767" i="6"/>
  <c r="D766" i="6"/>
  <c r="C766" i="6"/>
  <c r="D765" i="6"/>
  <c r="C765" i="6"/>
  <c r="D764" i="6"/>
  <c r="C764" i="6"/>
  <c r="D763" i="6"/>
  <c r="C763" i="6"/>
  <c r="D762" i="6"/>
  <c r="C762" i="6"/>
  <c r="D761" i="6"/>
  <c r="C761" i="6"/>
  <c r="D760" i="6"/>
  <c r="C760" i="6"/>
  <c r="D759" i="6"/>
  <c r="C759" i="6"/>
  <c r="D758" i="6"/>
  <c r="C758" i="6"/>
  <c r="D757" i="6"/>
  <c r="C757" i="6"/>
  <c r="D756" i="6"/>
  <c r="C756" i="6"/>
  <c r="D755" i="6"/>
  <c r="C755" i="6"/>
  <c r="D754" i="6"/>
  <c r="C754" i="6"/>
  <c r="D753" i="6"/>
  <c r="C753" i="6"/>
  <c r="D752" i="6"/>
  <c r="C752" i="6"/>
  <c r="D751" i="6"/>
  <c r="C751" i="6"/>
  <c r="D750" i="6"/>
  <c r="C750" i="6"/>
  <c r="D749" i="6"/>
  <c r="C749" i="6"/>
  <c r="D748" i="6"/>
  <c r="C748" i="6"/>
  <c r="D747" i="6"/>
  <c r="C747" i="6"/>
  <c r="D746" i="6"/>
  <c r="C746" i="6"/>
  <c r="D745" i="6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D50" i="6"/>
  <c r="C50" i="6"/>
  <c r="D49" i="6"/>
  <c r="C49" i="6"/>
  <c r="D48" i="6"/>
  <c r="C48" i="6"/>
  <c r="D47" i="6"/>
  <c r="C47" i="6"/>
  <c r="D46" i="6"/>
  <c r="C46" i="6"/>
  <c r="D45" i="6"/>
  <c r="C45" i="6"/>
  <c r="D44" i="6"/>
  <c r="C44" i="6"/>
  <c r="D43" i="6"/>
  <c r="C43" i="6"/>
  <c r="D42" i="6"/>
  <c r="C42" i="6"/>
  <c r="D41" i="6"/>
  <c r="C41" i="6"/>
  <c r="D40" i="6"/>
  <c r="C40" i="6"/>
  <c r="D39" i="6"/>
  <c r="C39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4" i="6"/>
  <c r="C4" i="6"/>
  <c r="D3" i="6"/>
  <c r="C3" i="6"/>
  <c r="D2" i="6"/>
  <c r="C2" i="6"/>
  <c r="F177" i="5"/>
  <c r="E177" i="5"/>
  <c r="D177" i="5"/>
  <c r="C177" i="5"/>
  <c r="F176" i="5"/>
  <c r="E176" i="5"/>
  <c r="D176" i="5"/>
  <c r="C176" i="5"/>
  <c r="F175" i="5"/>
  <c r="E175" i="5"/>
  <c r="D175" i="5"/>
  <c r="C175" i="5"/>
  <c r="F174" i="5"/>
  <c r="E174" i="5"/>
  <c r="D174" i="5"/>
  <c r="C174" i="5"/>
  <c r="F173" i="5"/>
  <c r="E173" i="5"/>
  <c r="D173" i="5"/>
  <c r="C173" i="5"/>
  <c r="F172" i="5"/>
  <c r="E172" i="5"/>
  <c r="D172" i="5"/>
  <c r="C172" i="5"/>
  <c r="F171" i="5"/>
  <c r="E171" i="5"/>
  <c r="D171" i="5"/>
  <c r="C171" i="5"/>
  <c r="F170" i="5"/>
  <c r="E170" i="5"/>
  <c r="C170" i="5"/>
  <c r="F169" i="5"/>
  <c r="E169" i="5"/>
  <c r="D169" i="5"/>
  <c r="C169" i="5"/>
  <c r="F168" i="5"/>
  <c r="E168" i="5"/>
  <c r="D168" i="5"/>
  <c r="C168" i="5"/>
  <c r="F167" i="5"/>
  <c r="E167" i="5"/>
  <c r="D167" i="5"/>
  <c r="C167" i="5"/>
  <c r="F166" i="5"/>
  <c r="E166" i="5"/>
  <c r="D166" i="5"/>
  <c r="C166" i="5"/>
  <c r="F165" i="5"/>
  <c r="E165" i="5"/>
  <c r="D165" i="5"/>
  <c r="C165" i="5"/>
  <c r="F164" i="5"/>
  <c r="E164" i="5"/>
  <c r="D164" i="5"/>
  <c r="C164" i="5"/>
  <c r="F163" i="5"/>
  <c r="E163" i="5"/>
  <c r="D163" i="5"/>
  <c r="C163" i="5"/>
  <c r="F162" i="5"/>
  <c r="E162" i="5"/>
  <c r="D162" i="5"/>
  <c r="C162" i="5"/>
  <c r="F161" i="5"/>
  <c r="E161" i="5"/>
  <c r="C161" i="5"/>
  <c r="F160" i="5"/>
  <c r="E160" i="5"/>
  <c r="D160" i="5"/>
  <c r="C160" i="5"/>
  <c r="F159" i="5"/>
  <c r="E159" i="5"/>
  <c r="D159" i="5"/>
  <c r="C159" i="5"/>
  <c r="F158" i="5"/>
  <c r="E158" i="5"/>
  <c r="D158" i="5"/>
  <c r="C158" i="5"/>
  <c r="F157" i="5"/>
  <c r="E157" i="5"/>
  <c r="D157" i="5"/>
  <c r="C157" i="5"/>
  <c r="F156" i="5"/>
  <c r="E156" i="5"/>
  <c r="D156" i="5"/>
  <c r="C156" i="5"/>
  <c r="F155" i="5"/>
  <c r="E155" i="5"/>
  <c r="D155" i="5"/>
  <c r="C155" i="5"/>
  <c r="F154" i="5"/>
  <c r="E154" i="5"/>
  <c r="D154" i="5"/>
  <c r="C154" i="5"/>
  <c r="F153" i="5"/>
  <c r="E153" i="5"/>
  <c r="D153" i="5"/>
  <c r="C153" i="5"/>
  <c r="F152" i="5"/>
  <c r="E152" i="5"/>
  <c r="D152" i="5"/>
  <c r="C152" i="5"/>
  <c r="F151" i="5"/>
  <c r="E151" i="5"/>
  <c r="D151" i="5"/>
  <c r="C151" i="5"/>
  <c r="F150" i="5"/>
  <c r="E150" i="5"/>
  <c r="D150" i="5"/>
  <c r="C150" i="5"/>
  <c r="F149" i="5"/>
  <c r="E149" i="5"/>
  <c r="D149" i="5"/>
  <c r="C149" i="5"/>
  <c r="F148" i="5"/>
  <c r="E148" i="5"/>
  <c r="D148" i="5"/>
  <c r="C148" i="5"/>
  <c r="F147" i="5"/>
  <c r="E147" i="5"/>
  <c r="D147" i="5"/>
  <c r="C147" i="5"/>
  <c r="F146" i="5"/>
  <c r="E146" i="5"/>
  <c r="D146" i="5"/>
  <c r="C146" i="5"/>
  <c r="F145" i="5"/>
  <c r="E145" i="5"/>
  <c r="D145" i="5"/>
  <c r="C145" i="5"/>
  <c r="F144" i="5"/>
  <c r="E144" i="5"/>
  <c r="D144" i="5"/>
  <c r="C144" i="5"/>
  <c r="F143" i="5"/>
  <c r="E143" i="5"/>
  <c r="D143" i="5"/>
  <c r="C143" i="5"/>
  <c r="F142" i="5"/>
  <c r="E142" i="5"/>
  <c r="D142" i="5"/>
  <c r="C142" i="5"/>
  <c r="F141" i="5"/>
  <c r="E141" i="5"/>
  <c r="D141" i="5"/>
  <c r="C141" i="5"/>
  <c r="F140" i="5"/>
  <c r="E140" i="5"/>
  <c r="D140" i="5"/>
  <c r="C140" i="5"/>
  <c r="F139" i="5"/>
  <c r="E139" i="5"/>
  <c r="D139" i="5"/>
  <c r="C139" i="5"/>
  <c r="F138" i="5"/>
  <c r="E138" i="5"/>
  <c r="D138" i="5"/>
  <c r="C138" i="5"/>
  <c r="F137" i="5"/>
  <c r="E137" i="5"/>
  <c r="D137" i="5"/>
  <c r="C137" i="5"/>
  <c r="F136" i="5"/>
  <c r="E136" i="5"/>
  <c r="D136" i="5"/>
  <c r="C136" i="5"/>
  <c r="F135" i="5"/>
  <c r="E135" i="5"/>
  <c r="D135" i="5"/>
  <c r="C135" i="5"/>
  <c r="F134" i="5"/>
  <c r="E134" i="5"/>
  <c r="D134" i="5"/>
  <c r="C134" i="5"/>
  <c r="F133" i="5"/>
  <c r="E133" i="5"/>
  <c r="D133" i="5"/>
  <c r="C133" i="5"/>
  <c r="F132" i="5"/>
  <c r="E132" i="5"/>
  <c r="D132" i="5"/>
  <c r="C132" i="5"/>
  <c r="F131" i="5"/>
  <c r="E131" i="5"/>
  <c r="D131" i="5"/>
  <c r="C131" i="5"/>
  <c r="F130" i="5"/>
  <c r="E130" i="5"/>
  <c r="D130" i="5"/>
  <c r="C130" i="5"/>
  <c r="F129" i="5"/>
  <c r="E129" i="5"/>
  <c r="D129" i="5"/>
  <c r="C129" i="5"/>
  <c r="F128" i="5"/>
  <c r="E128" i="5"/>
  <c r="D128" i="5"/>
  <c r="C128" i="5"/>
  <c r="F127" i="5"/>
  <c r="E127" i="5"/>
  <c r="D127" i="5"/>
  <c r="C127" i="5"/>
  <c r="F126" i="5"/>
  <c r="E126" i="5"/>
  <c r="D126" i="5"/>
  <c r="C126" i="5"/>
  <c r="F125" i="5"/>
  <c r="E125" i="5"/>
  <c r="D125" i="5"/>
  <c r="C125" i="5"/>
  <c r="F124" i="5"/>
  <c r="E124" i="5"/>
  <c r="D124" i="5"/>
  <c r="C124" i="5"/>
  <c r="F123" i="5"/>
  <c r="E123" i="5"/>
  <c r="D123" i="5"/>
  <c r="C123" i="5"/>
  <c r="F122" i="5"/>
  <c r="E122" i="5"/>
  <c r="D122" i="5"/>
  <c r="C122" i="5"/>
  <c r="F121" i="5"/>
  <c r="E121" i="5"/>
  <c r="D121" i="5"/>
  <c r="C121" i="5"/>
  <c r="F120" i="5"/>
  <c r="E120" i="5"/>
  <c r="D120" i="5"/>
  <c r="C120" i="5"/>
  <c r="F119" i="5"/>
  <c r="E119" i="5"/>
  <c r="D119" i="5"/>
  <c r="C119" i="5"/>
  <c r="F118" i="5"/>
  <c r="E118" i="5"/>
  <c r="D118" i="5"/>
  <c r="C118" i="5"/>
  <c r="F117" i="5"/>
  <c r="E117" i="5"/>
  <c r="D117" i="5"/>
  <c r="C117" i="5"/>
  <c r="F116" i="5"/>
  <c r="E116" i="5"/>
  <c r="D116" i="5"/>
  <c r="C116" i="5"/>
  <c r="F115" i="5"/>
  <c r="E115" i="5"/>
  <c r="D115" i="5"/>
  <c r="C115" i="5"/>
  <c r="F114" i="5"/>
  <c r="E114" i="5"/>
  <c r="D114" i="5"/>
  <c r="C114" i="5"/>
  <c r="F113" i="5"/>
  <c r="E113" i="5"/>
  <c r="D113" i="5"/>
  <c r="C113" i="5"/>
  <c r="F112" i="5"/>
  <c r="E112" i="5"/>
  <c r="D112" i="5"/>
  <c r="C112" i="5"/>
  <c r="F111" i="5"/>
  <c r="E111" i="5"/>
  <c r="D111" i="5"/>
  <c r="C111" i="5"/>
  <c r="F110" i="5"/>
  <c r="E110" i="5"/>
  <c r="D110" i="5"/>
  <c r="C110" i="5"/>
  <c r="F109" i="5"/>
  <c r="E109" i="5"/>
  <c r="D109" i="5"/>
  <c r="C109" i="5"/>
  <c r="F108" i="5"/>
  <c r="E108" i="5"/>
  <c r="D108" i="5"/>
  <c r="C108" i="5"/>
  <c r="F107" i="5"/>
  <c r="E107" i="5"/>
  <c r="D107" i="5"/>
  <c r="C107" i="5"/>
  <c r="F106" i="5"/>
  <c r="E106" i="5"/>
  <c r="D106" i="5"/>
  <c r="C106" i="5"/>
  <c r="F105" i="5"/>
  <c r="E105" i="5"/>
  <c r="D105" i="5"/>
  <c r="C105" i="5"/>
  <c r="F104" i="5"/>
  <c r="E104" i="5"/>
  <c r="D104" i="5"/>
  <c r="C104" i="5"/>
  <c r="F103" i="5"/>
  <c r="E103" i="5"/>
  <c r="D103" i="5"/>
  <c r="C103" i="5"/>
  <c r="F102" i="5"/>
  <c r="E102" i="5"/>
  <c r="D102" i="5"/>
  <c r="C102" i="5"/>
  <c r="F101" i="5"/>
  <c r="E101" i="5"/>
  <c r="D101" i="5"/>
  <c r="C101" i="5"/>
  <c r="F100" i="5"/>
  <c r="E100" i="5"/>
  <c r="D100" i="5"/>
  <c r="C100" i="5"/>
  <c r="F99" i="5"/>
  <c r="E99" i="5"/>
  <c r="D99" i="5"/>
  <c r="C99" i="5"/>
  <c r="F98" i="5"/>
  <c r="E98" i="5"/>
  <c r="D98" i="5"/>
  <c r="C98" i="5"/>
  <c r="F97" i="5"/>
  <c r="E97" i="5"/>
  <c r="D97" i="5"/>
  <c r="C97" i="5"/>
  <c r="F96" i="5"/>
  <c r="E96" i="5"/>
  <c r="D96" i="5"/>
  <c r="C96" i="5"/>
  <c r="F95" i="5"/>
  <c r="E95" i="5"/>
  <c r="D95" i="5"/>
  <c r="C95" i="5"/>
  <c r="F94" i="5"/>
  <c r="E94" i="5"/>
  <c r="D94" i="5"/>
  <c r="C94" i="5"/>
  <c r="F93" i="5"/>
  <c r="E93" i="5"/>
  <c r="D93" i="5"/>
  <c r="C93" i="5"/>
  <c r="F92" i="5"/>
  <c r="E92" i="5"/>
  <c r="D92" i="5"/>
  <c r="C92" i="5"/>
  <c r="F91" i="5"/>
  <c r="E91" i="5"/>
  <c r="D91" i="5"/>
  <c r="C91" i="5"/>
  <c r="F90" i="5"/>
  <c r="E90" i="5"/>
  <c r="D90" i="5"/>
  <c r="C90" i="5"/>
  <c r="F89" i="5"/>
  <c r="E89" i="5"/>
  <c r="D89" i="5"/>
  <c r="C89" i="5"/>
  <c r="F88" i="5"/>
  <c r="E88" i="5"/>
  <c r="D88" i="5"/>
  <c r="C88" i="5"/>
  <c r="F87" i="5"/>
  <c r="E87" i="5"/>
  <c r="D87" i="5"/>
  <c r="C87" i="5"/>
  <c r="F86" i="5"/>
  <c r="E86" i="5"/>
  <c r="D86" i="5"/>
  <c r="C86" i="5"/>
  <c r="F85" i="5"/>
  <c r="E85" i="5"/>
  <c r="D85" i="5"/>
  <c r="C85" i="5"/>
  <c r="F84" i="5"/>
  <c r="E84" i="5"/>
  <c r="D84" i="5"/>
  <c r="C84" i="5"/>
  <c r="F83" i="5"/>
  <c r="E83" i="5"/>
  <c r="D83" i="5"/>
  <c r="C83" i="5"/>
  <c r="F82" i="5"/>
  <c r="E82" i="5"/>
  <c r="D82" i="5"/>
  <c r="C82" i="5"/>
  <c r="F81" i="5"/>
  <c r="E81" i="5"/>
  <c r="D81" i="5"/>
  <c r="C81" i="5"/>
  <c r="F80" i="5"/>
  <c r="E80" i="5"/>
  <c r="D80" i="5"/>
  <c r="C80" i="5"/>
  <c r="F79" i="5"/>
  <c r="E79" i="5"/>
  <c r="D79" i="5"/>
  <c r="C79" i="5"/>
  <c r="F78" i="5"/>
  <c r="E78" i="5"/>
  <c r="D78" i="5"/>
  <c r="C78" i="5"/>
  <c r="F77" i="5"/>
  <c r="E77" i="5"/>
  <c r="D77" i="5"/>
  <c r="C77" i="5"/>
  <c r="F76" i="5"/>
  <c r="E76" i="5"/>
  <c r="D76" i="5"/>
  <c r="C76" i="5"/>
  <c r="F75" i="5"/>
  <c r="E75" i="5"/>
  <c r="D75" i="5"/>
  <c r="C75" i="5"/>
  <c r="F74" i="5"/>
  <c r="E74" i="5"/>
  <c r="D74" i="5"/>
  <c r="C74" i="5"/>
  <c r="F73" i="5"/>
  <c r="E73" i="5"/>
  <c r="D73" i="5"/>
  <c r="C73" i="5"/>
  <c r="F72" i="5"/>
  <c r="E72" i="5"/>
  <c r="D72" i="5"/>
  <c r="C72" i="5"/>
  <c r="F71" i="5"/>
  <c r="E71" i="5"/>
  <c r="D71" i="5"/>
  <c r="C71" i="5"/>
  <c r="F70" i="5"/>
  <c r="E70" i="5"/>
  <c r="D70" i="5"/>
  <c r="C70" i="5"/>
  <c r="F69" i="5"/>
  <c r="E69" i="5"/>
  <c r="D69" i="5"/>
  <c r="C69" i="5"/>
  <c r="F68" i="5"/>
  <c r="E68" i="5"/>
  <c r="D68" i="5"/>
  <c r="C68" i="5"/>
  <c r="F67" i="5"/>
  <c r="E67" i="5"/>
  <c r="D67" i="5"/>
  <c r="C67" i="5"/>
  <c r="F66" i="5"/>
  <c r="E66" i="5"/>
  <c r="D66" i="5"/>
  <c r="C66" i="5"/>
  <c r="F65" i="5"/>
  <c r="E65" i="5"/>
  <c r="D65" i="5"/>
  <c r="C65" i="5"/>
  <c r="F64" i="5"/>
  <c r="E64" i="5"/>
  <c r="D64" i="5"/>
  <c r="C64" i="5"/>
  <c r="F63" i="5"/>
  <c r="E63" i="5"/>
  <c r="D63" i="5"/>
  <c r="C63" i="5"/>
  <c r="F62" i="5"/>
  <c r="E62" i="5"/>
  <c r="D62" i="5"/>
  <c r="C62" i="5"/>
  <c r="F61" i="5"/>
  <c r="E61" i="5"/>
  <c r="D61" i="5"/>
  <c r="C61" i="5"/>
  <c r="F60" i="5"/>
  <c r="E60" i="5"/>
  <c r="D60" i="5"/>
  <c r="C60" i="5"/>
  <c r="F59" i="5"/>
  <c r="E59" i="5"/>
  <c r="D59" i="5"/>
  <c r="C59" i="5"/>
  <c r="F58" i="5"/>
  <c r="E58" i="5"/>
  <c r="D58" i="5"/>
  <c r="C58" i="5"/>
  <c r="F57" i="5"/>
  <c r="E57" i="5"/>
  <c r="D57" i="5"/>
  <c r="C57" i="5"/>
  <c r="F56" i="5"/>
  <c r="E56" i="5"/>
  <c r="D56" i="5"/>
  <c r="C56" i="5"/>
  <c r="F55" i="5"/>
  <c r="E55" i="5"/>
  <c r="D55" i="5"/>
  <c r="C55" i="5"/>
  <c r="F54" i="5"/>
  <c r="E54" i="5"/>
  <c r="D54" i="5"/>
  <c r="C54" i="5"/>
  <c r="F53" i="5"/>
  <c r="E53" i="5"/>
  <c r="D53" i="5"/>
  <c r="C53" i="5"/>
  <c r="F52" i="5"/>
  <c r="E52" i="5"/>
  <c r="D52" i="5"/>
  <c r="C52" i="5"/>
  <c r="F51" i="5"/>
  <c r="E51" i="5"/>
  <c r="D51" i="5"/>
  <c r="C51" i="5"/>
  <c r="F50" i="5"/>
  <c r="E50" i="5"/>
  <c r="D50" i="5"/>
  <c r="C50" i="5"/>
  <c r="F49" i="5"/>
  <c r="E49" i="5"/>
  <c r="D49" i="5"/>
  <c r="C49" i="5"/>
  <c r="F48" i="5"/>
  <c r="E48" i="5"/>
  <c r="D48" i="5"/>
  <c r="C48" i="5"/>
  <c r="F47" i="5"/>
  <c r="E47" i="5"/>
  <c r="D47" i="5"/>
  <c r="C47" i="5"/>
  <c r="F46" i="5"/>
  <c r="E46" i="5"/>
  <c r="D46" i="5"/>
  <c r="C46" i="5"/>
  <c r="F45" i="5"/>
  <c r="E45" i="5"/>
  <c r="D45" i="5"/>
  <c r="C45" i="5"/>
  <c r="F44" i="5"/>
  <c r="E44" i="5"/>
  <c r="D44" i="5"/>
  <c r="C44" i="5"/>
  <c r="F43" i="5"/>
  <c r="E43" i="5"/>
  <c r="D43" i="5"/>
  <c r="C43" i="5"/>
  <c r="F42" i="5"/>
  <c r="E42" i="5"/>
  <c r="D42" i="5"/>
  <c r="C42" i="5"/>
  <c r="F41" i="5"/>
  <c r="E41" i="5"/>
  <c r="D41" i="5"/>
  <c r="C41" i="5"/>
  <c r="F40" i="5"/>
  <c r="E40" i="5"/>
  <c r="D40" i="5"/>
  <c r="C40" i="5"/>
  <c r="F39" i="5"/>
  <c r="E39" i="5"/>
  <c r="D39" i="5"/>
  <c r="C39" i="5"/>
  <c r="F38" i="5"/>
  <c r="E38" i="5"/>
  <c r="D38" i="5"/>
  <c r="C38" i="5"/>
  <c r="F37" i="5"/>
  <c r="E37" i="5"/>
  <c r="D37" i="5"/>
  <c r="C37" i="5"/>
  <c r="F36" i="5"/>
  <c r="E36" i="5"/>
  <c r="D36" i="5"/>
  <c r="C36" i="5"/>
  <c r="F35" i="5"/>
  <c r="E35" i="5"/>
  <c r="D35" i="5"/>
  <c r="C35" i="5"/>
  <c r="F34" i="5"/>
  <c r="E34" i="5"/>
  <c r="D34" i="5"/>
  <c r="C34" i="5"/>
  <c r="F33" i="5"/>
  <c r="E33" i="5"/>
  <c r="D33" i="5"/>
  <c r="C33" i="5"/>
  <c r="F32" i="5"/>
  <c r="E32" i="5"/>
  <c r="D32" i="5"/>
  <c r="C32" i="5"/>
  <c r="F31" i="5"/>
  <c r="E31" i="5"/>
  <c r="D31" i="5"/>
  <c r="C31" i="5"/>
  <c r="F30" i="5"/>
  <c r="E30" i="5"/>
  <c r="D30" i="5"/>
  <c r="C30" i="5"/>
  <c r="F29" i="5"/>
  <c r="E29" i="5"/>
  <c r="D29" i="5"/>
  <c r="C29" i="5"/>
  <c r="F28" i="5"/>
  <c r="E28" i="5"/>
  <c r="D28" i="5"/>
  <c r="C28" i="5"/>
  <c r="F27" i="5"/>
  <c r="E27" i="5"/>
  <c r="D27" i="5"/>
  <c r="C27" i="5"/>
  <c r="F26" i="5"/>
  <c r="E26" i="5"/>
  <c r="D26" i="5"/>
  <c r="C26" i="5"/>
  <c r="F25" i="5"/>
  <c r="E25" i="5"/>
  <c r="D25" i="5"/>
  <c r="C25" i="5"/>
  <c r="F24" i="5"/>
  <c r="E24" i="5"/>
  <c r="D24" i="5"/>
  <c r="C24" i="5"/>
  <c r="F23" i="5"/>
  <c r="E23" i="5"/>
  <c r="D23" i="5"/>
  <c r="C23" i="5"/>
  <c r="F22" i="5"/>
  <c r="E22" i="5"/>
  <c r="D22" i="5"/>
  <c r="C22" i="5"/>
  <c r="F21" i="5"/>
  <c r="E21" i="5"/>
  <c r="D21" i="5"/>
  <c r="C21" i="5"/>
  <c r="F20" i="5"/>
  <c r="E20" i="5"/>
  <c r="D20" i="5"/>
  <c r="C20" i="5"/>
  <c r="F19" i="5"/>
  <c r="E19" i="5"/>
  <c r="D19" i="5"/>
  <c r="C19" i="5"/>
  <c r="F18" i="5"/>
  <c r="E18" i="5"/>
  <c r="D18" i="5"/>
  <c r="C18" i="5"/>
  <c r="F17" i="5"/>
  <c r="E17" i="5"/>
  <c r="D17" i="5"/>
  <c r="C17" i="5"/>
  <c r="F16" i="5"/>
  <c r="E16" i="5"/>
  <c r="D16" i="5"/>
  <c r="C16" i="5"/>
  <c r="F15" i="5"/>
  <c r="E15" i="5"/>
  <c r="D15" i="5"/>
  <c r="C15" i="5"/>
  <c r="F14" i="5"/>
  <c r="E14" i="5"/>
  <c r="D14" i="5"/>
  <c r="C14" i="5"/>
  <c r="F13" i="5"/>
  <c r="E13" i="5"/>
  <c r="D13" i="5"/>
  <c r="C13" i="5"/>
  <c r="F12" i="5"/>
  <c r="E12" i="5"/>
  <c r="D12" i="5"/>
  <c r="C12" i="5"/>
  <c r="F11" i="5"/>
  <c r="E11" i="5"/>
  <c r="D11" i="5"/>
  <c r="C11" i="5"/>
  <c r="F10" i="5"/>
  <c r="E10" i="5"/>
  <c r="D10" i="5"/>
  <c r="C10" i="5"/>
  <c r="F9" i="5"/>
  <c r="E9" i="5"/>
  <c r="D9" i="5"/>
  <c r="C9" i="5"/>
  <c r="F8" i="5"/>
  <c r="E8" i="5"/>
  <c r="D8" i="5"/>
  <c r="C8" i="5"/>
  <c r="F7" i="5"/>
  <c r="E7" i="5"/>
  <c r="D7" i="5"/>
  <c r="C7" i="5"/>
  <c r="F6" i="5"/>
  <c r="E6" i="5"/>
  <c r="D6" i="5"/>
  <c r="C6" i="5"/>
  <c r="F5" i="5"/>
  <c r="E5" i="5"/>
  <c r="D5" i="5"/>
  <c r="C5" i="5"/>
  <c r="F4" i="5"/>
  <c r="E4" i="5"/>
  <c r="D4" i="5"/>
  <c r="C4" i="5"/>
  <c r="F3" i="5"/>
  <c r="E3" i="5"/>
  <c r="D3" i="5"/>
  <c r="C3" i="5"/>
  <c r="F2" i="5"/>
  <c r="E2" i="5"/>
  <c r="D2" i="5"/>
  <c r="C2" i="5"/>
  <c r="H300" i="4" l="1"/>
  <c r="L300" i="4"/>
  <c r="H301" i="4"/>
  <c r="L301" i="4"/>
  <c r="M301" i="4" s="1"/>
  <c r="M364" i="4"/>
  <c r="L334" i="4"/>
  <c r="H334" i="4"/>
  <c r="M362" i="4"/>
  <c r="M361" i="4"/>
  <c r="M363" i="4"/>
  <c r="L355" i="4"/>
  <c r="H355" i="4"/>
  <c r="L323" i="4"/>
  <c r="H323" i="4"/>
  <c r="M356" i="4"/>
  <c r="L331" i="4"/>
  <c r="H331" i="4"/>
  <c r="H349" i="4"/>
  <c r="L349" i="4"/>
  <c r="M308" i="4"/>
  <c r="L329" i="4"/>
  <c r="H329" i="4"/>
  <c r="M311" i="4"/>
  <c r="H303" i="4"/>
  <c r="L303" i="4"/>
  <c r="M303" i="4" s="1"/>
  <c r="L350" i="4"/>
  <c r="H350" i="4"/>
  <c r="H336" i="4"/>
  <c r="L336" i="4"/>
  <c r="M336" i="4" s="1"/>
  <c r="M300" i="4"/>
  <c r="H337" i="4"/>
  <c r="L337" i="4"/>
  <c r="M343" i="4"/>
  <c r="M312" i="4"/>
  <c r="M313" i="4"/>
  <c r="M314" i="4"/>
  <c r="M315" i="4"/>
  <c r="M316" i="4"/>
  <c r="M317" i="4"/>
  <c r="M318" i="4"/>
  <c r="M319" i="4"/>
  <c r="M320" i="4"/>
  <c r="M321" i="4"/>
  <c r="M322" i="4"/>
  <c r="M324" i="4"/>
  <c r="M325" i="4"/>
  <c r="M326" i="4"/>
  <c r="M327" i="4"/>
  <c r="M328" i="4"/>
  <c r="M330" i="4"/>
  <c r="M332" i="4"/>
  <c r="M333" i="4"/>
  <c r="L335" i="4"/>
  <c r="H335" i="4"/>
  <c r="H338" i="4"/>
  <c r="L338" i="4"/>
  <c r="M348" i="4"/>
  <c r="L305" i="4"/>
  <c r="H305" i="4"/>
  <c r="M344" i="4"/>
  <c r="H339" i="4"/>
  <c r="L339" i="4"/>
  <c r="M340" i="4"/>
  <c r="H259" i="4"/>
  <c r="L259" i="4"/>
  <c r="I11" i="18"/>
  <c r="H289" i="4"/>
  <c r="L289" i="4"/>
  <c r="H290" i="4"/>
  <c r="L290" i="4"/>
  <c r="H291" i="4"/>
  <c r="L291" i="4"/>
  <c r="H292" i="4"/>
  <c r="L292" i="4"/>
  <c r="H294" i="4"/>
  <c r="L294" i="4"/>
  <c r="H295" i="4"/>
  <c r="L295" i="4"/>
  <c r="H281" i="4"/>
  <c r="L281" i="4"/>
  <c r="H299" i="4"/>
  <c r="L299" i="4"/>
  <c r="H296" i="4"/>
  <c r="L296" i="4"/>
  <c r="L297" i="4"/>
  <c r="H297" i="4"/>
  <c r="L298" i="4"/>
  <c r="H298" i="4"/>
  <c r="H288" i="4"/>
  <c r="L288" i="4"/>
  <c r="H293" i="4"/>
  <c r="L293" i="4"/>
  <c r="H286" i="4"/>
  <c r="L286" i="4"/>
  <c r="H287" i="4"/>
  <c r="L287" i="4"/>
  <c r="L282" i="4"/>
  <c r="H282" i="4"/>
  <c r="H280" i="4"/>
  <c r="L280" i="4"/>
  <c r="H263" i="4"/>
  <c r="L263" i="4"/>
  <c r="H284" i="4"/>
  <c r="L284" i="4"/>
  <c r="H285" i="4"/>
  <c r="L285" i="4"/>
  <c r="H276" i="4"/>
  <c r="L276" i="4"/>
  <c r="L278" i="4"/>
  <c r="H278" i="4"/>
  <c r="H283" i="4"/>
  <c r="L283" i="4"/>
  <c r="H253" i="4"/>
  <c r="L253" i="4"/>
  <c r="H252" i="4"/>
  <c r="L252" i="4"/>
  <c r="H262" i="4"/>
  <c r="L262" i="4"/>
  <c r="H273" i="4"/>
  <c r="L273" i="4"/>
  <c r="H279" i="4"/>
  <c r="L279" i="4"/>
  <c r="H277" i="4"/>
  <c r="L277" i="4"/>
  <c r="H275" i="4"/>
  <c r="L275" i="4"/>
  <c r="H246" i="4"/>
  <c r="L246" i="4"/>
  <c r="H274" i="4"/>
  <c r="L274" i="4"/>
  <c r="H272" i="4"/>
  <c r="L272" i="4"/>
  <c r="L271" i="4"/>
  <c r="H271" i="4"/>
  <c r="H270" i="4"/>
  <c r="L270" i="4"/>
  <c r="H269" i="4"/>
  <c r="L269" i="4"/>
  <c r="H265" i="4"/>
  <c r="L265" i="4"/>
  <c r="H268" i="4"/>
  <c r="L268" i="4"/>
  <c r="H266" i="4"/>
  <c r="L266" i="4"/>
  <c r="H267" i="4"/>
  <c r="L267" i="4"/>
  <c r="H264" i="4"/>
  <c r="L264" i="4"/>
  <c r="H261" i="4"/>
  <c r="L261" i="4"/>
  <c r="H260" i="4"/>
  <c r="L260" i="4"/>
  <c r="L248" i="4"/>
  <c r="H248" i="4"/>
  <c r="L249" i="4"/>
  <c r="H249" i="4"/>
  <c r="I12" i="18"/>
  <c r="I16" i="18"/>
  <c r="I28" i="18"/>
  <c r="I9" i="18"/>
  <c r="I31" i="18"/>
  <c r="I5" i="18"/>
  <c r="I27" i="18"/>
  <c r="I24" i="18"/>
  <c r="H254" i="4"/>
  <c r="L254" i="4"/>
  <c r="H251" i="4"/>
  <c r="L251" i="4"/>
  <c r="L255" i="4"/>
  <c r="H255" i="4"/>
  <c r="L258" i="4"/>
  <c r="H258" i="4"/>
  <c r="H257" i="4"/>
  <c r="L257" i="4"/>
  <c r="L256" i="4"/>
  <c r="H256" i="4"/>
  <c r="H247" i="4"/>
  <c r="L247" i="4"/>
  <c r="H250" i="4"/>
  <c r="L250" i="4"/>
  <c r="H240" i="4"/>
  <c r="L240" i="4"/>
  <c r="H242" i="4"/>
  <c r="L242" i="4"/>
  <c r="H245" i="4"/>
  <c r="L245" i="4"/>
  <c r="H244" i="4"/>
  <c r="L244" i="4"/>
  <c r="H243" i="4"/>
  <c r="L243" i="4"/>
  <c r="H241" i="4"/>
  <c r="L241" i="4"/>
  <c r="H239" i="4"/>
  <c r="L239" i="4"/>
  <c r="H238" i="4"/>
  <c r="L238" i="4"/>
  <c r="L237" i="4"/>
  <c r="H237" i="4"/>
  <c r="L133" i="4"/>
  <c r="H133" i="4"/>
  <c r="L236" i="4"/>
  <c r="H236" i="4"/>
  <c r="L235" i="4"/>
  <c r="H235" i="4"/>
  <c r="L234" i="4"/>
  <c r="H234" i="4"/>
  <c r="L233" i="4"/>
  <c r="H233" i="4"/>
  <c r="L232" i="4"/>
  <c r="H232" i="4"/>
  <c r="L231" i="4"/>
  <c r="H231" i="4"/>
  <c r="L230" i="4"/>
  <c r="H230" i="4"/>
  <c r="L229" i="4"/>
  <c r="H229" i="4"/>
  <c r="L228" i="4"/>
  <c r="H228" i="4"/>
  <c r="L227" i="4"/>
  <c r="H227" i="4"/>
  <c r="L226" i="4"/>
  <c r="H226" i="4"/>
  <c r="L225" i="4"/>
  <c r="H225" i="4"/>
  <c r="L224" i="4"/>
  <c r="H224" i="4"/>
  <c r="L223" i="4"/>
  <c r="H223" i="4"/>
  <c r="L222" i="4"/>
  <c r="H222" i="4"/>
  <c r="L221" i="4"/>
  <c r="H221" i="4"/>
  <c r="L220" i="4"/>
  <c r="H220" i="4"/>
  <c r="L219" i="4"/>
  <c r="H219" i="4"/>
  <c r="L218" i="4"/>
  <c r="H218" i="4"/>
  <c r="L217" i="4"/>
  <c r="H217" i="4"/>
  <c r="L216" i="4"/>
  <c r="H216" i="4"/>
  <c r="L215" i="4"/>
  <c r="H215" i="4"/>
  <c r="L214" i="4"/>
  <c r="H214" i="4"/>
  <c r="L213" i="4"/>
  <c r="H213" i="4"/>
  <c r="L212" i="4"/>
  <c r="H212" i="4"/>
  <c r="L211" i="4"/>
  <c r="H211" i="4"/>
  <c r="L210" i="4"/>
  <c r="H210" i="4"/>
  <c r="L209" i="4"/>
  <c r="H209" i="4"/>
  <c r="L208" i="4"/>
  <c r="H208" i="4"/>
  <c r="L207" i="4"/>
  <c r="H207" i="4"/>
  <c r="L206" i="4"/>
  <c r="H206" i="4"/>
  <c r="L205" i="4"/>
  <c r="H205" i="4"/>
  <c r="L204" i="4"/>
  <c r="H204" i="4"/>
  <c r="L203" i="4"/>
  <c r="H203" i="4"/>
  <c r="L202" i="4"/>
  <c r="H202" i="4"/>
  <c r="L201" i="4"/>
  <c r="H201" i="4"/>
  <c r="L200" i="4"/>
  <c r="H200" i="4"/>
  <c r="L199" i="4"/>
  <c r="H199" i="4"/>
  <c r="L198" i="4"/>
  <c r="H198" i="4"/>
  <c r="L197" i="4"/>
  <c r="H197" i="4"/>
  <c r="L196" i="4"/>
  <c r="H196" i="4"/>
  <c r="L195" i="4"/>
  <c r="H195" i="4"/>
  <c r="L194" i="4"/>
  <c r="H194" i="4"/>
  <c r="L193" i="4"/>
  <c r="H193" i="4"/>
  <c r="L192" i="4"/>
  <c r="H192" i="4"/>
  <c r="L191" i="4"/>
  <c r="H191" i="4"/>
  <c r="L190" i="4"/>
  <c r="H190" i="4"/>
  <c r="L189" i="4"/>
  <c r="H189" i="4"/>
  <c r="L188" i="4"/>
  <c r="H188" i="4"/>
  <c r="L187" i="4"/>
  <c r="H187" i="4"/>
  <c r="L186" i="4"/>
  <c r="H186" i="4"/>
  <c r="L185" i="4"/>
  <c r="H185" i="4"/>
  <c r="L184" i="4"/>
  <c r="H184" i="4"/>
  <c r="L183" i="4"/>
  <c r="H183" i="4"/>
  <c r="L182" i="4"/>
  <c r="H182" i="4"/>
  <c r="L181" i="4"/>
  <c r="H181" i="4"/>
  <c r="H180" i="4"/>
  <c r="L180" i="4"/>
  <c r="H179" i="4"/>
  <c r="L179" i="4"/>
  <c r="L178" i="4"/>
  <c r="H178" i="4"/>
  <c r="L177" i="4"/>
  <c r="H177" i="4"/>
  <c r="L176" i="4"/>
  <c r="H176" i="4"/>
  <c r="L175" i="4"/>
  <c r="H175" i="4"/>
  <c r="L174" i="4"/>
  <c r="H174" i="4"/>
  <c r="L173" i="4"/>
  <c r="H173" i="4"/>
  <c r="H172" i="4"/>
  <c r="L172" i="4"/>
  <c r="H171" i="4"/>
  <c r="L171" i="4"/>
  <c r="H170" i="4"/>
  <c r="L170" i="4"/>
  <c r="L169" i="4"/>
  <c r="H169" i="4"/>
  <c r="L168" i="4"/>
  <c r="H168" i="4"/>
  <c r="L167" i="4"/>
  <c r="H167" i="4"/>
  <c r="L166" i="4"/>
  <c r="H166" i="4"/>
  <c r="H165" i="4"/>
  <c r="L165" i="4"/>
  <c r="L164" i="4"/>
  <c r="H164" i="4"/>
  <c r="L163" i="4"/>
  <c r="H163" i="4"/>
  <c r="L162" i="4"/>
  <c r="H162" i="4"/>
  <c r="L161" i="4"/>
  <c r="H161" i="4"/>
  <c r="L160" i="4"/>
  <c r="H160" i="4"/>
  <c r="L159" i="4"/>
  <c r="H159" i="4"/>
  <c r="L158" i="4"/>
  <c r="H158" i="4"/>
  <c r="L157" i="4"/>
  <c r="H157" i="4"/>
  <c r="L156" i="4"/>
  <c r="H156" i="4"/>
  <c r="L155" i="4"/>
  <c r="H155" i="4"/>
  <c r="L154" i="4"/>
  <c r="H154" i="4"/>
  <c r="L153" i="4"/>
  <c r="H153" i="4"/>
  <c r="L152" i="4"/>
  <c r="H152" i="4"/>
  <c r="H151" i="4"/>
  <c r="L151" i="4"/>
  <c r="H150" i="4"/>
  <c r="L150" i="4"/>
  <c r="L149" i="4"/>
  <c r="H149" i="4"/>
  <c r="L148" i="4"/>
  <c r="H148" i="4"/>
  <c r="L147" i="4"/>
  <c r="H147" i="4"/>
  <c r="L146" i="4"/>
  <c r="H146" i="4"/>
  <c r="L145" i="4"/>
  <c r="H145" i="4"/>
  <c r="L144" i="4"/>
  <c r="H144" i="4"/>
  <c r="H143" i="4"/>
  <c r="L143" i="4"/>
  <c r="L142" i="4"/>
  <c r="H142" i="4"/>
  <c r="L141" i="4"/>
  <c r="H141" i="4"/>
  <c r="L140" i="4"/>
  <c r="H140" i="4"/>
  <c r="L139" i="4"/>
  <c r="H139" i="4"/>
  <c r="L138" i="4"/>
  <c r="H138" i="4"/>
  <c r="L137" i="4"/>
  <c r="H137" i="4"/>
  <c r="H136" i="4"/>
  <c r="L136" i="4"/>
  <c r="H135" i="4"/>
  <c r="L135" i="4"/>
  <c r="L134" i="4"/>
  <c r="H134" i="4"/>
  <c r="L132" i="4"/>
  <c r="H132" i="4"/>
  <c r="L131" i="4"/>
  <c r="H131" i="4"/>
  <c r="L130" i="4"/>
  <c r="H130" i="4"/>
  <c r="L129" i="4"/>
  <c r="H129" i="4"/>
  <c r="L128" i="4"/>
  <c r="H128" i="4"/>
  <c r="L127" i="4"/>
  <c r="H127" i="4"/>
  <c r="L126" i="4"/>
  <c r="H126" i="4"/>
  <c r="L125" i="4"/>
  <c r="H125" i="4"/>
  <c r="L124" i="4"/>
  <c r="H124" i="4"/>
  <c r="L123" i="4"/>
  <c r="H123" i="4"/>
  <c r="L122" i="4"/>
  <c r="H122" i="4"/>
  <c r="L121" i="4"/>
  <c r="H121" i="4"/>
  <c r="L120" i="4"/>
  <c r="H120" i="4"/>
  <c r="L119" i="4"/>
  <c r="H119" i="4"/>
  <c r="L118" i="4"/>
  <c r="H118" i="4"/>
  <c r="L117" i="4"/>
  <c r="H117" i="4"/>
  <c r="L116" i="4"/>
  <c r="H116" i="4"/>
  <c r="L115" i="4"/>
  <c r="H115" i="4"/>
  <c r="L114" i="4"/>
  <c r="H114" i="4"/>
  <c r="L113" i="4"/>
  <c r="H113" i="4"/>
  <c r="L112" i="4"/>
  <c r="H112" i="4"/>
  <c r="L111" i="4"/>
  <c r="H111" i="4"/>
  <c r="L110" i="4"/>
  <c r="H110" i="4"/>
  <c r="L109" i="4"/>
  <c r="H109" i="4"/>
  <c r="L108" i="4"/>
  <c r="H108" i="4"/>
  <c r="L107" i="4"/>
  <c r="H107" i="4"/>
  <c r="L106" i="4"/>
  <c r="H106" i="4"/>
  <c r="L105" i="4"/>
  <c r="H105" i="4"/>
  <c r="L104" i="4"/>
  <c r="H104" i="4"/>
  <c r="L103" i="4"/>
  <c r="H103" i="4"/>
  <c r="L102" i="4"/>
  <c r="H102" i="4"/>
  <c r="L101" i="4"/>
  <c r="H101" i="4"/>
  <c r="L100" i="4"/>
  <c r="H100" i="4"/>
  <c r="L99" i="4"/>
  <c r="H99" i="4"/>
  <c r="L98" i="4"/>
  <c r="H98" i="4"/>
  <c r="L97" i="4"/>
  <c r="H97" i="4"/>
  <c r="L96" i="4"/>
  <c r="H96" i="4"/>
  <c r="L95" i="4"/>
  <c r="H95" i="4"/>
  <c r="L94" i="4"/>
  <c r="H94" i="4"/>
  <c r="L93" i="4"/>
  <c r="H93" i="4"/>
  <c r="L92" i="4"/>
  <c r="H92" i="4"/>
  <c r="L91" i="4"/>
  <c r="H91" i="4"/>
  <c r="L90" i="4"/>
  <c r="H90" i="4"/>
  <c r="L89" i="4"/>
  <c r="H89" i="4"/>
  <c r="L88" i="4"/>
  <c r="H88" i="4"/>
  <c r="L87" i="4"/>
  <c r="H87" i="4"/>
  <c r="L86" i="4"/>
  <c r="H86" i="4"/>
  <c r="L85" i="4"/>
  <c r="H85" i="4"/>
  <c r="L84" i="4"/>
  <c r="H84" i="4"/>
  <c r="L83" i="4"/>
  <c r="H83" i="4"/>
  <c r="L82" i="4"/>
  <c r="H82" i="4"/>
  <c r="L81" i="4"/>
  <c r="H81" i="4"/>
  <c r="L80" i="4"/>
  <c r="H80" i="4"/>
  <c r="L79" i="4"/>
  <c r="H79" i="4"/>
  <c r="L78" i="4"/>
  <c r="H78" i="4"/>
  <c r="L77" i="4"/>
  <c r="H77" i="4"/>
  <c r="L76" i="4"/>
  <c r="H76" i="4"/>
  <c r="L75" i="4"/>
  <c r="H75" i="4"/>
  <c r="L74" i="4"/>
  <c r="H74" i="4"/>
  <c r="L73" i="4"/>
  <c r="H73" i="4"/>
  <c r="L72" i="4"/>
  <c r="H72" i="4"/>
  <c r="L71" i="4"/>
  <c r="H71" i="4"/>
  <c r="L70" i="4"/>
  <c r="H70" i="4"/>
  <c r="L69" i="4"/>
  <c r="H69" i="4"/>
  <c r="L68" i="4"/>
  <c r="H68" i="4"/>
  <c r="L67" i="4"/>
  <c r="H67" i="4"/>
  <c r="L66" i="4"/>
  <c r="H66" i="4"/>
  <c r="L65" i="4"/>
  <c r="H65" i="4"/>
  <c r="L64" i="4"/>
  <c r="H64" i="4"/>
  <c r="L63" i="4"/>
  <c r="H63" i="4"/>
  <c r="L62" i="4"/>
  <c r="H62" i="4"/>
  <c r="L61" i="4"/>
  <c r="H61" i="4"/>
  <c r="L60" i="4"/>
  <c r="H60" i="4"/>
  <c r="L59" i="4"/>
  <c r="H59" i="4"/>
  <c r="L58" i="4"/>
  <c r="H58" i="4"/>
  <c r="L57" i="4"/>
  <c r="H57" i="4"/>
  <c r="L56" i="4"/>
  <c r="H56" i="4"/>
  <c r="L55" i="4"/>
  <c r="H55" i="4"/>
  <c r="L54" i="4"/>
  <c r="H54" i="4"/>
  <c r="L53" i="4"/>
  <c r="H53" i="4"/>
  <c r="L52" i="4"/>
  <c r="H52" i="4"/>
  <c r="L51" i="4"/>
  <c r="H51" i="4"/>
  <c r="L50" i="4"/>
  <c r="H50" i="4"/>
  <c r="L49" i="4"/>
  <c r="H49" i="4"/>
  <c r="L48" i="4"/>
  <c r="H48" i="4"/>
  <c r="L47" i="4"/>
  <c r="H47" i="4"/>
  <c r="L46" i="4"/>
  <c r="H46" i="4"/>
  <c r="L45" i="4"/>
  <c r="H45" i="4"/>
  <c r="L44" i="4"/>
  <c r="H44" i="4"/>
  <c r="L43" i="4"/>
  <c r="H43" i="4"/>
  <c r="L42" i="4"/>
  <c r="H42" i="4"/>
  <c r="L41" i="4"/>
  <c r="H41" i="4"/>
  <c r="L40" i="4"/>
  <c r="H40" i="4"/>
  <c r="L39" i="4"/>
  <c r="H39" i="4"/>
  <c r="L38" i="4"/>
  <c r="H38" i="4"/>
  <c r="L37" i="4"/>
  <c r="H37" i="4"/>
  <c r="L36" i="4"/>
  <c r="H36" i="4"/>
  <c r="L35" i="4"/>
  <c r="H35" i="4"/>
  <c r="L34" i="4"/>
  <c r="H34" i="4"/>
  <c r="L33" i="4"/>
  <c r="H33" i="4"/>
  <c r="L32" i="4"/>
  <c r="H32" i="4"/>
  <c r="L31" i="4"/>
  <c r="H31" i="4"/>
  <c r="L30" i="4"/>
  <c r="H30" i="4"/>
  <c r="L29" i="4"/>
  <c r="H29" i="4"/>
  <c r="L28" i="4"/>
  <c r="H28" i="4"/>
  <c r="L27" i="4"/>
  <c r="H27" i="4"/>
  <c r="L26" i="4"/>
  <c r="H26" i="4"/>
  <c r="L25" i="4"/>
  <c r="H25" i="4"/>
  <c r="L24" i="4"/>
  <c r="H24" i="4"/>
  <c r="L23" i="4"/>
  <c r="H23" i="4"/>
  <c r="L22" i="4"/>
  <c r="H22" i="4"/>
  <c r="L21" i="4"/>
  <c r="H21" i="4"/>
  <c r="L20" i="4"/>
  <c r="H20" i="4"/>
  <c r="L19" i="4"/>
  <c r="H19" i="4"/>
  <c r="L18" i="4"/>
  <c r="H18" i="4"/>
  <c r="L17" i="4"/>
  <c r="H17" i="4"/>
  <c r="L16" i="4"/>
  <c r="H16" i="4"/>
  <c r="L15" i="4"/>
  <c r="H15" i="4"/>
  <c r="L14" i="4"/>
  <c r="H14" i="4"/>
  <c r="L13" i="4"/>
  <c r="H13" i="4"/>
  <c r="L12" i="4"/>
  <c r="H12" i="4"/>
  <c r="L11" i="4"/>
  <c r="H11" i="4"/>
  <c r="L10" i="4"/>
  <c r="H10" i="4"/>
  <c r="L9" i="4"/>
  <c r="H9" i="4"/>
  <c r="L8" i="4"/>
  <c r="H8" i="4"/>
  <c r="L7" i="4"/>
  <c r="H7" i="4"/>
  <c r="L6" i="4"/>
  <c r="H6" i="4"/>
  <c r="L5" i="4"/>
  <c r="H5" i="4"/>
  <c r="L4" i="4"/>
  <c r="H4" i="4"/>
  <c r="L3" i="4"/>
  <c r="H3" i="4"/>
  <c r="L2" i="4"/>
  <c r="H2" i="4"/>
  <c r="M349" i="4" l="1"/>
  <c r="M334" i="4"/>
  <c r="M323" i="4"/>
  <c r="M329" i="4"/>
  <c r="M355" i="4"/>
  <c r="M331" i="4"/>
  <c r="M337" i="4"/>
  <c r="M350" i="4"/>
  <c r="M338" i="4"/>
  <c r="M335" i="4"/>
  <c r="M339" i="4"/>
  <c r="M305" i="4"/>
  <c r="M290" i="4"/>
  <c r="M259" i="4"/>
  <c r="M281" i="4"/>
  <c r="M291" i="4"/>
  <c r="M289" i="4"/>
  <c r="M294" i="4"/>
  <c r="M295" i="4"/>
  <c r="M292" i="4"/>
  <c r="M286" i="4"/>
  <c r="M299" i="4"/>
  <c r="M287" i="4"/>
  <c r="M282" i="4"/>
  <c r="M296" i="4"/>
  <c r="M293" i="4"/>
  <c r="M297" i="4"/>
  <c r="M298" i="4"/>
  <c r="M288" i="4"/>
  <c r="M280" i="4"/>
  <c r="M285" i="4"/>
  <c r="M263" i="4"/>
  <c r="M284" i="4"/>
  <c r="M252" i="4"/>
  <c r="M253" i="4"/>
  <c r="M277" i="4"/>
  <c r="M276" i="4"/>
  <c r="M278" i="4"/>
  <c r="M246" i="4"/>
  <c r="M272" i="4"/>
  <c r="M283" i="4"/>
  <c r="M262" i="4"/>
  <c r="M275" i="4"/>
  <c r="M268" i="4"/>
  <c r="M273" i="4"/>
  <c r="M279" i="4"/>
  <c r="M270" i="4"/>
  <c r="M265" i="4"/>
  <c r="M269" i="4"/>
  <c r="M267" i="4"/>
  <c r="M271" i="4"/>
  <c r="M274" i="4"/>
  <c r="M266" i="4"/>
  <c r="M264" i="4"/>
  <c r="M261" i="4"/>
  <c r="M260" i="4"/>
  <c r="M248" i="4"/>
  <c r="M249" i="4"/>
  <c r="M244" i="4"/>
  <c r="M238" i="4"/>
  <c r="M254" i="4"/>
  <c r="M240" i="4"/>
  <c r="M242" i="4"/>
  <c r="M243" i="4"/>
  <c r="M251" i="4"/>
  <c r="M257" i="4"/>
  <c r="M250" i="4"/>
  <c r="M255" i="4"/>
  <c r="M258" i="4"/>
  <c r="M256" i="4"/>
  <c r="M247" i="4"/>
  <c r="M241" i="4"/>
  <c r="M172" i="4"/>
  <c r="M170" i="4"/>
  <c r="M245" i="4"/>
  <c r="M239" i="4"/>
  <c r="M237" i="4"/>
  <c r="M180" i="4"/>
  <c r="M143" i="4"/>
  <c r="M179" i="4"/>
  <c r="M171" i="4"/>
  <c r="M151" i="4"/>
  <c r="M136" i="4"/>
  <c r="M150" i="4"/>
  <c r="M135" i="4"/>
  <c r="M165" i="4"/>
  <c r="M137" i="4"/>
  <c r="M178" i="4"/>
  <c r="M71" i="4"/>
  <c r="M66" i="4"/>
  <c r="M63" i="4"/>
  <c r="M61" i="4"/>
  <c r="M223" i="4"/>
  <c r="M193" i="4"/>
  <c r="M166" i="4"/>
  <c r="M134" i="4"/>
  <c r="M72" i="4"/>
  <c r="M65" i="4"/>
  <c r="M60" i="4"/>
  <c r="M55" i="4"/>
  <c r="M52" i="4"/>
  <c r="M50" i="4"/>
  <c r="M49" i="4"/>
  <c r="M16" i="4"/>
  <c r="M222" i="4"/>
  <c r="M198" i="4"/>
  <c r="M196" i="4"/>
  <c r="M195" i="4"/>
  <c r="M48" i="4"/>
  <c r="M139" i="4"/>
  <c r="M174" i="4"/>
  <c r="M167" i="4"/>
  <c r="M138" i="4"/>
  <c r="M164" i="4"/>
  <c r="M104" i="4"/>
  <c r="M29" i="4"/>
  <c r="M28" i="4"/>
  <c r="M20" i="4"/>
  <c r="M133" i="4"/>
  <c r="M227" i="4"/>
  <c r="M225" i="4"/>
  <c r="M67" i="4"/>
  <c r="M7" i="4"/>
  <c r="M5" i="4"/>
  <c r="M3" i="4"/>
  <c r="M236" i="4"/>
  <c r="M235" i="4"/>
  <c r="M234" i="4"/>
  <c r="M233" i="4"/>
  <c r="M232" i="4"/>
  <c r="M231" i="4"/>
  <c r="M230" i="4"/>
  <c r="M229" i="4"/>
  <c r="M228" i="4"/>
  <c r="M226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7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73" i="4"/>
  <c r="M177" i="4"/>
  <c r="M176" i="4"/>
  <c r="M175" i="4"/>
  <c r="M169" i="4"/>
  <c r="M168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49" i="4"/>
  <c r="M148" i="4"/>
  <c r="M147" i="4"/>
  <c r="M146" i="4"/>
  <c r="M145" i="4"/>
  <c r="M144" i="4"/>
  <c r="M142" i="4"/>
  <c r="M141" i="4"/>
  <c r="M140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70" i="4"/>
  <c r="M64" i="4"/>
  <c r="M224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68" i="4"/>
  <c r="M62" i="4"/>
  <c r="M47" i="4"/>
  <c r="M69" i="4"/>
  <c r="M54" i="4"/>
  <c r="M46" i="4"/>
  <c r="M59" i="4"/>
  <c r="M58" i="4"/>
  <c r="M57" i="4"/>
  <c r="M56" i="4"/>
  <c r="M53" i="4"/>
  <c r="M51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6" i="4"/>
  <c r="M27" i="4"/>
  <c r="M25" i="4"/>
  <c r="M24" i="4"/>
  <c r="M23" i="4"/>
  <c r="M22" i="4"/>
  <c r="M21" i="4"/>
  <c r="M19" i="4"/>
  <c r="M18" i="4"/>
  <c r="M17" i="4"/>
  <c r="M15" i="4"/>
  <c r="M14" i="4"/>
  <c r="M13" i="4"/>
  <c r="M12" i="4"/>
  <c r="M11" i="4"/>
  <c r="M10" i="4"/>
  <c r="M9" i="4"/>
  <c r="M8" i="4"/>
  <c r="M6" i="4"/>
  <c r="M4" i="4"/>
  <c r="M2" i="4"/>
  <c r="M19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FE0FEE-11C7-42E4-99D7-DCE68A0C7506}" name="Query - الارصدة" description="Connection to the 'الارصدة' query in the workbook." type="100" refreshedVersion="8" minRefreshableVersion="5">
    <extLst>
      <ext xmlns:x15="http://schemas.microsoft.com/office/spreadsheetml/2010/11/main" uri="{DE250136-89BD-433C-8126-D09CA5730AF9}">
        <x15:connection id="a16bf38c-0546-4486-8025-1d3e727d8bbe"/>
      </ext>
    </extLst>
  </connection>
  <connection id="2" xr16:uid="{6FEB70B4-FBC3-4184-BF2D-F203F6267BD1}" name="Query - الاصناف" description="Connection to the 'الاصناف' query in the workbook." type="100" refreshedVersion="8" minRefreshableVersion="5">
    <extLst>
      <ext xmlns:x15="http://schemas.microsoft.com/office/spreadsheetml/2010/11/main" uri="{DE250136-89BD-433C-8126-D09CA5730AF9}">
        <x15:connection id="4be57dbe-910e-4b7b-9b58-3ebfb5de617b"/>
      </ext>
    </extLst>
  </connection>
  <connection id="3" xr16:uid="{773CF464-58B1-4E3A-86D4-58BEB51C9E5D}" name="Query - الافراج" description="Connection to the 'الافراج' query in the workbook." type="100" refreshedVersion="8" minRefreshableVersion="5">
    <extLst>
      <ext xmlns:x15="http://schemas.microsoft.com/office/spreadsheetml/2010/11/main" uri="{DE250136-89BD-433C-8126-D09CA5730AF9}">
        <x15:connection id="a1c026e9-75c7-4e44-8882-596c184a8381"/>
      </ext>
    </extLst>
  </connection>
  <connection id="4" xr16:uid="{DC62E08C-DAD6-4E88-BB84-8244E0ADACFF}" name="Query - التحميل" description="Connection to the 'التحميل' query in the workbook." type="100" refreshedVersion="8" minRefreshableVersion="5">
    <extLst>
      <ext xmlns:x15="http://schemas.microsoft.com/office/spreadsheetml/2010/11/main" uri="{DE250136-89BD-433C-8126-D09CA5730AF9}">
        <x15:connection id="da5c759b-42f2-47a2-bf2e-db95ac5cf0c4"/>
      </ext>
    </extLst>
  </connection>
  <connection id="5" xr16:uid="{BE2C4DC1-13C0-4BCB-82D2-11D1C0D88841}" name="Query - الربط" description="Connection to the 'الربط' query in the workbook." type="100" refreshedVersion="8" minRefreshableVersion="5">
    <extLst>
      <ext xmlns:x15="http://schemas.microsoft.com/office/spreadsheetml/2010/11/main" uri="{DE250136-89BD-433C-8126-D09CA5730AF9}">
        <x15:connection id="141c9a3a-7351-4183-ac9d-5297d6436ed3"/>
      </ext>
    </extLst>
  </connection>
  <connection id="6" xr16:uid="{4152CB4F-6C8F-48A6-A82C-F84D7A5E83F9}" name="Query - الرولينج" description="Connection to the 'الرولينج' query in the workbook." type="100" refreshedVersion="8" minRefreshableVersion="5">
    <extLst>
      <ext xmlns:x15="http://schemas.microsoft.com/office/spreadsheetml/2010/11/main" uri="{DE250136-89BD-433C-8126-D09CA5730AF9}">
        <x15:connection id="b7c962fc-93fb-4d0c-a726-b1142a4f8faa"/>
      </ext>
    </extLst>
  </connection>
  <connection id="7" xr16:uid="{5BBAC6E6-3FAE-4F40-AC50-B0EB575AB99D}" name="Query - السداد" description="Connection to the 'السداد' query in the workbook." type="100" refreshedVersion="8" minRefreshableVersion="5">
    <extLst>
      <ext xmlns:x15="http://schemas.microsoft.com/office/spreadsheetml/2010/11/main" uri="{DE250136-89BD-433C-8126-D09CA5730AF9}">
        <x15:connection id="c57b1c8e-199e-4e1f-b94b-be79f2c31b1c"/>
      </ext>
    </extLst>
  </connection>
  <connection id="8" xr16:uid="{61A5A75E-5CD3-457A-9F0D-F9263C39BBE8}" name="Query - بيع_خارجى" description="Connection to the 'بيع_خارجى' query in the workbook." type="100" refreshedVersion="8" minRefreshableVersion="5">
    <extLst>
      <ext xmlns:x15="http://schemas.microsoft.com/office/spreadsheetml/2010/11/main" uri="{DE250136-89BD-433C-8126-D09CA5730AF9}">
        <x15:connection id="2015a605-2232-4e4b-8554-e8ea0d606398"/>
      </ext>
    </extLst>
  </connection>
  <connection id="9" xr16:uid="{C0821947-ADDC-4644-B412-CCA01D352BC0}" name="Query - تسجيل_العقود" description="Connection to the 'تسجيل_العقود' query in the workbook." type="100" refreshedVersion="8" minRefreshableVersion="5">
    <extLst>
      <ext xmlns:x15="http://schemas.microsoft.com/office/spreadsheetml/2010/11/main" uri="{DE250136-89BD-433C-8126-D09CA5730AF9}">
        <x15:connection id="11f2228c-4d28-4805-998e-9ddeb0ec606e"/>
      </ext>
    </extLst>
  </connection>
  <connection id="10" xr16:uid="{5F48E7FE-3FC2-462D-82D6-4F191E6BCE21}" name="Query - تفصيلى" description="Connection to the 'تفصيلى' query in the workbook." type="100" refreshedVersion="8" minRefreshableVersion="5">
    <extLst>
      <ext xmlns:x15="http://schemas.microsoft.com/office/spreadsheetml/2010/11/main" uri="{DE250136-89BD-433C-8126-D09CA5730AF9}">
        <x15:connection id="771fe5a1-ecbe-4f7f-909f-58c646d29db0"/>
      </ext>
    </extLst>
  </connection>
  <connection id="11" xr16:uid="{00000000-0015-0000-FFFF-FFFF03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<sst xmlns="http://schemas.openxmlformats.org/spreadsheetml/2006/main" count="10342" uniqueCount="1276">
  <si>
    <t>كود الصنف</t>
  </si>
  <si>
    <t>اسم الصنف</t>
  </si>
  <si>
    <t>التوجية</t>
  </si>
  <si>
    <t>كود المورد</t>
  </si>
  <si>
    <t>اسم المورد</t>
  </si>
  <si>
    <t>كود الشركة الداخلية</t>
  </si>
  <si>
    <t>اسم الشركة الداخلية</t>
  </si>
  <si>
    <t>كود الميناء</t>
  </si>
  <si>
    <t>اسم الميناء</t>
  </si>
  <si>
    <t>الصنف</t>
  </si>
  <si>
    <t>لوط</t>
  </si>
  <si>
    <t>معامل تحويل</t>
  </si>
  <si>
    <t>المادة</t>
  </si>
  <si>
    <t>وصف المادة</t>
  </si>
  <si>
    <t>وحدة</t>
  </si>
  <si>
    <t>نوع المادة</t>
  </si>
  <si>
    <t>مجموعة المواد</t>
  </si>
  <si>
    <t>وصف مجموعة المواد</t>
  </si>
  <si>
    <t>التصنيف</t>
  </si>
  <si>
    <t>نوع المنتج</t>
  </si>
  <si>
    <t>موقع</t>
  </si>
  <si>
    <t>كود قديم</t>
  </si>
  <si>
    <t>الحالة</t>
  </si>
  <si>
    <t>الــــــــــذرة</t>
  </si>
  <si>
    <t>خامات</t>
  </si>
  <si>
    <t>S001</t>
  </si>
  <si>
    <t>Olam Global</t>
  </si>
  <si>
    <t>الايمان للاعلاف</t>
  </si>
  <si>
    <t>PX001</t>
  </si>
  <si>
    <t>SAO LUIS</t>
  </si>
  <si>
    <t>الذرة</t>
  </si>
  <si>
    <t>ذره صب مستورد</t>
  </si>
  <si>
    <t>TO</t>
  </si>
  <si>
    <t>Z111</t>
  </si>
  <si>
    <t>Z111-01</t>
  </si>
  <si>
    <t>1 - خامات مصنع الاعلاف</t>
  </si>
  <si>
    <t xml:space="preserve">الذرة </t>
  </si>
  <si>
    <t>صب</t>
  </si>
  <si>
    <t>الصويا</t>
  </si>
  <si>
    <t>S002</t>
  </si>
  <si>
    <t xml:space="preserve">AMAGGI </t>
  </si>
  <si>
    <t>الواحة للاعلاف</t>
  </si>
  <si>
    <t>PX002</t>
  </si>
  <si>
    <t xml:space="preserve"> ITAQUI</t>
  </si>
  <si>
    <t>ذره معبا مستورد</t>
  </si>
  <si>
    <t>معبأ</t>
  </si>
  <si>
    <t>صويا 44</t>
  </si>
  <si>
    <t>S003</t>
  </si>
  <si>
    <t>بنجى ايجيبت</t>
  </si>
  <si>
    <t>المصباح للبلاستيك</t>
  </si>
  <si>
    <t>PX003</t>
  </si>
  <si>
    <t>BARCARENA</t>
  </si>
  <si>
    <t>البذرة</t>
  </si>
  <si>
    <t>ذره صفراء محلى</t>
  </si>
  <si>
    <t>S004</t>
  </si>
  <si>
    <t>كارجيل</t>
  </si>
  <si>
    <t>نوفافارما للأدوية البيطري</t>
  </si>
  <si>
    <t>PX004</t>
  </si>
  <si>
    <t>Sao Francisco Do Sul</t>
  </si>
  <si>
    <t>ذره بيضاء محلى</t>
  </si>
  <si>
    <t>دى جى اس</t>
  </si>
  <si>
    <t>S005</t>
  </si>
  <si>
    <t xml:space="preserve">ميدسوفتس </t>
  </si>
  <si>
    <t>بيور فييد لصناعة اعلاف</t>
  </si>
  <si>
    <t>PX005</t>
  </si>
  <si>
    <t>SAN LORENZO</t>
  </si>
  <si>
    <t>صويا صب عالى البروتين</t>
  </si>
  <si>
    <t>Z111-02</t>
  </si>
  <si>
    <t>صويا عالى البروتين</t>
  </si>
  <si>
    <t>دوار الشمس</t>
  </si>
  <si>
    <t>S006</t>
  </si>
  <si>
    <t>كوفكو اجرى</t>
  </si>
  <si>
    <t>اطياب الايمان</t>
  </si>
  <si>
    <t>PX006</t>
  </si>
  <si>
    <t>RIO GRANDE</t>
  </si>
  <si>
    <t>نوع السداد</t>
  </si>
  <si>
    <t>جهة تحميل الميناء</t>
  </si>
  <si>
    <t>صويا معبا عالى البروتين</t>
  </si>
  <si>
    <t>جلوتين</t>
  </si>
  <si>
    <t>S007</t>
  </si>
  <si>
    <t>Nuval</t>
  </si>
  <si>
    <t>سقارة للتطوير العمرانى</t>
  </si>
  <si>
    <t>PX007</t>
  </si>
  <si>
    <t xml:space="preserve">TIMBUES </t>
  </si>
  <si>
    <t>داخلى</t>
  </si>
  <si>
    <t>تحميل المصنع</t>
  </si>
  <si>
    <t>صويا سوبر هاى بروتين</t>
  </si>
  <si>
    <t>جلوتافيد</t>
  </si>
  <si>
    <t>S008</t>
  </si>
  <si>
    <t>Agrocorp</t>
  </si>
  <si>
    <t>المصباح لتجارة السيارات</t>
  </si>
  <si>
    <t>PX008</t>
  </si>
  <si>
    <t>RAMALLO</t>
  </si>
  <si>
    <t>خارجى</t>
  </si>
  <si>
    <t>رويال تريد</t>
  </si>
  <si>
    <t>كسب صويا EXTRUDED HI FAT</t>
  </si>
  <si>
    <t>خليط زوائد (سن)</t>
  </si>
  <si>
    <t>S009</t>
  </si>
  <si>
    <t xml:space="preserve">Bessarabia </t>
  </si>
  <si>
    <t>صفا اجرو لوجيستك</t>
  </si>
  <si>
    <t>PX009</t>
  </si>
  <si>
    <t>ROSARIO</t>
  </si>
  <si>
    <t>فروق تسعير</t>
  </si>
  <si>
    <t>مبيعات خارجية</t>
  </si>
  <si>
    <t>صويا صب 44%</t>
  </si>
  <si>
    <t>صويا 44 %</t>
  </si>
  <si>
    <t>زيت الصويا</t>
  </si>
  <si>
    <t>S010</t>
  </si>
  <si>
    <t xml:space="preserve">جارسان </t>
  </si>
  <si>
    <t>بيورفيد للأعلاف</t>
  </si>
  <si>
    <t>PX010</t>
  </si>
  <si>
    <t>Necochea</t>
  </si>
  <si>
    <t>صويا 44% معبا</t>
  </si>
  <si>
    <t>الردة</t>
  </si>
  <si>
    <t>برو نوفاميديكال للأدوية</t>
  </si>
  <si>
    <t>PX011</t>
  </si>
  <si>
    <t>ITACOATIARA</t>
  </si>
  <si>
    <t>بذرة فول صويا</t>
  </si>
  <si>
    <t>بذرة فول الصويا</t>
  </si>
  <si>
    <t>تفل بنجر</t>
  </si>
  <si>
    <t>الأرجان للاستثمار العقارى</t>
  </si>
  <si>
    <t>PX012</t>
  </si>
  <si>
    <t xml:space="preserve"> Barcarena</t>
  </si>
  <si>
    <t>نوع السعر</t>
  </si>
  <si>
    <t>نظام الشحن</t>
  </si>
  <si>
    <t>دى جى اس  صب</t>
  </si>
  <si>
    <t>Z111-04</t>
  </si>
  <si>
    <t>الدى جى اس</t>
  </si>
  <si>
    <t>مولاس</t>
  </si>
  <si>
    <t>كود ميناء الوصول</t>
  </si>
  <si>
    <t>اسم ميناء الوصول</t>
  </si>
  <si>
    <t>اجرولاند</t>
  </si>
  <si>
    <t>PX013</t>
  </si>
  <si>
    <t>DARROW-LOUISIANA</t>
  </si>
  <si>
    <t>مبدئى</t>
  </si>
  <si>
    <t>CIF</t>
  </si>
  <si>
    <t>دى جى اس معبأ</t>
  </si>
  <si>
    <t>ملح الطعام</t>
  </si>
  <si>
    <t>PN001</t>
  </si>
  <si>
    <t>ميناء دمياط</t>
  </si>
  <si>
    <t>بيورفيلد غرينز</t>
  </si>
  <si>
    <t>PX014</t>
  </si>
  <si>
    <t>WAGGAMAN, LOUISIANA, U.S.A</t>
  </si>
  <si>
    <t>نهائي</t>
  </si>
  <si>
    <t>FOB</t>
  </si>
  <si>
    <t>كسب دوار الشمس 36%</t>
  </si>
  <si>
    <t>Z111-03</t>
  </si>
  <si>
    <t>كسب دوار الشمس</t>
  </si>
  <si>
    <t>حجر جيرى</t>
  </si>
  <si>
    <t>PN002</t>
  </si>
  <si>
    <t>ميناء الدخيلة</t>
  </si>
  <si>
    <t>اجروكورن تريدنج</t>
  </si>
  <si>
    <t>PX015</t>
  </si>
  <si>
    <t>NORFOLK VIRGINIA USA</t>
  </si>
  <si>
    <t>كسب دوار شمس 36% معبأ</t>
  </si>
  <si>
    <t>برسيم حجازى</t>
  </si>
  <si>
    <t>PN003</t>
  </si>
  <si>
    <t>ميناء برج العرب</t>
  </si>
  <si>
    <t>طريق التجارة</t>
  </si>
  <si>
    <t>PX016</t>
  </si>
  <si>
    <t>CHORNOMORSK</t>
  </si>
  <si>
    <t>كسب دوار الشمس 28%</t>
  </si>
  <si>
    <t>تبن فول</t>
  </si>
  <si>
    <t>PX017</t>
  </si>
  <si>
    <t>IZMAIL</t>
  </si>
  <si>
    <t>مسئول السداد</t>
  </si>
  <si>
    <t>تصنيف التعاقد</t>
  </si>
  <si>
    <t>جلوتين صب</t>
  </si>
  <si>
    <t>تبن نعناع</t>
  </si>
  <si>
    <t>على سيد احمد</t>
  </si>
  <si>
    <t>جلوتين معبا</t>
  </si>
  <si>
    <t>تبن ينسون</t>
  </si>
  <si>
    <t>كود المصدر</t>
  </si>
  <si>
    <t>اسم المصدر</t>
  </si>
  <si>
    <t>مصطفى عبده</t>
  </si>
  <si>
    <t>إضافات</t>
  </si>
  <si>
    <t>مسحوق عظم</t>
  </si>
  <si>
    <t>C001</t>
  </si>
  <si>
    <t>امريكى</t>
  </si>
  <si>
    <t>عبد الرحمن صالح</t>
  </si>
  <si>
    <t>Z111-05</t>
  </si>
  <si>
    <t>مسحوق لحم</t>
  </si>
  <si>
    <t>C002</t>
  </si>
  <si>
    <t>ارجنتينى</t>
  </si>
  <si>
    <t>نوع التعاقد</t>
  </si>
  <si>
    <t>سن احمر ناعم</t>
  </si>
  <si>
    <t>قشرة صويا</t>
  </si>
  <si>
    <t>C003</t>
  </si>
  <si>
    <t>برازيلى</t>
  </si>
  <si>
    <t>نوع التحميل</t>
  </si>
  <si>
    <t>مستورد</t>
  </si>
  <si>
    <t>زيت صويا بيور</t>
  </si>
  <si>
    <t>سايب</t>
  </si>
  <si>
    <t>قشرة سودانى</t>
  </si>
  <si>
    <t>C004</t>
  </si>
  <si>
    <t>اوكرانى</t>
  </si>
  <si>
    <t>مركب</t>
  </si>
  <si>
    <t>محلي</t>
  </si>
  <si>
    <t>زيت صويا خام</t>
  </si>
  <si>
    <t>كسر ارز</t>
  </si>
  <si>
    <t>C005</t>
  </si>
  <si>
    <t>صيربى</t>
  </si>
  <si>
    <t>مخزن</t>
  </si>
  <si>
    <t>محلي مستورد</t>
  </si>
  <si>
    <t>زيت نخيل بيور</t>
  </si>
  <si>
    <t xml:space="preserve">بذرة كتان </t>
  </si>
  <si>
    <t>C006</t>
  </si>
  <si>
    <t>محلى</t>
  </si>
  <si>
    <t>خليط زوائد ( رده ناعمه )</t>
  </si>
  <si>
    <t>رجيع كون</t>
  </si>
  <si>
    <t>موقف العقد</t>
  </si>
  <si>
    <t>رده جفكو</t>
  </si>
  <si>
    <t>Z111-06</t>
  </si>
  <si>
    <t>سرس ارز</t>
  </si>
  <si>
    <t>ACTIVE</t>
  </si>
  <si>
    <t>رده شرف</t>
  </si>
  <si>
    <t>كنسه علف منتج تام</t>
  </si>
  <si>
    <t>FINISH</t>
  </si>
  <si>
    <t>رده خطاب</t>
  </si>
  <si>
    <t>مخلفات استخلاص بذره</t>
  </si>
  <si>
    <t>UNDER</t>
  </si>
  <si>
    <t>رده الجمل</t>
  </si>
  <si>
    <t>مستخلص بذرة قطن مستورد</t>
  </si>
  <si>
    <t>رده بدير</t>
  </si>
  <si>
    <t>مستخلص دهون أسماك</t>
  </si>
  <si>
    <t>رده أبناء الصعيد 40كجم</t>
  </si>
  <si>
    <t>مستخلص بذرة قطن</t>
  </si>
  <si>
    <t>رده البنا</t>
  </si>
  <si>
    <t xml:space="preserve">مسحوق سمك </t>
  </si>
  <si>
    <t>رده مستورده</t>
  </si>
  <si>
    <t>الايثين</t>
  </si>
  <si>
    <t>رده الأصـيل ( وادى النيل )</t>
  </si>
  <si>
    <t>الميثونين</t>
  </si>
  <si>
    <t>رده الصفوة</t>
  </si>
  <si>
    <t>الثريونين</t>
  </si>
  <si>
    <t>رده الفراعنه</t>
  </si>
  <si>
    <t>الكولين</t>
  </si>
  <si>
    <t>رده البنا - الصفا</t>
  </si>
  <si>
    <t>ميثونين سائل</t>
  </si>
  <si>
    <t>رده التيسير</t>
  </si>
  <si>
    <t>كولين + بيتاين سائل</t>
  </si>
  <si>
    <t>رده حورس</t>
  </si>
  <si>
    <t>ايزو ليوسين</t>
  </si>
  <si>
    <t>رده السلام</t>
  </si>
  <si>
    <t>فالين</t>
  </si>
  <si>
    <t>رده الرضوان (المروه)</t>
  </si>
  <si>
    <t>بريمكس تسمين</t>
  </si>
  <si>
    <t>رده بدوى</t>
  </si>
  <si>
    <t xml:space="preserve">بريمكس بياض </t>
  </si>
  <si>
    <t>رده شمس الذهبيه</t>
  </si>
  <si>
    <t>مركبات الصوديوم</t>
  </si>
  <si>
    <t>رده مواسم</t>
  </si>
  <si>
    <t>مضاد كوكسيديا</t>
  </si>
  <si>
    <t>رده النقيب</t>
  </si>
  <si>
    <t>مضاد كلوسترديا</t>
  </si>
  <si>
    <t>رده اولاد النادى</t>
  </si>
  <si>
    <t>سيلكا</t>
  </si>
  <si>
    <t>رده السويسرية</t>
  </si>
  <si>
    <t>بيولجى (مضاد سموم)</t>
  </si>
  <si>
    <t>رده الشروق</t>
  </si>
  <si>
    <t>انزيمات طاقة</t>
  </si>
  <si>
    <t>رده متنوعه</t>
  </si>
  <si>
    <t>حموضة ورطوبة</t>
  </si>
  <si>
    <t>ردة الحمد</t>
  </si>
  <si>
    <t>الثنائى</t>
  </si>
  <si>
    <t>رده ابو رواش</t>
  </si>
  <si>
    <t>مونو كالسيوم</t>
  </si>
  <si>
    <t>رده البركه</t>
  </si>
  <si>
    <t>انزيمات فوسفور</t>
  </si>
  <si>
    <t>رده نصير</t>
  </si>
  <si>
    <t xml:space="preserve">كبريتات نحاس </t>
  </si>
  <si>
    <t>رده نجوم ابو يحيي</t>
  </si>
  <si>
    <t>انزيمات - فايتيز</t>
  </si>
  <si>
    <t>رده جولدن فلاور</t>
  </si>
  <si>
    <t>انزيمات - البروتيز</t>
  </si>
  <si>
    <t>رده الاسره</t>
  </si>
  <si>
    <t>محسن امتصاص دهون</t>
  </si>
  <si>
    <t>رده الحريه</t>
  </si>
  <si>
    <t>بريمكس تسمين تجاري</t>
  </si>
  <si>
    <t>أخرى</t>
  </si>
  <si>
    <t>رده سما فلاور</t>
  </si>
  <si>
    <t>بريمكس بياض تجاري</t>
  </si>
  <si>
    <t>رده المصريه الفرنسيه</t>
  </si>
  <si>
    <t>مضاد كوكسيديا تجاري</t>
  </si>
  <si>
    <t>اضافات اعلاف مواشي</t>
  </si>
  <si>
    <t>بريمكس تسمين مواشي</t>
  </si>
  <si>
    <t>ملح طعام</t>
  </si>
  <si>
    <t>KG</t>
  </si>
  <si>
    <t>بريمكس حلاب مواشي</t>
  </si>
  <si>
    <t>املاح مواشي</t>
  </si>
  <si>
    <t>حجر جيرى خشن</t>
  </si>
  <si>
    <t>فيتامينات مواشي</t>
  </si>
  <si>
    <t>خميرة مواشي</t>
  </si>
  <si>
    <t>دريس حجازي</t>
  </si>
  <si>
    <t>سيلاج</t>
  </si>
  <si>
    <t>بروتين حيوانى(مسحوق لحم)</t>
  </si>
  <si>
    <t>قشره فول صويا</t>
  </si>
  <si>
    <t>تبن قشر سودانى</t>
  </si>
  <si>
    <t>بذرة كتان ( اوميجا 3 )</t>
  </si>
  <si>
    <t>مسحوق سمك محلى</t>
  </si>
  <si>
    <t>مسحوق سمك مستورد</t>
  </si>
  <si>
    <t>لايثين ميهوا</t>
  </si>
  <si>
    <t>Z112</t>
  </si>
  <si>
    <t>Z112-01</t>
  </si>
  <si>
    <t>2 - ادوية واضافات المصنع</t>
  </si>
  <si>
    <t>لايثين</t>
  </si>
  <si>
    <t>لايثين ايبن</t>
  </si>
  <si>
    <t>لايثين كوري</t>
  </si>
  <si>
    <t>لايثين اجينوموتو</t>
  </si>
  <si>
    <t>ميثونين ايفونك 25 كجم</t>
  </si>
  <si>
    <t>ميثونين ايفونك جامبو باج</t>
  </si>
  <si>
    <t>جامبو</t>
  </si>
  <si>
    <t>ميثونين اديسيو 25 كجم</t>
  </si>
  <si>
    <t>ميثونين اديسيو جامبو باج</t>
  </si>
  <si>
    <t>ميثونين سوموتومو 25 كجم</t>
  </si>
  <si>
    <t>ميثونين سوموتومو جامبو باج</t>
  </si>
  <si>
    <t>ميثونين NHU</t>
  </si>
  <si>
    <t>ميثونين CUC</t>
  </si>
  <si>
    <t>ثريونين ميهوا</t>
  </si>
  <si>
    <t>ثريونين ايبن</t>
  </si>
  <si>
    <t>ثريونين كوري</t>
  </si>
  <si>
    <t>ثريونين اجينوموتو</t>
  </si>
  <si>
    <t>كولين 60% اكتور</t>
  </si>
  <si>
    <t xml:space="preserve"> الكولين</t>
  </si>
  <si>
    <t>كولين 60% جوجيا</t>
  </si>
  <si>
    <t>كولين 60% هافاي</t>
  </si>
  <si>
    <t>كولين 60% ايبن</t>
  </si>
  <si>
    <t>كولين 70% إيطالى</t>
  </si>
  <si>
    <t>تنك</t>
  </si>
  <si>
    <t>كولين  75 % سائل</t>
  </si>
  <si>
    <t>بيتايين سائل</t>
  </si>
  <si>
    <t>فيتامين تسمين الدقهليه</t>
  </si>
  <si>
    <t>Z112-03</t>
  </si>
  <si>
    <t>املاح تسمين الدقهليه</t>
  </si>
  <si>
    <t>بريمكس تسمين بروفيتا + فسفور</t>
  </si>
  <si>
    <t>بريمكس تسمين بروماكس + فسفور</t>
  </si>
  <si>
    <t>بريمكس تسمين بروماكس</t>
  </si>
  <si>
    <t>بريمكس بروماكس اكسترا فسفور</t>
  </si>
  <si>
    <t>أملاح - بيور مين</t>
  </si>
  <si>
    <t>فيتامينات - بيور فيت</t>
  </si>
  <si>
    <t>بريمكس تسمين بروماكس بالفيتانوكس</t>
  </si>
  <si>
    <t>فيتامينات تسمين  ايدينا فرنسي</t>
  </si>
  <si>
    <t>فيتامين BRO_BIO-D</t>
  </si>
  <si>
    <t>فيتامين تسمين DSM تركيز 1000جرام</t>
  </si>
  <si>
    <t>املاح تسمين  ايدينا فرنسي</t>
  </si>
  <si>
    <t>املاح بياض الدقهلية</t>
  </si>
  <si>
    <t>Z112-04</t>
  </si>
  <si>
    <t>فيتامينات بياض الدقهلية</t>
  </si>
  <si>
    <t>فيتامين بياض DSM تركيز 1000 جرام</t>
  </si>
  <si>
    <t>بريمكس بياض لايرمكس 0.2</t>
  </si>
  <si>
    <t>بريمكس بياض لايرمكس بالسبغة</t>
  </si>
  <si>
    <t>بيكربونات صوديوم 25 كجم</t>
  </si>
  <si>
    <t>Z112-02</t>
  </si>
  <si>
    <t>بيكربونات صوديوم جامبو باج</t>
  </si>
  <si>
    <t>بيكربونات صوديوم صيني 25 كجم</t>
  </si>
  <si>
    <t>بيكربونات صوديوم صينى جامبو باج</t>
  </si>
  <si>
    <t>سلفات صوديوم</t>
  </si>
  <si>
    <t>اد - صوديوم 25ك</t>
  </si>
  <si>
    <t xml:space="preserve">اد- صوديوم جامبو باج </t>
  </si>
  <si>
    <t>ايلانكوبان</t>
  </si>
  <si>
    <t>Z112-09</t>
  </si>
  <si>
    <t>ماكسيبان (مضاد كوكسيديا )</t>
  </si>
  <si>
    <t>كوكسى بروتيكت ( بولترى جارد )</t>
  </si>
  <si>
    <t>كلوبيدال (مضاد كوكسيديا)</t>
  </si>
  <si>
    <t>مونتيبان</t>
  </si>
  <si>
    <t>سالى كوكس</t>
  </si>
  <si>
    <t>اتوزوريل مضاد كوكسيديا</t>
  </si>
  <si>
    <t>نربونين (مضاد كوكسيديا)</t>
  </si>
  <si>
    <t>نورماكس (مضاد كوكسيديا)</t>
  </si>
  <si>
    <t>نورسين 200 (مضاد كوكسيديا)</t>
  </si>
  <si>
    <t>سيكو ستات (مضاد كوكسيديا)</t>
  </si>
  <si>
    <t>افيتاك 15% (مضاد كوكسيديا)</t>
  </si>
  <si>
    <t>لبيدول مكس (مضاد كوكسيديا)</t>
  </si>
  <si>
    <t>ماديرا مايسين (مضاد كوكسيديا)</t>
  </si>
  <si>
    <t>ديكلازوريل 0.5% (مضادكوكسيديا)</t>
  </si>
  <si>
    <t>ديكلازوريل 0.2% (مضادكوكسيديا</t>
  </si>
  <si>
    <t>اى كوكس (مضاد كوكسيديا)</t>
  </si>
  <si>
    <t>كوكسى ستاك6% (مضاد كوكسيديا)</t>
  </si>
  <si>
    <t>افياكس (مضاد كوكسيديا)</t>
  </si>
  <si>
    <t>زواكوكس (مضاد كوكسيديا)</t>
  </si>
  <si>
    <t>اتومنسين (مضاد كوكسيديا)</t>
  </si>
  <si>
    <t>ماديورا فييد (مضاد كوكسيديا)</t>
  </si>
  <si>
    <t>فارما كوكس مضاد كوكسيديا</t>
  </si>
  <si>
    <t>اوبي كوكس (مضادكوكسيديا)</t>
  </si>
  <si>
    <t>كلوبى ( مضاد كوكسديا )</t>
  </si>
  <si>
    <t>بريكونيت (مضاد كوكسيديا)</t>
  </si>
  <si>
    <t>نيكاراميسين مضاد كوكسيديا</t>
  </si>
  <si>
    <t>امرى جت مضاد كوكسيديا</t>
  </si>
  <si>
    <t>مونيماكس  (مضاد كوكسيديا)</t>
  </si>
  <si>
    <t>فاروستات -مضاد كوكسديا</t>
  </si>
  <si>
    <t>ماكسوس</t>
  </si>
  <si>
    <t>Z112-08</t>
  </si>
  <si>
    <t>اورجستيم بودره</t>
  </si>
  <si>
    <t>بايمكس جروبيج</t>
  </si>
  <si>
    <t>لينكو مكس</t>
  </si>
  <si>
    <t>بيوسترونج</t>
  </si>
  <si>
    <t>بيب بيومين P.P</t>
  </si>
  <si>
    <t>جاليبرو تكت</t>
  </si>
  <si>
    <t>اندسيد برفكت (مضاد كلوسترديا)</t>
  </si>
  <si>
    <t>اندسيد كومبلكس 1 ك</t>
  </si>
  <si>
    <t>انتير هلب دراى (مضاد كلوسترديا)</t>
  </si>
  <si>
    <t>لينكو اكت (مضاد كلوسترديا)</t>
  </si>
  <si>
    <t>نيو بيوت سى ( مضاد كلوسترديا )</t>
  </si>
  <si>
    <t>فيتامول (منشط نمو )</t>
  </si>
  <si>
    <t>التريون NE50 منشط</t>
  </si>
  <si>
    <t>اروما بيوتك ( مضاد كلوستريديا)</t>
  </si>
  <si>
    <t>لينكومايسين - مضاد كلوسترديا</t>
  </si>
  <si>
    <t>ام بروف بولترى - مضاد كلوسترديا</t>
  </si>
  <si>
    <t>امينيل  ( مضاد كلوستريديا )</t>
  </si>
  <si>
    <t>سال بيوتك</t>
  </si>
  <si>
    <t>شيل بيوتك</t>
  </si>
  <si>
    <t>بيكس بيوتي بالانس  - كلوستريديا</t>
  </si>
  <si>
    <t>امينيل مركز - كلوستريديا</t>
  </si>
  <si>
    <t>سموم كالبرين (A)</t>
  </si>
  <si>
    <t>Z112-05</t>
  </si>
  <si>
    <t>ايه - جى - بوند (سيلكا)</t>
  </si>
  <si>
    <t>جلوبال فيد (سيلكا)</t>
  </si>
  <si>
    <t>نوفا سيل سموم سليكا</t>
  </si>
  <si>
    <t>بندكس - سيلكا - جامبو باج</t>
  </si>
  <si>
    <t>بندكس سموم سليكا</t>
  </si>
  <si>
    <t>سموم كالبرين (Z)</t>
  </si>
  <si>
    <t>ديفيوجن - سليكا</t>
  </si>
  <si>
    <t>اجرى بوند - سليكا</t>
  </si>
  <si>
    <t>نيو فكس C M</t>
  </si>
  <si>
    <t>زيلوكس اكسترا سيلكا</t>
  </si>
  <si>
    <t>فيتافيكس سيلكت</t>
  </si>
  <si>
    <t>ماستر سورب جولد مضاد سموم</t>
  </si>
  <si>
    <t>اندسورب - سيلكا</t>
  </si>
  <si>
    <t>بيتراتكس - سموم سليكا</t>
  </si>
  <si>
    <t>بنتونايت FEEDELEMENT - سموم سليكا</t>
  </si>
  <si>
    <t>بنتومكيس - سليكا</t>
  </si>
  <si>
    <t>بلفي تكس - سليكا</t>
  </si>
  <si>
    <t>زيو مين - سليكا</t>
  </si>
  <si>
    <t>بيوكسى مضاد سموم</t>
  </si>
  <si>
    <t>Z112-07</t>
  </si>
  <si>
    <t>سموم ام تى بى</t>
  </si>
  <si>
    <t>سموم ميكوفكس سلكت تسمين</t>
  </si>
  <si>
    <t>سموم ميكوفكس بلس بياض</t>
  </si>
  <si>
    <t>مايكس (مضاد سموم بيولجى)</t>
  </si>
  <si>
    <t>أوول جارد (مضاد سموم بيولجى)</t>
  </si>
  <si>
    <t>نيوتريتكس انترفارما (مضاد سموم)</t>
  </si>
  <si>
    <t>بيورفيكس (مضاد سموم )</t>
  </si>
  <si>
    <t>نيوتراتوكس</t>
  </si>
  <si>
    <t>فيتافيكس بلص</t>
  </si>
  <si>
    <t>اميونوول مضاد سموم بيولوجى</t>
  </si>
  <si>
    <t>ال سيف - مضاد سموم</t>
  </si>
  <si>
    <t>ام  موبيلايزا -مضاد سموم</t>
  </si>
  <si>
    <t>ايبوس اجرو اف مضاد سموم</t>
  </si>
  <si>
    <t>الترا سورب مضاد سموم</t>
  </si>
  <si>
    <t>فيتافيكس الترا</t>
  </si>
  <si>
    <t>مايكو باور مضاد سموم</t>
  </si>
  <si>
    <t>اولزيم</t>
  </si>
  <si>
    <t>Z112-06</t>
  </si>
  <si>
    <t>ريفابيو</t>
  </si>
  <si>
    <t>فارازيم MSB</t>
  </si>
  <si>
    <t>اكسترا اكس بى (انزيمات طاقة)</t>
  </si>
  <si>
    <t>أفيمكس - CS 02 انزيمات طاقة</t>
  </si>
  <si>
    <t>افيمكس - XG10 انزيمات طاقة</t>
  </si>
  <si>
    <t>انزيمات طاقه رونزيم WX 2000</t>
  </si>
  <si>
    <t>انسبير (ENSPIRE)  انزيمات طاقة</t>
  </si>
  <si>
    <t>فارازيم MS انزيمات طاقة</t>
  </si>
  <si>
    <t>انزيم زيلانيز NUTRASE XYLA HS</t>
  </si>
  <si>
    <t>ريفابيو  ADVANCE</t>
  </si>
  <si>
    <t>انسبيرا + فايتيز</t>
  </si>
  <si>
    <t>بل جيل دراي</t>
  </si>
  <si>
    <t>هيدروفيد</t>
  </si>
  <si>
    <t>Z112-10</t>
  </si>
  <si>
    <t>هيدروفيد برائحة القرنفل</t>
  </si>
  <si>
    <t>هيدروفيد اكسترا</t>
  </si>
  <si>
    <t>فيلكس سائل</t>
  </si>
  <si>
    <t>كونسبت سائل رافع حموضة</t>
  </si>
  <si>
    <t>اماريل</t>
  </si>
  <si>
    <t>ثنائى مستورد</t>
  </si>
  <si>
    <t>ثنائى مغربى مستورد</t>
  </si>
  <si>
    <t>ثنائى كالسيوم صينى</t>
  </si>
  <si>
    <t>مونو كالسيوم - بلغاري  25 كجم</t>
  </si>
  <si>
    <t>مونو كالسيوم - بلغاري جامبو باج</t>
  </si>
  <si>
    <t>مونو كالسيوم - روسي 25 كجم</t>
  </si>
  <si>
    <t>مونو كالسيوم - روسي جامبو باج</t>
  </si>
  <si>
    <t>مونو كالسيوم - تونسي 50 كجم</t>
  </si>
  <si>
    <t>مونو كالسيوم - تونسي جامبو باج</t>
  </si>
  <si>
    <t>مونو كالسيوم - تركي</t>
  </si>
  <si>
    <t>MONO CALCIUM RUSSIAN 25 KG</t>
  </si>
  <si>
    <t>خامات معبأ</t>
  </si>
  <si>
    <t>صبغة كانزانزانثين LEADER RED</t>
  </si>
  <si>
    <t>Z112-11</t>
  </si>
  <si>
    <t>صبغة CAROPHYLL 30/10 YOLK 12</t>
  </si>
  <si>
    <t>كينج زايم برو - بروتييز</t>
  </si>
  <si>
    <t>رونزيم ان بى</t>
  </si>
  <si>
    <t>NATURAL PROTEAS انزيم بوتيز 100000وحده/ج</t>
  </si>
  <si>
    <t>الكالين  - بروتييز100000وحده \ جرام</t>
  </si>
  <si>
    <t>نوفا ماكس</t>
  </si>
  <si>
    <t>افيمكس P10000 بيوجين</t>
  </si>
  <si>
    <t>افيمكس P5000 بيوجين</t>
  </si>
  <si>
    <t>انزيمات فسفور OPTI PHOS</t>
  </si>
  <si>
    <t>اكسترا فاى (انزيمات فسفور)</t>
  </si>
  <si>
    <t>انزيمات فسفور OPTI PHOS 2500</t>
  </si>
  <si>
    <t>بيكو زيم 5000 ( انزيمات فسفور )</t>
  </si>
  <si>
    <t>ENHALOR PHYTEASE 10000</t>
  </si>
  <si>
    <t>GBW PHYTEASE 10000</t>
  </si>
  <si>
    <t>3A PHYTASE 5000</t>
  </si>
  <si>
    <t>ليسو فورت (محسن امتصاصدهون)</t>
  </si>
  <si>
    <t>ليبيدول (محسن امتصاص)</t>
  </si>
  <si>
    <t>ناتورا اى سيفر ماكس - محسن امتصاص</t>
  </si>
  <si>
    <t>PHYTASE-TG -10000 - فسفور</t>
  </si>
  <si>
    <t>GENPHY PLUS -10000 - فسفور</t>
  </si>
  <si>
    <t>فيجي برو - بروتييز</t>
  </si>
  <si>
    <t>كبريتات نحاس مستورد</t>
  </si>
  <si>
    <t>بريمكس تسمين بروفيتا</t>
  </si>
  <si>
    <t>3- ادوية واضافات تجارية</t>
  </si>
  <si>
    <t>بريمكس امهات - روس بريدر ميكس</t>
  </si>
  <si>
    <t>دانا زوريل ٥. ٪ مضاد كوكسيديا</t>
  </si>
  <si>
    <t>دانامدراميسين فيت مضاد كوكسيديا</t>
  </si>
  <si>
    <t>اسيد بف</t>
  </si>
  <si>
    <t>Z112-12</t>
  </si>
  <si>
    <t>4- اضافات اعلاف مواشي</t>
  </si>
  <si>
    <t>تاينى ييست - خميره</t>
  </si>
  <si>
    <t>بريمكس تسمين مواشى سليم فارم</t>
  </si>
  <si>
    <t>بريمكس مواشى ميرفيت توب</t>
  </si>
  <si>
    <t>بريمكس مواشى سوبر ( اراب مكس )</t>
  </si>
  <si>
    <t>بريمكس تسمين لارج - الجوى فيت</t>
  </si>
  <si>
    <t>بريمكس مواشى تسمين - بوسطن</t>
  </si>
  <si>
    <t>بريمكس تسمين مواشي المحجر</t>
  </si>
  <si>
    <t>بريمكس تسمين مواشي - مالتي فيتا</t>
  </si>
  <si>
    <t>سوبر ثرموستيبل 20,000 إنزيم فايتيز</t>
  </si>
  <si>
    <t>بريمكس تسمين  المحجر - مالتي فيتا</t>
  </si>
  <si>
    <t>مالتيمكس حلاب</t>
  </si>
  <si>
    <t>بريمكس ( مالتيمكس ) املاح حلاب</t>
  </si>
  <si>
    <t>بريمكس حلاب انترفارما</t>
  </si>
  <si>
    <t>املاح مواشى سليم فارم</t>
  </si>
  <si>
    <t>املاح حلاب الدقهلية</t>
  </si>
  <si>
    <t>املاح مواشى تسمين -انترفاما</t>
  </si>
  <si>
    <t>فيتامينات مواشى تسمين -انترفاما</t>
  </si>
  <si>
    <t>فيتامينات حلاب الدقهليه</t>
  </si>
  <si>
    <t>خميره ديموند ك</t>
  </si>
  <si>
    <t>علف ذهبى ماقبل البادى 24% 25ك محبب</t>
  </si>
  <si>
    <t>Z211</t>
  </si>
  <si>
    <t>Z211-01</t>
  </si>
  <si>
    <t>الذهبي-3</t>
  </si>
  <si>
    <t>الذهبي</t>
  </si>
  <si>
    <t>علف</t>
  </si>
  <si>
    <t>N401</t>
  </si>
  <si>
    <t>علف ذهبى ماقبل البادى 24% 25ك مفتت</t>
  </si>
  <si>
    <t>علف ذهبى بادى 23% 50ك محبب</t>
  </si>
  <si>
    <t>علف ذهبى بادى 23%  50ك مفتت</t>
  </si>
  <si>
    <t>علف سوبر بادى  23% 50 ك</t>
  </si>
  <si>
    <t>Z211-02</t>
  </si>
  <si>
    <t>دواجن تسمين-1</t>
  </si>
  <si>
    <t>دواجن تسمين</t>
  </si>
  <si>
    <t>علف سوبر بادى 23% 25ك</t>
  </si>
  <si>
    <t>علف سوبر بادى  23% 50 ك ناعم</t>
  </si>
  <si>
    <t>علف سوبر نامى  21% 50ك محبب</t>
  </si>
  <si>
    <t>علف سوبر نامى 21% 25ك</t>
  </si>
  <si>
    <t>علف سوبر نامى 21% 50ك مفتت</t>
  </si>
  <si>
    <t>علف سوبر ناهى  19% 50ك</t>
  </si>
  <si>
    <t>علف بادى نامى 50ك محبب</t>
  </si>
  <si>
    <t>Z211-03</t>
  </si>
  <si>
    <t>البادي نامي-2</t>
  </si>
  <si>
    <t>البادي نامي</t>
  </si>
  <si>
    <t>علف بادى نامى 50ك مفتت</t>
  </si>
  <si>
    <t>علف بادى نامى 25ك محبب</t>
  </si>
  <si>
    <t>علف بادى نامى 25 ك مفتت</t>
  </si>
  <si>
    <t>علف بادى نامى 20ك محبب</t>
  </si>
  <si>
    <t>علف بادى نامى 20 ك مفتت</t>
  </si>
  <si>
    <t>علف بادى نامى 10ك محبب</t>
  </si>
  <si>
    <t>علف بادى نامى 10ك مفتت</t>
  </si>
  <si>
    <t>علف بادى 22.5% للتربية المنزلية50ك</t>
  </si>
  <si>
    <t>Z211-04</t>
  </si>
  <si>
    <t>التربية المنزلى-4</t>
  </si>
  <si>
    <t>التربية المنزلى</t>
  </si>
  <si>
    <t>علف نامى 20.5% للتربية المنزلية50ك</t>
  </si>
  <si>
    <t>علف ناهى 18.5% للتربية المنزلية50ك</t>
  </si>
  <si>
    <t>علف بادى 22.5% للتربية المنزلية25ك</t>
  </si>
  <si>
    <t>علف نامى 20.5% للتربية المنزلية25ك</t>
  </si>
  <si>
    <t>علف ناهى 18.5% للتربية المنزلية25ك</t>
  </si>
  <si>
    <t>علف دواجن بياض 14% 50ك</t>
  </si>
  <si>
    <t>Z211-05</t>
  </si>
  <si>
    <t>دواجن بياض-5</t>
  </si>
  <si>
    <t>دواجن بياض</t>
  </si>
  <si>
    <t>علف دواجن بياض 14% 25ك</t>
  </si>
  <si>
    <t>علف دواجن بياض 16% 50ك  محبب</t>
  </si>
  <si>
    <t>علف دواجن بياض 16%  50ك مفتت</t>
  </si>
  <si>
    <t>علف دواجن بياض 17% 50ك  محبب</t>
  </si>
  <si>
    <t>علف دواجن بياض 17%  50ك مفتت</t>
  </si>
  <si>
    <t>علف دواجن بياض 18% 50ك  محبب</t>
  </si>
  <si>
    <t>علف دواجن بياض 18%  50ك مفتت</t>
  </si>
  <si>
    <t>علف دواجن بياض 18%  50ك مكسر</t>
  </si>
  <si>
    <t>علف دواجن نامى بياض 16% 50ك محبب</t>
  </si>
  <si>
    <t>علف دواجن نامى بياض 16% 50ك مفتت</t>
  </si>
  <si>
    <t>علف بياض انتاجى أمهات 17% 50ك</t>
  </si>
  <si>
    <t>علف دواجن قبل وضع البيض 18% 50ك خشن</t>
  </si>
  <si>
    <t>علف دواجن قبل وضع البيض 18% 50ك مفتت</t>
  </si>
  <si>
    <t>علف دواجن نامى بياض 19% 50ك</t>
  </si>
  <si>
    <t>علف بادى بياض 20% 50ك</t>
  </si>
  <si>
    <t>علف دواجن بياض 16%  50ك ماش</t>
  </si>
  <si>
    <t>علف دواجن بياض 17%  50ك ماش</t>
  </si>
  <si>
    <t>علف دواجن بياض 18%  50ك ماش</t>
  </si>
  <si>
    <t>علف بط بياض 14% 50ك</t>
  </si>
  <si>
    <t>Z211-06</t>
  </si>
  <si>
    <t>بط-6</t>
  </si>
  <si>
    <t>بط</t>
  </si>
  <si>
    <t>علف بط بياض 17% 50ك</t>
  </si>
  <si>
    <t>علف بط تسمين 18% 50ك</t>
  </si>
  <si>
    <t>علف بط تسمين 22% 50ك</t>
  </si>
  <si>
    <t>كسب مواشى تسمين 11% 50ك محبب</t>
  </si>
  <si>
    <t>Z211-07</t>
  </si>
  <si>
    <t>مواشى-7</t>
  </si>
  <si>
    <t>مواشى</t>
  </si>
  <si>
    <t>كسب مواشى تسمين 11% 50ك ناعم</t>
  </si>
  <si>
    <t>كسب مواشى تسمين 14% 50ك محبب</t>
  </si>
  <si>
    <t>كسب مواشى تسمين 14% 50ك ناعم</t>
  </si>
  <si>
    <t>كسب مواشى تسمين 16% 50ك محبب</t>
  </si>
  <si>
    <t>كسب مواشى تسمين 16% 50ك ناعم</t>
  </si>
  <si>
    <t>كسب مواشى تسمين فطام 18% 50ك محبب</t>
  </si>
  <si>
    <t>كسب مواشى تسمين فطام 18% 50ك ناعم</t>
  </si>
  <si>
    <t>كسب مواشى حلاب 16% 50ك محبب</t>
  </si>
  <si>
    <t>كسب مواشى حلاب 16% 50ك ناعم</t>
  </si>
  <si>
    <t>كسب مواشى حلاب عالى الادرار 19% 50ك محبب</t>
  </si>
  <si>
    <t>كسب مواشى حلاب عالى الادرار 19% 50ك ناعم</t>
  </si>
  <si>
    <t>علف تسمين اغنام وماعز 14% 50ك محبب</t>
  </si>
  <si>
    <t>Z211-10</t>
  </si>
  <si>
    <t>اغنام-10</t>
  </si>
  <si>
    <t>اغنام</t>
  </si>
  <si>
    <t>علف تسمين اغنام وماعز 14% 50ك ناعم</t>
  </si>
  <si>
    <t>علف تسمين اغنام وماعز 14% 25ك محبب</t>
  </si>
  <si>
    <t>علف تسمين اغنام وماعز 14% 25ك ناعم</t>
  </si>
  <si>
    <t>علف تسمين اغنام وماعز 16% 50ك محبب</t>
  </si>
  <si>
    <t>علف تسمين اغنام وماعز 16% 50ك ناعم</t>
  </si>
  <si>
    <t>علف تسمين اغنام وماعز 16% 25ك محبب</t>
  </si>
  <si>
    <t>علف تسمين اغنام وماعز 16% 25ك ناعم</t>
  </si>
  <si>
    <t>علف ارنب تسمين 17% 50ك</t>
  </si>
  <si>
    <t>Z211-08</t>
  </si>
  <si>
    <t>ارنب-8</t>
  </si>
  <si>
    <t>ارنب</t>
  </si>
  <si>
    <t>علف ارنب تسمين 17% 25 ك</t>
  </si>
  <si>
    <t>علف ارنب مرضعات 18% 50ك</t>
  </si>
  <si>
    <t>علف ارنب مرضعات 18% 25 ك</t>
  </si>
  <si>
    <t>علف ارنب سوبر مرضعات 20% 50ك</t>
  </si>
  <si>
    <t>علف ارنب سوبر مرضعات 20% 25 ك</t>
  </si>
  <si>
    <t>علف رومى تسمين اسود 15% 50ك</t>
  </si>
  <si>
    <t>Z211-09</t>
  </si>
  <si>
    <t>رومى-9</t>
  </si>
  <si>
    <t>رومى</t>
  </si>
  <si>
    <t>علف رومى تسمين اسود 17% 50ك</t>
  </si>
  <si>
    <t>علف رومى تسمين ناهى 19% 50ك</t>
  </si>
  <si>
    <t>علف رومى تسمين اسود 21% 50ك</t>
  </si>
  <si>
    <t>علف رومى تسمين نامى2 23% 50ك</t>
  </si>
  <si>
    <t>علف رومى تسمين نامى 24% 50ك</t>
  </si>
  <si>
    <t>علف رومى تسمين اسود 24% 50ك</t>
  </si>
  <si>
    <t>علف رومى تسمين بادى2 25% 50ك</t>
  </si>
  <si>
    <t>علف رومى تسمين بادى 26% 50ك</t>
  </si>
  <si>
    <t>علف رومى تسمين اسود 28% 50ك</t>
  </si>
  <si>
    <t>علف رومى بياض انتاجى17% 50ك</t>
  </si>
  <si>
    <t>علف ذهبى بادى 23% صب - محبب</t>
  </si>
  <si>
    <t>Z211-21</t>
  </si>
  <si>
    <t>علف صب-10</t>
  </si>
  <si>
    <t>علف صب</t>
  </si>
  <si>
    <t>علف ذهبى بادى 23% صب - مفتت</t>
  </si>
  <si>
    <t>علف سوبر بادى  23% صب</t>
  </si>
  <si>
    <t>علف سوبر نامى  21% صب - محبب</t>
  </si>
  <si>
    <t>علف سوبر نامى  21% صب - مفتت</t>
  </si>
  <si>
    <t>علف سوبر ناهى  19% صب</t>
  </si>
  <si>
    <t>ذره مستورده 50ك</t>
  </si>
  <si>
    <t>Z212</t>
  </si>
  <si>
    <t>Z212-01</t>
  </si>
  <si>
    <t>ذرة معبأ -1</t>
  </si>
  <si>
    <t>ذرة معبأ</t>
  </si>
  <si>
    <t>دشيشة</t>
  </si>
  <si>
    <t>N402</t>
  </si>
  <si>
    <t>ذره مستورده 25ك</t>
  </si>
  <si>
    <t>ذرة معبأ ناعم  50ك</t>
  </si>
  <si>
    <t>ذرة معبأ ناعم  25ك</t>
  </si>
  <si>
    <t>ذرة معبأ حرشة 50ك</t>
  </si>
  <si>
    <t>ذرة معبأ حرشة 25ك</t>
  </si>
  <si>
    <t>ذرة معبأ حصا 50ك</t>
  </si>
  <si>
    <t>ذرة معبأ حصا 25ك</t>
  </si>
  <si>
    <t>ذرة معبأ خشن 50ك</t>
  </si>
  <si>
    <t>ذرة معبأ خشن 25ك</t>
  </si>
  <si>
    <t>ذرة معبأ وسط 50ك</t>
  </si>
  <si>
    <t>ذرة معبأ وسط 25ك</t>
  </si>
  <si>
    <t>مركزات تسمين الايمان</t>
  </si>
  <si>
    <t>Z212-02</t>
  </si>
  <si>
    <t>مركزات تجاري -2</t>
  </si>
  <si>
    <t>مركزات تجاري</t>
  </si>
  <si>
    <t>مركزات</t>
  </si>
  <si>
    <t>مركزات بياض الايمان</t>
  </si>
  <si>
    <t>مركزات سوبر الايمان</t>
  </si>
  <si>
    <t>علف بادى الايمان(ناعم)</t>
  </si>
  <si>
    <t>مركزات علف 23% - السواقي</t>
  </si>
  <si>
    <t>Z212-03</t>
  </si>
  <si>
    <t>مركزات تصنيع -3</t>
  </si>
  <si>
    <t>مركزات تصنيع</t>
  </si>
  <si>
    <t>مركزات علف 21% - نور الايمان</t>
  </si>
  <si>
    <t>مركزات علف 19% - نور الايمان</t>
  </si>
  <si>
    <t>مركزات علف بادى نامى - نور الايمان</t>
  </si>
  <si>
    <t>مركزات بط تسمين - نور الايمان</t>
  </si>
  <si>
    <t>مركزات دواجن  بياض التربيه - الايمان</t>
  </si>
  <si>
    <t>مركزات بط بياض</t>
  </si>
  <si>
    <t>مركزات مواشى 14% تسمين - نور الايمان</t>
  </si>
  <si>
    <t>مركزات مواشى 16% حلاب</t>
  </si>
  <si>
    <t>مركزات مواشى 11% تسمين</t>
  </si>
  <si>
    <t>مركزات بياض دواجن قبل وضع البيض</t>
  </si>
  <si>
    <t>مركزات ارنب مرضعات + سوبر - نور الايمان</t>
  </si>
  <si>
    <t>مركزات ارنب تسمين - نور الايمان</t>
  </si>
  <si>
    <t>مركزات علف بادى منزلي 22.5% -نور الايمان</t>
  </si>
  <si>
    <t>مركزات علف نامي منزلي 20.5% -نور الايمان</t>
  </si>
  <si>
    <t>مركزات علف ناهى منزلي 18.5%- نور الايمان</t>
  </si>
  <si>
    <t>مركزات دواجن بياض 14% - نور الايمان</t>
  </si>
  <si>
    <t>مركزات بياض انتاجى - ALL</t>
  </si>
  <si>
    <t>مركزات دواجن بياض انتاجي  18%</t>
  </si>
  <si>
    <t>مركزات دواجن بياض انتاجي 17%</t>
  </si>
  <si>
    <t>مركزات دواجن بياض انتاجي  16%</t>
  </si>
  <si>
    <t>مركزات علف بادى نامى عالى التركيز</t>
  </si>
  <si>
    <t>مركزات علف بادى منزلى عالى التركيز</t>
  </si>
  <si>
    <t>مركزات علف نامى منزلى عالى التركيز</t>
  </si>
  <si>
    <t>مركزات علف ناهى منزلى عالى التركيز</t>
  </si>
  <si>
    <t>مركزات علف 23% - الواحه</t>
  </si>
  <si>
    <t>مركزات علف 21% - الواحه</t>
  </si>
  <si>
    <t>مركزات علف 19% - الواحه</t>
  </si>
  <si>
    <t>مركزات علف بادى نامى- الواحه</t>
  </si>
  <si>
    <t>مركزات علف  ذهبى 23% - الواحه</t>
  </si>
  <si>
    <t>مركزات علف ذهبى 24% - الواحه</t>
  </si>
  <si>
    <t>مركزات علف بادى منزلى 22.5%- الواحه</t>
  </si>
  <si>
    <t>مركزات علف نامى منزلى 20.5%- الواحه</t>
  </si>
  <si>
    <t>مركزات علف ناهى منزلى 18.5% - الواحه</t>
  </si>
  <si>
    <t>مركزات علف بياض انتاجى 16&amp;17&amp;18%- الواحه</t>
  </si>
  <si>
    <t>مركزات علف بياض انتاجى 14%- الواحه</t>
  </si>
  <si>
    <t>مركزات بياض التربية - الواحة</t>
  </si>
  <si>
    <t>مركزات علف بط 18 % - الواحه</t>
  </si>
  <si>
    <t>مركزات تسمين اغنام و ماعز</t>
  </si>
  <si>
    <t>صويا عالى البروتين معبا مبيعات</t>
  </si>
  <si>
    <t>خامات معبأ -4</t>
  </si>
  <si>
    <t>جيلوتين معبا مبيعات</t>
  </si>
  <si>
    <t>معبا مبيعات DDGS</t>
  </si>
  <si>
    <t>FULL-FAT SOY</t>
  </si>
  <si>
    <t>كسب دوار الشمس 36% معبأ</t>
  </si>
  <si>
    <t>عليقة الرضيع</t>
  </si>
  <si>
    <t>Z212-05</t>
  </si>
  <si>
    <t>مركزات لارج -5</t>
  </si>
  <si>
    <t>مركزات لارج</t>
  </si>
  <si>
    <t>علايق</t>
  </si>
  <si>
    <t>عليقة عجول تسمين الزهراء</t>
  </si>
  <si>
    <t>عليقة الفطام</t>
  </si>
  <si>
    <t>عليقه عجلات الوطنيه</t>
  </si>
  <si>
    <t>عليقة عجول كولومبى لحم قديم</t>
  </si>
  <si>
    <t>عليقه عجلات نامي</t>
  </si>
  <si>
    <t>عليقة عجول كولومبى لحم جديد</t>
  </si>
  <si>
    <t>عليقة تسمين استقبال كولومبى</t>
  </si>
  <si>
    <t>عليقة عجول كولومبى فرد</t>
  </si>
  <si>
    <t>عليقة اغنام - تحت 30 كجم</t>
  </si>
  <si>
    <t>عليقة اغنام - فوق 30 كجم</t>
  </si>
  <si>
    <t>عليقة تسمين استقبال برازيلي</t>
  </si>
  <si>
    <t>عليقة عجول برازيلي فرد</t>
  </si>
  <si>
    <t>عليقة عجول برازيلي لحم</t>
  </si>
  <si>
    <t>عليقة حلاب عالى الإدرار</t>
  </si>
  <si>
    <t>عليقة حلاب منخفض الإدرار</t>
  </si>
  <si>
    <t>عليقة الانتظار</t>
  </si>
  <si>
    <t>عليقة التوابع</t>
  </si>
  <si>
    <t>مركزات عجول كولومبى لحم قديم</t>
  </si>
  <si>
    <t>مركزات عجول كولومبى لحم جديد</t>
  </si>
  <si>
    <t>مركزات عجول كولومبى فرد</t>
  </si>
  <si>
    <t>مركزات عجول تسمين الزهراء</t>
  </si>
  <si>
    <t>مركزات استقبال كولومبى</t>
  </si>
  <si>
    <t>خلطة ادوية عجول كولومبى لحم جديد</t>
  </si>
  <si>
    <t>مركزات عليقة حلاب</t>
  </si>
  <si>
    <t>مركزات استقبال برازيلي</t>
  </si>
  <si>
    <t>مركزات عجول برازيلي فرد</t>
  </si>
  <si>
    <t>مركزات عجول برازيلي لحم</t>
  </si>
  <si>
    <t>خلطة ادوية عجول برازيلي لحم</t>
  </si>
  <si>
    <t>خلطة ادوية عجول تسمين الزهراء</t>
  </si>
  <si>
    <t>خلطة ادوية استقبال  عجول كولومبي +برزيلي</t>
  </si>
  <si>
    <t>خلطة ادوية عجول برازيلي فرد</t>
  </si>
  <si>
    <t>خلطة ادوية عجول  بلدي</t>
  </si>
  <si>
    <t>عليقه عجلول بلدي</t>
  </si>
  <si>
    <t>مركزات عجول بلدي</t>
  </si>
  <si>
    <t>بريمكس اغنام وماعز</t>
  </si>
  <si>
    <t>Z312</t>
  </si>
  <si>
    <t>Z312-04</t>
  </si>
  <si>
    <t>أصناف أخرى مواشى</t>
  </si>
  <si>
    <t>خميرة ليفو سيل</t>
  </si>
  <si>
    <t>كلوريد امونيوم  بكجم</t>
  </si>
  <si>
    <t>Z312-01</t>
  </si>
  <si>
    <t>بروفلاكس رافع مناعه</t>
  </si>
  <si>
    <t>ميتا فلاكس (رافع مناعة)</t>
  </si>
  <si>
    <t>نحاس بيوكيم</t>
  </si>
  <si>
    <t>منجنيز بيوكيم</t>
  </si>
  <si>
    <t>مالتيمكس رضيع</t>
  </si>
  <si>
    <t>زنك بيوكيم</t>
  </si>
  <si>
    <t>اوكسيد ماغنسيوم</t>
  </si>
  <si>
    <t>لاكتوفوس</t>
  </si>
  <si>
    <t>سولار</t>
  </si>
  <si>
    <t>L</t>
  </si>
  <si>
    <t>Z512</t>
  </si>
  <si>
    <t>Z512-01</t>
  </si>
  <si>
    <t>دقيق للعيش</t>
  </si>
  <si>
    <t>Z613</t>
  </si>
  <si>
    <t>Z613-01</t>
  </si>
  <si>
    <t>دقيق</t>
  </si>
  <si>
    <t>ارز عاده</t>
  </si>
  <si>
    <t>Z613-03</t>
  </si>
  <si>
    <t>ارز</t>
  </si>
  <si>
    <t>كسب مواشى تسمين 16%  ناعم صب</t>
  </si>
  <si>
    <t>الرقم داخلي</t>
  </si>
  <si>
    <t>تاريخ التعاقد</t>
  </si>
  <si>
    <t>المورد</t>
  </si>
  <si>
    <t>المصدر</t>
  </si>
  <si>
    <t>شركة التعاقد</t>
  </si>
  <si>
    <t>رقم العقد</t>
  </si>
  <si>
    <t>الكمية</t>
  </si>
  <si>
    <t>بريم التعاقد</t>
  </si>
  <si>
    <t>بورصة التعاقد</t>
  </si>
  <si>
    <t>الشحن</t>
  </si>
  <si>
    <t>قيمة الشحن</t>
  </si>
  <si>
    <t>الباخرة</t>
  </si>
  <si>
    <t>ميناء الوصول</t>
  </si>
  <si>
    <t>وصول متوقع</t>
  </si>
  <si>
    <t>بداية تشغيل</t>
  </si>
  <si>
    <t>مدة التحميل</t>
  </si>
  <si>
    <t>نهاية تشغيل</t>
  </si>
  <si>
    <t>متوقع سداد</t>
  </si>
  <si>
    <t>ملاحظات التسجيل</t>
  </si>
  <si>
    <t>SE01-00001</t>
  </si>
  <si>
    <t>SE02-00001</t>
  </si>
  <si>
    <t>SE03-00001</t>
  </si>
  <si>
    <t>SE06-00001</t>
  </si>
  <si>
    <t>MEDI VAIANO</t>
  </si>
  <si>
    <t>SE07-00001</t>
  </si>
  <si>
    <t>ARIZONA</t>
  </si>
  <si>
    <t>SE07-00002</t>
  </si>
  <si>
    <t>CO01-00002</t>
  </si>
  <si>
    <t>SC-26971-CH</t>
  </si>
  <si>
    <t>CO01-00001</t>
  </si>
  <si>
    <t>SC-26583-CH</t>
  </si>
  <si>
    <t>CO02-00001</t>
  </si>
  <si>
    <t>CO02-00002</t>
  </si>
  <si>
    <t>SC-26517-CH</t>
  </si>
  <si>
    <t>CO02-00003</t>
  </si>
  <si>
    <t>CO03-00001</t>
  </si>
  <si>
    <t>SC-26516-CH</t>
  </si>
  <si>
    <t>CO03-00002</t>
  </si>
  <si>
    <t>CO04-00001</t>
  </si>
  <si>
    <t>CO04-00002</t>
  </si>
  <si>
    <t>S26/00047</t>
  </si>
  <si>
    <t>CO04-00003</t>
  </si>
  <si>
    <t>S26/00138</t>
  </si>
  <si>
    <t>CO04-00004</t>
  </si>
  <si>
    <t>26/S/00263</t>
  </si>
  <si>
    <t>CO05-00003</t>
  </si>
  <si>
    <t>CO05-00002</t>
  </si>
  <si>
    <t>CO06-00001</t>
  </si>
  <si>
    <t>S26/00230</t>
  </si>
  <si>
    <t>CO07-00002</t>
  </si>
  <si>
    <t>26/S/04350</t>
  </si>
  <si>
    <t>منتظر التفريغ</t>
  </si>
  <si>
    <t>CO07-00001</t>
  </si>
  <si>
    <t>S26/00231</t>
  </si>
  <si>
    <t>وصول 06-08-2026</t>
  </si>
  <si>
    <t>CO06-00002</t>
  </si>
  <si>
    <t>وصول ميناء الشحن 24-07-2026</t>
  </si>
  <si>
    <t>CO06-00004</t>
  </si>
  <si>
    <t>26/S/05441</t>
  </si>
  <si>
    <t>CO06-00003</t>
  </si>
  <si>
    <t>S26/00011</t>
  </si>
  <si>
    <t>ANTHEA V</t>
  </si>
  <si>
    <t>وصول ميناء الشحن 22-07-2026</t>
  </si>
  <si>
    <t>CO08-00001</t>
  </si>
  <si>
    <t>S26/00052</t>
  </si>
  <si>
    <t>ASIAN PRIDE</t>
  </si>
  <si>
    <t>CO08-00003</t>
  </si>
  <si>
    <t>CO07-00003</t>
  </si>
  <si>
    <t>SO01-00001</t>
  </si>
  <si>
    <t>SCN-007257</t>
  </si>
  <si>
    <t>SO01-00002</t>
  </si>
  <si>
    <t>SCN-007259</t>
  </si>
  <si>
    <t>SO01-00009</t>
  </si>
  <si>
    <t>SCN-007324</t>
  </si>
  <si>
    <t>SO01-00011</t>
  </si>
  <si>
    <t>SCN-007326</t>
  </si>
  <si>
    <t>SO01-00010</t>
  </si>
  <si>
    <t>SCN-007325</t>
  </si>
  <si>
    <t>SO01-00012</t>
  </si>
  <si>
    <t>SCN-007327</t>
  </si>
  <si>
    <t>SO01-00003</t>
  </si>
  <si>
    <t>SCN-007304</t>
  </si>
  <si>
    <t>SO01-00004</t>
  </si>
  <si>
    <t>SCN-007305</t>
  </si>
  <si>
    <t>SO01-00006</t>
  </si>
  <si>
    <t>SCN-007307</t>
  </si>
  <si>
    <t>SO01-00007</t>
  </si>
  <si>
    <t>SCN-007308</t>
  </si>
  <si>
    <t>SO01-00005</t>
  </si>
  <si>
    <t>SCN-007306</t>
  </si>
  <si>
    <t>SO01-00008</t>
  </si>
  <si>
    <t>SCN-007309</t>
  </si>
  <si>
    <t>SO01-00014</t>
  </si>
  <si>
    <t>SCN-007476</t>
  </si>
  <si>
    <t>SO01-00013</t>
  </si>
  <si>
    <t>SCN-007475</t>
  </si>
  <si>
    <t>SO02-00001</t>
  </si>
  <si>
    <t>SCN-007465</t>
  </si>
  <si>
    <t>SO02-00002</t>
  </si>
  <si>
    <t>SCN-007466</t>
  </si>
  <si>
    <t>SO02-00003</t>
  </si>
  <si>
    <t>SCN-007467</t>
  </si>
  <si>
    <t>SO02-00004</t>
  </si>
  <si>
    <t>SCN-007468</t>
  </si>
  <si>
    <t>SO02-00005</t>
  </si>
  <si>
    <t>SCN-007469</t>
  </si>
  <si>
    <t>SO02-00006</t>
  </si>
  <si>
    <t>SCN-007470</t>
  </si>
  <si>
    <t>SO02-00007</t>
  </si>
  <si>
    <t>SCN-007471</t>
  </si>
  <si>
    <t>SO02-00008</t>
  </si>
  <si>
    <t>SCN-007472</t>
  </si>
  <si>
    <t>SO02-00009</t>
  </si>
  <si>
    <t>SCN-007473</t>
  </si>
  <si>
    <t>SO02-00010</t>
  </si>
  <si>
    <t>SCN-007474</t>
  </si>
  <si>
    <t>SO03-00001</t>
  </si>
  <si>
    <t>SCN-007520</t>
  </si>
  <si>
    <t>SO03-00002</t>
  </si>
  <si>
    <t>SCN-007521</t>
  </si>
  <si>
    <t>SO03-00003</t>
  </si>
  <si>
    <t>SCN-007522</t>
  </si>
  <si>
    <t>SO03-00004</t>
  </si>
  <si>
    <t>SCN-007523</t>
  </si>
  <si>
    <t>SO03-00005</t>
  </si>
  <si>
    <t>SCN-007524</t>
  </si>
  <si>
    <t>SO03-00006</t>
  </si>
  <si>
    <t>SCN-007525</t>
  </si>
  <si>
    <t>SO03-00007</t>
  </si>
  <si>
    <t>SCN-007526</t>
  </si>
  <si>
    <t>SO03-00008</t>
  </si>
  <si>
    <t>SCN-007527</t>
  </si>
  <si>
    <t>SO03-00009</t>
  </si>
  <si>
    <t>SCN-007528</t>
  </si>
  <si>
    <t>SO03-00010</t>
  </si>
  <si>
    <t>SCN-007529</t>
  </si>
  <si>
    <t>SO03-00011</t>
  </si>
  <si>
    <t>SCN-007530</t>
  </si>
  <si>
    <t>SO03-00012</t>
  </si>
  <si>
    <t>SCN-007531</t>
  </si>
  <si>
    <t>SO04-00001</t>
  </si>
  <si>
    <t>SCN-007821</t>
  </si>
  <si>
    <t>SO04-00002</t>
  </si>
  <si>
    <t>SCN-007822</t>
  </si>
  <si>
    <t>SO04-00003</t>
  </si>
  <si>
    <t>SCN-007823</t>
  </si>
  <si>
    <t>SO04-00004</t>
  </si>
  <si>
    <t>SCN-007824</t>
  </si>
  <si>
    <t>SO04-00005</t>
  </si>
  <si>
    <t>SCN-007831</t>
  </si>
  <si>
    <t>SO04-00006</t>
  </si>
  <si>
    <t>SCN-007832</t>
  </si>
  <si>
    <t>SO04-00007</t>
  </si>
  <si>
    <t>SCN-007833</t>
  </si>
  <si>
    <t>SO04-00008</t>
  </si>
  <si>
    <t>SCN-007834</t>
  </si>
  <si>
    <t>SO04-00009</t>
  </si>
  <si>
    <t>SCN-007835</t>
  </si>
  <si>
    <t>SO05-00001</t>
  </si>
  <si>
    <t>SCN-007825</t>
  </si>
  <si>
    <t>SO05-00002</t>
  </si>
  <si>
    <t>SCN-007826</t>
  </si>
  <si>
    <t>SO05-00003</t>
  </si>
  <si>
    <t>SCN-007827</t>
  </si>
  <si>
    <t>SO05-00004</t>
  </si>
  <si>
    <t>SCN-007828</t>
  </si>
  <si>
    <t>SO05-00005</t>
  </si>
  <si>
    <t>SCN-007829</t>
  </si>
  <si>
    <t>SO05-00006</t>
  </si>
  <si>
    <t>SCN-007830</t>
  </si>
  <si>
    <t>SO05-00007</t>
  </si>
  <si>
    <t>SCN-007836</t>
  </si>
  <si>
    <t>SO05-00008</t>
  </si>
  <si>
    <t>SCN-007837</t>
  </si>
  <si>
    <t>SO06-00001</t>
  </si>
  <si>
    <t>SCN-007838</t>
  </si>
  <si>
    <t>SO06-00002</t>
  </si>
  <si>
    <t>SCN-007839</t>
  </si>
  <si>
    <t>SO06-00003</t>
  </si>
  <si>
    <t>SCN-007840</t>
  </si>
  <si>
    <t>SO06-00004</t>
  </si>
  <si>
    <t>SCN-008143</t>
  </si>
  <si>
    <t>SO06-00005</t>
  </si>
  <si>
    <t>SCN-008144</t>
  </si>
  <si>
    <t>SO06-00006</t>
  </si>
  <si>
    <t>SCN-008145</t>
  </si>
  <si>
    <t>SO06-00007</t>
  </si>
  <si>
    <t>SCN-008146</t>
  </si>
  <si>
    <t>SO06-00008</t>
  </si>
  <si>
    <t>SCN-008147</t>
  </si>
  <si>
    <t>SO06-00009</t>
  </si>
  <si>
    <t>SCN-008148</t>
  </si>
  <si>
    <t>SO06-00010</t>
  </si>
  <si>
    <t>SCN-008149</t>
  </si>
  <si>
    <t>SO07-00001</t>
  </si>
  <si>
    <t>SCN-008150</t>
  </si>
  <si>
    <t>SO07-00002</t>
  </si>
  <si>
    <t>SCN-008151</t>
  </si>
  <si>
    <t>SO07-00003</t>
  </si>
  <si>
    <t>SCN-008152</t>
  </si>
  <si>
    <t>SO07-00004</t>
  </si>
  <si>
    <t>SCN-008153</t>
  </si>
  <si>
    <t>SO07-00005</t>
  </si>
  <si>
    <t>SCN-008154</t>
  </si>
  <si>
    <t>SO07-00006</t>
  </si>
  <si>
    <t>SCN-008155</t>
  </si>
  <si>
    <t>SO07-00007</t>
  </si>
  <si>
    <t>SCN-007136</t>
  </si>
  <si>
    <t>SO07-00008</t>
  </si>
  <si>
    <t>SCN-007190</t>
  </si>
  <si>
    <t>SO07-00009</t>
  </si>
  <si>
    <t>SCN-007191</t>
  </si>
  <si>
    <t>SO07-00010</t>
  </si>
  <si>
    <t>SCN-007192</t>
  </si>
  <si>
    <t>SO07-00011</t>
  </si>
  <si>
    <t>SCN-007193</t>
  </si>
  <si>
    <t>SO07-00012</t>
  </si>
  <si>
    <t>SCN-007256</t>
  </si>
  <si>
    <t>SO07-00013</t>
  </si>
  <si>
    <t>SCN-007258</t>
  </si>
  <si>
    <t>SO07-00014</t>
  </si>
  <si>
    <t>SCN-008156</t>
  </si>
  <si>
    <t>SO08-00001</t>
  </si>
  <si>
    <t>SCN-008157</t>
  </si>
  <si>
    <t>SO08-00002</t>
  </si>
  <si>
    <t>SCN-008158</t>
  </si>
  <si>
    <t>SO08-00003</t>
  </si>
  <si>
    <t>SCN-008159</t>
  </si>
  <si>
    <t>SO08-00004</t>
  </si>
  <si>
    <t>SCN-008160</t>
  </si>
  <si>
    <t>SO08-00005</t>
  </si>
  <si>
    <t>SCN-008161</t>
  </si>
  <si>
    <t>SO08-00006</t>
  </si>
  <si>
    <t>SCN-008162</t>
  </si>
  <si>
    <t>SO08-00007</t>
  </si>
  <si>
    <t>SCN-008163</t>
  </si>
  <si>
    <t>SO08-00008</t>
  </si>
  <si>
    <t>SCN-008164</t>
  </si>
  <si>
    <t>SO08-00009</t>
  </si>
  <si>
    <t>SCN-008165</t>
  </si>
  <si>
    <t>SO08-00010</t>
  </si>
  <si>
    <t>SCN-008166</t>
  </si>
  <si>
    <t>SF02-00001</t>
  </si>
  <si>
    <t>SF03-00001</t>
  </si>
  <si>
    <t>SF05-00001</t>
  </si>
  <si>
    <t>SF05-00002</t>
  </si>
  <si>
    <t>DG02-00001</t>
  </si>
  <si>
    <t>DG03-00001</t>
  </si>
  <si>
    <t>DG03-00002</t>
  </si>
  <si>
    <t>DG06-00001</t>
  </si>
  <si>
    <t>DG06-00002</t>
  </si>
  <si>
    <t>AMFITRITI</t>
  </si>
  <si>
    <t>DG06-00003</t>
  </si>
  <si>
    <t>DG07-00001</t>
  </si>
  <si>
    <t>WISTERIA</t>
  </si>
  <si>
    <t>DG07-00002</t>
  </si>
  <si>
    <t>الرقم الداخلي</t>
  </si>
  <si>
    <t>تاريخ السداد</t>
  </si>
  <si>
    <t>شركة السداد</t>
  </si>
  <si>
    <t>الشركة الداخلية</t>
  </si>
  <si>
    <t>كمية السداد</t>
  </si>
  <si>
    <t>سعر السداد</t>
  </si>
  <si>
    <t>ريت السداد</t>
  </si>
  <si>
    <t>ملاحظات السداد</t>
  </si>
  <si>
    <t>تاريخ التحميل</t>
  </si>
  <si>
    <t>اسم المركب</t>
  </si>
  <si>
    <t>كمية التحميل</t>
  </si>
  <si>
    <t>ملاحظات التحميل</t>
  </si>
  <si>
    <t>تاريخ الربط</t>
  </si>
  <si>
    <t>عدد العقود</t>
  </si>
  <si>
    <t>كمية الربط</t>
  </si>
  <si>
    <t>سعر البورصة</t>
  </si>
  <si>
    <t>بورصة الربط</t>
  </si>
  <si>
    <t>بريم الربط</t>
  </si>
  <si>
    <t>سعر الربط</t>
  </si>
  <si>
    <t>قيمة الربط</t>
  </si>
  <si>
    <t>ملاحظات الربط</t>
  </si>
  <si>
    <t>تاريخ الترويل</t>
  </si>
  <si>
    <t>كمية الترويل</t>
  </si>
  <si>
    <t>بورصة سابقة</t>
  </si>
  <si>
    <t>بورصة الرولينج</t>
  </si>
  <si>
    <t>سعر الرولينج</t>
  </si>
  <si>
    <t>ملاحظات الرولينج</t>
  </si>
  <si>
    <t>تاريخ التقرير</t>
  </si>
  <si>
    <t>اسم الصـــــــنف</t>
  </si>
  <si>
    <t>الوحدة</t>
  </si>
  <si>
    <t xml:space="preserve"> مــوقع
 الـسواقي </t>
  </si>
  <si>
    <t xml:space="preserve"> مــوقع 
الــواحة </t>
  </si>
  <si>
    <t xml:space="preserve"> مــوقع 
العامرية </t>
  </si>
  <si>
    <t xml:space="preserve"> مــوقع 
الصالحية </t>
  </si>
  <si>
    <t>اجمالى الرصيد</t>
  </si>
  <si>
    <t xml:space="preserve">معدل 
الاستهلاك </t>
  </si>
  <si>
    <t xml:space="preserve">   يكفى لمدة (بالايام)</t>
  </si>
  <si>
    <t>حتي تاريخ</t>
  </si>
  <si>
    <t>الاستهلاك</t>
  </si>
  <si>
    <t>اللوط</t>
  </si>
  <si>
    <t>الــــــــــــــــــــــــذرة</t>
  </si>
  <si>
    <t>طن</t>
  </si>
  <si>
    <t>صويا صب عالي البروتين</t>
  </si>
  <si>
    <t>DDGS</t>
  </si>
  <si>
    <t>دريس حجازي بال كبير</t>
  </si>
  <si>
    <t>الـــــــــــــــــــردة</t>
  </si>
  <si>
    <t>ميثونين</t>
  </si>
  <si>
    <t>ثريونين</t>
  </si>
  <si>
    <t xml:space="preserve">كولين </t>
  </si>
  <si>
    <t>بريمكس بياض</t>
  </si>
  <si>
    <t xml:space="preserve">سيلكا </t>
  </si>
  <si>
    <t>مضاد سموم (بيولجى)</t>
  </si>
  <si>
    <t>انزيمات - طاقة</t>
  </si>
  <si>
    <t>بريمكس مواشي</t>
  </si>
  <si>
    <t>-</t>
  </si>
  <si>
    <t>20045090</t>
  </si>
  <si>
    <t>20045880</t>
  </si>
  <si>
    <t>60932003</t>
  </si>
  <si>
    <t>20046040</t>
  </si>
  <si>
    <t>20046230</t>
  </si>
  <si>
    <t>20047920</t>
  </si>
  <si>
    <t>20047930</t>
  </si>
  <si>
    <t>كمية تحميل</t>
  </si>
  <si>
    <t>S26/00491</t>
  </si>
  <si>
    <t>S26/00213</t>
  </si>
  <si>
    <t>CO08-00004</t>
  </si>
  <si>
    <t>متاح</t>
  </si>
  <si>
    <t>كمية التعاقد</t>
  </si>
  <si>
    <t>معامل</t>
  </si>
  <si>
    <t>116760</t>
  </si>
  <si>
    <t>Row Labels</t>
  </si>
  <si>
    <t>KYRA PANAGHIA</t>
  </si>
  <si>
    <t>GRAND CONCORD</t>
  </si>
  <si>
    <t>موقف المركب</t>
  </si>
  <si>
    <t>جارى التفريغ</t>
  </si>
  <si>
    <t>منتظر الوصول</t>
  </si>
  <si>
    <t>تاريخ الافراج</t>
  </si>
  <si>
    <t>كمية الافراج</t>
  </si>
  <si>
    <t>تاريخ البيع</t>
  </si>
  <si>
    <t>كمية المبيعات</t>
  </si>
  <si>
    <t>نوع الافراج</t>
  </si>
  <si>
    <t>متوسط سعر البريم لوقت الربط</t>
  </si>
  <si>
    <t>متوسط سعر البورصة لوقت الربط</t>
  </si>
  <si>
    <t>PN004</t>
  </si>
  <si>
    <t>ميناء أبو قير</t>
  </si>
  <si>
    <t>انتهاء التفريغ</t>
  </si>
  <si>
    <t>SO08-00011</t>
  </si>
  <si>
    <t>SO08-00012</t>
  </si>
  <si>
    <t>SO08-00013</t>
  </si>
  <si>
    <t>SO08-00014</t>
  </si>
  <si>
    <t>SO08-00015</t>
  </si>
  <si>
    <t>SO08-00016</t>
  </si>
  <si>
    <t>SO08-00017</t>
  </si>
  <si>
    <t>SO08-00018</t>
  </si>
  <si>
    <t>CO08-00005</t>
  </si>
  <si>
    <t>CO08-00006</t>
  </si>
  <si>
    <t>شحن من 1-9 الى 30-9-2026</t>
  </si>
  <si>
    <t>شحن من 15-8 الى 31-8-2026</t>
  </si>
  <si>
    <t>شحن من 1-11 الى 15-11-2026</t>
  </si>
  <si>
    <t>شحن من 15-11 الى 30-11-2026</t>
  </si>
  <si>
    <t>شحن من 1-10 الى 15-10-2026</t>
  </si>
  <si>
    <t>(blank)</t>
  </si>
  <si>
    <t>SCN-008547</t>
  </si>
  <si>
    <t>SCN-008548</t>
  </si>
  <si>
    <t>SCN-008549</t>
  </si>
  <si>
    <t>SCN-008550</t>
  </si>
  <si>
    <t>SCN-008551</t>
  </si>
  <si>
    <t>SCN-008552</t>
  </si>
  <si>
    <t>SCN-008553</t>
  </si>
  <si>
    <t>SCN-008554</t>
  </si>
  <si>
    <t>تعاقدات إضافات</t>
  </si>
  <si>
    <t>ميناء إضافات</t>
  </si>
  <si>
    <t>CHRISTINA V</t>
  </si>
  <si>
    <t>موقف السداد</t>
  </si>
  <si>
    <t>منتهى</t>
  </si>
  <si>
    <t>تحت</t>
  </si>
  <si>
    <t>منتظر</t>
  </si>
  <si>
    <t>SF08-00001</t>
  </si>
  <si>
    <t>Sodrugestvo</t>
  </si>
  <si>
    <t>S011</t>
  </si>
  <si>
    <t>روسى</t>
  </si>
  <si>
    <t>C007</t>
  </si>
  <si>
    <t>S012</t>
  </si>
  <si>
    <t>Sprint Trading</t>
  </si>
  <si>
    <t>بلغارى</t>
  </si>
  <si>
    <t>C008</t>
  </si>
  <si>
    <t>SF08-00002</t>
  </si>
  <si>
    <t>SO09-00001</t>
  </si>
  <si>
    <t>SO09-00002</t>
  </si>
  <si>
    <t>SO09-00003</t>
  </si>
  <si>
    <t>SO09-00004</t>
  </si>
  <si>
    <t>SO09-00005</t>
  </si>
  <si>
    <t>SO09-00006</t>
  </si>
  <si>
    <t>SO09-00007</t>
  </si>
  <si>
    <t>SO09-00008</t>
  </si>
  <si>
    <t>SO09-00009</t>
  </si>
  <si>
    <t>SO09-00010</t>
  </si>
  <si>
    <t>SO09-00011</t>
  </si>
  <si>
    <t>SO09-00012</t>
  </si>
  <si>
    <t>SO09-00013</t>
  </si>
  <si>
    <t>SO09-00014</t>
  </si>
  <si>
    <t>SO09-00015</t>
  </si>
  <si>
    <t>SO09-00016</t>
  </si>
  <si>
    <t>الريت اليومى</t>
  </si>
  <si>
    <t>المصاريف</t>
  </si>
  <si>
    <t>سعر السوق</t>
  </si>
  <si>
    <t>السعر بالدولار</t>
  </si>
  <si>
    <t>المعامل</t>
  </si>
  <si>
    <t>FZ29082026</t>
  </si>
  <si>
    <t>SCN-008633</t>
  </si>
  <si>
    <t>SCN-008634</t>
  </si>
  <si>
    <t>SCN-008635</t>
  </si>
  <si>
    <t>SCN-008636</t>
  </si>
  <si>
    <t>SCN-008637</t>
  </si>
  <si>
    <t>SCN-008638</t>
  </si>
  <si>
    <t>SCN-008639</t>
  </si>
  <si>
    <t>SCN-008640</t>
  </si>
  <si>
    <t>SCN-008641</t>
  </si>
  <si>
    <t>SCN-008642</t>
  </si>
  <si>
    <t>SCN-008643</t>
  </si>
  <si>
    <t>SCN-008644</t>
  </si>
  <si>
    <t>SCN-008645</t>
  </si>
  <si>
    <t>SCN-008646</t>
  </si>
  <si>
    <t>SCN-008647</t>
  </si>
  <si>
    <t>SCN-008648</t>
  </si>
  <si>
    <t>GENCO AUVERGNE</t>
  </si>
  <si>
    <t>CO09-00001</t>
  </si>
  <si>
    <t>شحن من 1-12 الى 15-12-2026</t>
  </si>
  <si>
    <t>شحن من 25-09 الى 10-10-2026</t>
  </si>
  <si>
    <t xml:space="preserve"> المطلوب سداده</t>
  </si>
  <si>
    <t>شركة خارجىة</t>
  </si>
  <si>
    <t>شركة داخلية</t>
  </si>
  <si>
    <t>كمية تفصيلى</t>
  </si>
  <si>
    <t>سعر مبدئى</t>
  </si>
  <si>
    <t>SO09-00017</t>
  </si>
  <si>
    <t>S013</t>
  </si>
  <si>
    <t>الإسكندرية عاصم</t>
  </si>
  <si>
    <t>255/2026/L</t>
  </si>
  <si>
    <t>ANTONIA S</t>
  </si>
  <si>
    <t>ULTRA LEOPARD</t>
  </si>
  <si>
    <t>NOOTKA ISLAND</t>
  </si>
  <si>
    <t>AGERI </t>
  </si>
  <si>
    <t>ST GREG</t>
  </si>
  <si>
    <t>ELLIREA</t>
  </si>
  <si>
    <t>KOUROS QUEEN</t>
  </si>
  <si>
    <t>NEWPORT</t>
  </si>
  <si>
    <t>NAVIOS CHRISTINE B</t>
  </si>
  <si>
    <t>SOUTHERN VENTURE</t>
  </si>
  <si>
    <t>OMICRON BREEZE</t>
  </si>
  <si>
    <t>PROPEL WEALTH</t>
  </si>
  <si>
    <t>SHENG XING HAI</t>
  </si>
  <si>
    <t>UNION TRADER</t>
  </si>
  <si>
    <t>DEJIMA</t>
  </si>
  <si>
    <t>IRAKLIS</t>
  </si>
  <si>
    <t>FABIA SCHULTE</t>
  </si>
  <si>
    <t>AMIR BEY</t>
  </si>
  <si>
    <t>SALLY M</t>
  </si>
  <si>
    <t>Bella Nadia</t>
  </si>
  <si>
    <t>ELA T</t>
  </si>
  <si>
    <t>BEATRICE</t>
  </si>
  <si>
    <t>KARPATHOS DAWN</t>
  </si>
  <si>
    <t>سعر CIF متوقع</t>
  </si>
  <si>
    <t>S014</t>
  </si>
  <si>
    <t>ASTON</t>
  </si>
  <si>
    <t>SF09-00001</t>
  </si>
  <si>
    <t>DG09-00001</t>
  </si>
  <si>
    <t>Grand Total</t>
  </si>
  <si>
    <t>AMAGGI</t>
  </si>
  <si>
    <t>ميدسوفتس</t>
  </si>
  <si>
    <t>الــــــــــذرة Total</t>
  </si>
  <si>
    <t>الصويا Total</t>
  </si>
  <si>
    <t>البذرة Total</t>
  </si>
  <si>
    <t>دى جى اس Total</t>
  </si>
  <si>
    <t>دوار الشمس Total</t>
  </si>
  <si>
    <t>كمية متعاقد عليها</t>
  </si>
  <si>
    <t>متبقية للربط</t>
  </si>
  <si>
    <t xml:space="preserve"> كمية ربط</t>
  </si>
  <si>
    <t>صافي البريم النهائي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</si>
</sst>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64" formatCode="yyyy\-mm\-dd;@"/>
    <numFmt numFmtId="165" formatCode="&quot;$&quot;\ \ #,##0.00"/>
    <numFmt numFmtId="166" formatCode="yy\ mmm"/>
    <numFmt numFmtId="167" formatCode="\¢\ \ 0.00"/>
    <numFmt numFmtId="168" formatCode="_-* #,##0.00_-;_-* #,##0.00\-;_-* &quot;-&quot;??_-;_-@_-"/>
    <numFmt numFmtId="169" formatCode="[$EGP]\ #,##0.00"/>
    <numFmt numFmtId="170" formatCode="\T\O\ \ \ \ #,##0"/>
    <numFmt numFmtId="171" formatCode="0\ \ \ي\و\م"/>
    <numFmt numFmtId="172" formatCode="&quot;  LOT&quot;\ * #\ \ \ \ "/>
    <numFmt numFmtId="173" formatCode="[$-C01]B2\ \ \ yy* \ \ mmmm\ \ "/>
    <numFmt numFmtId="174" formatCode="&quot;   TO&quot;\ * #,##0.000\ \ "/>
    <numFmt numFmtId="175" formatCode="yyyy/mm/dd"/>
    <numFmt numFmtId="176" formatCode="&quot;   TO&quot;\ * #,##0\ "/>
    <numFmt numFmtId="177" formatCode="&quot;$&quot;\ \ #,##0.000"/>
    <numFmt numFmtId="178" formatCode="&quot;$&quot;\ \ #,##0"/>
    <numFmt numFmtId="179" formatCode="yyyy\-mm"/>
    <numFmt numFmtId="180" formatCode="#,##0.000"/>
    <numFmt numFmtId="181" formatCode="&quot;   TO&quot;\ * #,##0.00\ "/>
    <numFmt numFmtId="182" formatCode="&quot;   TO&quot;\ * #,##0.00"/>
    <numFmt numFmtId="183" formatCode="#,##0\ &quot;ج.م.‏&quot;"/>
  </numFmts>
  <fonts count="1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3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6F8F9"/>
        <bgColor rgb="FFF6F8F9"/>
      </patternFill>
    </fill>
    <fill>
      <patternFill patternType="solid">
        <fgColor rgb="FF356854"/>
        <bgColor rgb="FF356854"/>
      </patternFill>
    </fill>
    <fill>
      <patternFill patternType="solid">
        <fgColor theme="0"/>
        <bgColor rgb="FFFFFFFF"/>
      </patternFill>
    </fill>
    <fill>
      <patternFill patternType="solid">
        <fgColor rgb="FFC00000"/>
        <bgColor theme="9"/>
      </patternFill>
    </fill>
  </fills>
  <borders count="10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rgb="FF356854"/>
      </left>
      <right/>
      <top/>
      <bottom/>
      <diagonal/>
    </border>
    <border>
      <left/>
      <right style="thin">
        <color rgb="FF356854"/>
      </right>
      <top/>
      <bottom/>
      <diagonal/>
    </border>
    <border>
      <left/>
      <right style="thin">
        <color rgb="FF356854"/>
      </right>
      <top style="medium">
        <color indexed="64"/>
      </top>
      <bottom/>
      <diagonal/>
    </border>
    <border>
      <left/>
      <right style="thin">
        <color rgb="FF35685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5" fillId="0" borderId="0"/>
    <xf numFmtId="168" fontId="5" fillId="0" borderId="0" applyFont="0" applyFill="0" applyBorder="0" applyAlignment="0" applyProtection="0"/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164" fontId="1" fillId="0" borderId="0" xfId="0" applyNumberFormat="1" applyFon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166" fontId="1" fillId="0" borderId="0" xfId="0" applyNumberFormat="1" applyFont="1" applyAlignment="1">
      <alignment horizontal="right" vertical="center"/>
    </xf>
    <xf numFmtId="167" fontId="1" fillId="0" borderId="0" xfId="0" applyNumberFormat="1" applyFont="1" applyAlignment="1">
      <alignment horizontal="right" vertical="center" readingOrder="1"/>
    </xf>
    <xf numFmtId="0" fontId="4" fillId="0" borderId="0" xfId="0" applyFont="1" applyAlignment="1">
      <alignment horizontal="right" vertical="center" wrapText="1"/>
    </xf>
    <xf numFmtId="169" fontId="1" fillId="0" borderId="0" xfId="0" applyNumberFormat="1" applyFont="1" applyAlignment="1">
      <alignment horizontal="right" vertical="center"/>
    </xf>
    <xf numFmtId="170" fontId="1" fillId="0" borderId="0" xfId="0" applyNumberFormat="1" applyFont="1" applyAlignment="1">
      <alignment horizontal="right" vertical="center"/>
    </xf>
    <xf numFmtId="4" fontId="1" fillId="0" borderId="0" xfId="0" applyNumberFormat="1" applyFont="1" applyAlignment="1">
      <alignment horizontal="right" vertical="center"/>
    </xf>
    <xf numFmtId="172" fontId="4" fillId="0" borderId="0" xfId="0" applyNumberFormat="1" applyFont="1" applyAlignment="1">
      <alignment horizontal="right" vertical="center" readingOrder="1"/>
    </xf>
    <xf numFmtId="173" fontId="1" fillId="0" borderId="0" xfId="0" applyNumberFormat="1" applyFont="1" applyAlignment="1">
      <alignment horizontal="right" vertical="center" readingOrder="2"/>
    </xf>
    <xf numFmtId="174" fontId="4" fillId="0" borderId="0" xfId="0" applyNumberFormat="1" applyFont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6" borderId="2" xfId="0" applyFont="1" applyFill="1" applyBorder="1" applyAlignment="1">
      <alignment horizontal="right" vertical="center"/>
    </xf>
    <xf numFmtId="0" fontId="6" fillId="6" borderId="0" xfId="0" applyFont="1" applyFill="1" applyAlignment="1">
      <alignment horizontal="right" vertical="center"/>
    </xf>
    <xf numFmtId="0" fontId="6" fillId="6" borderId="3" xfId="0" applyFont="1" applyFill="1" applyBorder="1" applyAlignment="1">
      <alignment horizontal="right" vertical="center"/>
    </xf>
    <xf numFmtId="175" fontId="6" fillId="4" borderId="2" xfId="0" applyNumberFormat="1" applyFont="1" applyFill="1" applyBorder="1" applyAlignment="1">
      <alignment horizontal="right" vertical="center"/>
    </xf>
    <xf numFmtId="0" fontId="6" fillId="4" borderId="0" xfId="0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right" vertical="center"/>
    </xf>
    <xf numFmtId="1" fontId="7" fillId="4" borderId="0" xfId="0" applyNumberFormat="1" applyFont="1" applyFill="1" applyAlignment="1">
      <alignment horizontal="right" vertical="center"/>
    </xf>
    <xf numFmtId="164" fontId="8" fillId="4" borderId="3" xfId="0" applyNumberFormat="1" applyFont="1" applyFill="1" applyBorder="1" applyAlignment="1">
      <alignment horizontal="right" vertical="center"/>
    </xf>
    <xf numFmtId="49" fontId="6" fillId="5" borderId="0" xfId="0" applyNumberFormat="1" applyFont="1" applyFill="1" applyAlignment="1">
      <alignment horizontal="right" vertical="center"/>
    </xf>
    <xf numFmtId="2" fontId="6" fillId="5" borderId="0" xfId="0" applyNumberFormat="1" applyFont="1" applyFill="1" applyAlignment="1">
      <alignment horizontal="right" vertical="center"/>
    </xf>
    <xf numFmtId="1" fontId="7" fillId="5" borderId="0" xfId="0" applyNumberFormat="1" applyFont="1" applyFill="1" applyAlignment="1">
      <alignment horizontal="right" vertical="center"/>
    </xf>
    <xf numFmtId="164" fontId="8" fillId="5" borderId="3" xfId="0" applyNumberFormat="1" applyFont="1" applyFill="1" applyBorder="1" applyAlignment="1">
      <alignment horizontal="right" vertical="center"/>
    </xf>
    <xf numFmtId="49" fontId="6" fillId="4" borderId="0" xfId="0" applyNumberFormat="1" applyFont="1" applyFill="1" applyAlignment="1">
      <alignment horizontal="right" vertical="center"/>
    </xf>
    <xf numFmtId="0" fontId="9" fillId="0" borderId="0" xfId="0" applyFont="1"/>
    <xf numFmtId="0" fontId="4" fillId="3" borderId="0" xfId="0" applyFont="1" applyFill="1" applyAlignment="1">
      <alignment horizontal="right" vertical="center"/>
    </xf>
    <xf numFmtId="176" fontId="1" fillId="0" borderId="0" xfId="0" applyNumberFormat="1" applyFont="1" applyAlignment="1">
      <alignment horizontal="right" vertical="center"/>
    </xf>
    <xf numFmtId="177" fontId="1" fillId="0" borderId="0" xfId="0" applyNumberFormat="1" applyFont="1" applyAlignment="1">
      <alignment horizontal="right" vertical="center"/>
    </xf>
    <xf numFmtId="0" fontId="8" fillId="4" borderId="3" xfId="0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178" fontId="1" fillId="0" borderId="0" xfId="0" applyNumberFormat="1" applyFont="1" applyAlignment="1">
      <alignment horizontal="right" vertical="center"/>
    </xf>
    <xf numFmtId="3" fontId="8" fillId="4" borderId="3" xfId="0" applyNumberFormat="1" applyFont="1" applyFill="1" applyBorder="1" applyAlignment="1">
      <alignment horizontal="center" vertical="center"/>
    </xf>
    <xf numFmtId="3" fontId="8" fillId="5" borderId="3" xfId="0" applyNumberFormat="1" applyFont="1" applyFill="1" applyBorder="1" applyAlignment="1">
      <alignment horizontal="center" vertical="center"/>
    </xf>
    <xf numFmtId="0" fontId="0" fillId="0" borderId="0" xfId="0" pivotButton="1" applyAlignment="1">
      <alignment vertical="center"/>
    </xf>
    <xf numFmtId="0" fontId="0" fillId="0" borderId="0" xfId="0" pivotButton="1"/>
    <xf numFmtId="180" fontId="0" fillId="0" borderId="0" xfId="0" applyNumberFormat="1"/>
    <xf numFmtId="174" fontId="1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top"/>
    </xf>
    <xf numFmtId="174" fontId="4" fillId="0" borderId="0" xfId="0" applyNumberFormat="1" applyFont="1" applyAlignment="1">
      <alignment horizontal="right" vertical="top"/>
    </xf>
    <xf numFmtId="0" fontId="0" fillId="0" borderId="0" xfId="0" applyAlignment="1">
      <alignment horizontal="right" vertical="top"/>
    </xf>
    <xf numFmtId="181" fontId="4" fillId="0" borderId="0" xfId="0" applyNumberFormat="1" applyFont="1" applyAlignment="1">
      <alignment horizontal="right" vertical="center"/>
    </xf>
    <xf numFmtId="182" fontId="4" fillId="0" borderId="0" xfId="0" applyNumberFormat="1" applyFont="1" applyAlignment="1">
      <alignment horizontal="right" vertical="center"/>
    </xf>
    <xf numFmtId="0" fontId="6" fillId="6" borderId="0" xfId="0" applyFont="1" applyFill="1" applyAlignment="1">
      <alignment horizontal="right" vertical="center" wrapText="1"/>
    </xf>
    <xf numFmtId="3" fontId="6" fillId="4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3" fontId="8" fillId="7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right" vertical="center"/>
    </xf>
    <xf numFmtId="0" fontId="8" fillId="4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1" fontId="10" fillId="4" borderId="4" xfId="0" applyNumberFormat="1" applyFont="1" applyFill="1" applyBorder="1" applyAlignment="1">
      <alignment horizontal="center" vertical="center" readingOrder="2"/>
    </xf>
    <xf numFmtId="1" fontId="10" fillId="4" borderId="3" xfId="0" applyNumberFormat="1" applyFont="1" applyFill="1" applyBorder="1" applyAlignment="1">
      <alignment horizontal="center" vertical="center" readingOrder="2"/>
    </xf>
    <xf numFmtId="1" fontId="10" fillId="4" borderId="5" xfId="0" applyNumberFormat="1" applyFont="1" applyFill="1" applyBorder="1" applyAlignment="1">
      <alignment horizontal="center" vertical="center" readingOrder="2"/>
    </xf>
    <xf numFmtId="165" fontId="8" fillId="4" borderId="4" xfId="0" applyNumberFormat="1" applyFont="1" applyFill="1" applyBorder="1" applyAlignment="1">
      <alignment horizontal="center" vertical="center"/>
    </xf>
    <xf numFmtId="165" fontId="8" fillId="4" borderId="3" xfId="0" applyNumberFormat="1" applyFont="1" applyFill="1" applyBorder="1" applyAlignment="1">
      <alignment horizontal="center" vertical="center"/>
    </xf>
    <xf numFmtId="165" fontId="8" fillId="4" borderId="5" xfId="0" applyNumberFormat="1" applyFont="1" applyFill="1" applyBorder="1" applyAlignment="1">
      <alignment horizontal="center" vertical="center"/>
    </xf>
    <xf numFmtId="183" fontId="10" fillId="4" borderId="4" xfId="0" applyNumberFormat="1" applyFont="1" applyFill="1" applyBorder="1" applyAlignment="1">
      <alignment horizontal="center" vertical="center" readingOrder="2"/>
    </xf>
    <xf numFmtId="183" fontId="10" fillId="4" borderId="3" xfId="0" applyNumberFormat="1" applyFont="1" applyFill="1" applyBorder="1" applyAlignment="1">
      <alignment horizontal="center" vertical="center" readingOrder="2"/>
    </xf>
    <xf numFmtId="183" fontId="10" fillId="4" borderId="5" xfId="0" applyNumberFormat="1" applyFont="1" applyFill="1" applyBorder="1" applyAlignment="1">
      <alignment horizontal="center" vertical="center" readingOrder="2"/>
    </xf>
    <xf numFmtId="2" fontId="10" fillId="4" borderId="4" xfId="0" applyNumberFormat="1" applyFont="1" applyFill="1" applyBorder="1" applyAlignment="1">
      <alignment horizontal="center" vertical="center" readingOrder="2"/>
    </xf>
    <xf numFmtId="2" fontId="10" fillId="4" borderId="3" xfId="0" applyNumberFormat="1" applyFont="1" applyFill="1" applyBorder="1" applyAlignment="1">
      <alignment horizontal="center" vertical="center" readingOrder="2"/>
    </xf>
    <xf numFmtId="2" fontId="10" fillId="4" borderId="5" xfId="0" applyNumberFormat="1" applyFont="1" applyFill="1" applyBorder="1" applyAlignment="1">
      <alignment horizontal="center" vertical="center" readingOrder="2"/>
    </xf>
    <xf numFmtId="170" fontId="1" fillId="0" borderId="8" xfId="0" applyNumberFormat="1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171" fontId="1" fillId="0" borderId="8" xfId="0" applyNumberFormat="1" applyFont="1" applyBorder="1" applyAlignment="1">
      <alignment vertical="center" readingOrder="2"/>
    </xf>
    <xf numFmtId="0" fontId="11" fillId="0" borderId="0" xfId="0" applyFont="1" applyAlignment="1">
      <alignment horizontal="right" vertical="center"/>
    </xf>
    <xf numFmtId="179" fontId="1" fillId="0" borderId="0" xfId="0" applyNumberFormat="1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vertical="center"/>
    </xf>
    <xf numFmtId="0" fontId="1" fillId="2" borderId="1" xfId="0" applyFont="1" applyFill="1" applyBorder="1" applyAlignment="1">
      <alignment horizontal="right" vertical="center" wrapText="1"/>
    </xf>
    <xf numFmtId="0" fontId="1" fillId="2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vertical="center" wrapText="1"/>
    </xf>
    <xf numFmtId="3" fontId="1" fillId="0" borderId="0" xfId="0" applyNumberFormat="1" applyFont="1" applyAlignment="1">
      <alignment horizontal="center" vertical="center"/>
    </xf>
    <xf numFmtId="0" fontId="12" fillId="8" borderId="0" xfId="0" applyFont="1" applyFill="1" applyAlignment="1">
      <alignment horizontal="right" vertical="center" wrapText="1"/>
    </xf>
    <xf numFmtId="0" fontId="12" fillId="8" borderId="0" xfId="0" applyFont="1" applyFill="1" applyAlignment="1">
      <alignment vertical="center" wrapText="1"/>
    </xf>
    <xf numFmtId="0" fontId="11" fillId="0" borderId="0" xfId="0" applyFont="1" applyAlignment="1">
      <alignment wrapText="1"/>
    </xf>
    <xf numFmtId="164" fontId="1" fillId="0" borderId="8" xfId="0" applyNumberFormat="1" applyFont="1" applyBorder="1" applyAlignment="1">
      <alignment horizontal="right" vertical="center"/>
    </xf>
    <xf numFmtId="164" fontId="1" fillId="0" borderId="8" xfId="0" applyNumberFormat="1" applyFont="1" applyBorder="1" applyAlignment="1">
      <alignment vertical="center"/>
    </xf>
    <xf numFmtId="165" fontId="1" fillId="0" borderId="0" xfId="0" applyNumberFormat="1" applyFont="1" applyAlignment="1">
      <alignment horizontal="right" vertical="center" wrapText="1"/>
    </xf>
    <xf numFmtId="0" fontId="1" fillId="0" borderId="9" xfId="0" applyFont="1" applyBorder="1" applyAlignment="1">
      <alignment horizontal="right" vertical="center"/>
    </xf>
    <xf numFmtId="0" fontId="12" fillId="8" borderId="0" xfId="0" applyFont="1" applyFill="1" applyAlignment="1">
      <alignment horizontal="center" vertical="center" wrapText="1"/>
    </xf>
    <xf numFmtId="164" fontId="1" fillId="0" borderId="8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" fontId="0" fillId="0" borderId="0" xfId="0" applyNumberFormat="1"/>
    <xf numFmtId="14" fontId="0" fillId="0" borderId="0" xfId="0" applyNumberFormat="1"/>
  </cellXfs>
  <cellStyles count="4">
    <cellStyle name="Comma 2" xfId="2" xr:uid="{83A4E03E-0B87-4118-9586-5AD4854EC76F}"/>
    <cellStyle name="Normal" xfId="0" builtinId="0"/>
    <cellStyle name="Normal 2" xfId="1" xr:uid="{2DD01664-5CB7-4394-9CE5-02EE489E414F}"/>
    <cellStyle name="Normal 2 2" xfId="3" xr:uid="{ED5B5088-F7F1-4586-A92A-403A1423EF5B}"/>
  </cellStyles>
  <dxfs count="262">
    <dxf>
      <numFmt numFmtId="0" formatCode="General"/>
    </dxf>
    <dxf>
      <numFmt numFmtId="0" formatCode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rgb="FF000000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color rgb="FF000000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color rgb="FF000000"/>
      </font>
      <numFmt numFmtId="3" formatCode="#,##0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color rgb="FF000000"/>
      </font>
      <numFmt numFmtId="3" formatCode="#,##0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color rgb="FF000000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color rgb="FF000000"/>
      </font>
      <numFmt numFmtId="0" formatCode="General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356854"/>
        </left>
        <right style="thin">
          <color rgb="FF35685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" formatCode="#,##0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35685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" formatCode="#,##0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35685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yyyy\-mm\-dd;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2" formatCode="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75" formatCode="yyyy/mm/dd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356854"/>
        </left>
        <right/>
        <top/>
        <bottom/>
      </border>
    </dxf>
    <dxf>
      <border outline="0"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rgb="FF356854"/>
          <bgColor rgb="FF356854"/>
        </pattern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82" formatCode="&quot;   TO&quot;\ * 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z val="12"/>
      </font>
      <alignment horizontal="right" vertical="center" textRotation="0" wrapText="0" indent="0" justifyLastLine="0" shrinkToFit="0" readingOrder="0"/>
    </dxf>
    <dxf>
      <font>
        <b/>
        <sz val="12"/>
        <family val="2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4" formatCode="&quot;   TO&quot;\ * #,##0.000\ \ 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81" formatCode="&quot;   TO&quot;\ * #,##0.00\ 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z val="12"/>
      </font>
      <alignment horizontal="right" vertical="center" textRotation="0" wrapText="0" indent="0" justifyLastLine="0" shrinkToFit="0" readingOrder="0"/>
    </dxf>
    <dxf>
      <font>
        <b/>
        <sz val="12"/>
        <family val="2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\¢\ \ 0.00"/>
      <alignment horizontal="right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6" formatCode="&quot;   TO&quot;\ * #,##0\ 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1" tint="0.49998474074526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8" formatCode="&quot;$&quot;\ \ 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8" formatCode="&quot;$&quot;\ \ 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7" formatCode="&quot;$&quot;\ \ #,##0.0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7" formatCode="&quot;$&quot;\ \ #,##0.0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\¢\ \ 0.00"/>
      <alignment horizontal="right" vertical="center" textRotation="0" wrapText="0" indent="0" justifyLastLine="0" shrinkToFit="0" readingOrder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\¢\ \ 0.00"/>
      <alignment horizontal="right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6" formatCode="&quot;   TO&quot;\ * #,##0\ 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6" formatCode="&quot;   TO&quot;\ * #,##0\ 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2" formatCode="&quot;  LOT&quot;\ * #\ \ \ \ "/>
      <alignment horizontal="right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2" formatCode="&quot;  LOT&quot;\ * #\ \ \ \ "/>
      <alignment horizontal="right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z val="12"/>
        <family val="2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4" formatCode="&quot;   TO&quot;\ * #,##0.000\ \ 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0" formatCode="General"/>
      <alignment horizontal="right" vertical="center" textRotation="0" wrapText="0" indent="0" justifyLastLine="0" shrinkToFit="0" readingOrder="0"/>
    </dxf>
    <dxf>
      <font>
        <b/>
        <sz val="12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z val="12"/>
      </font>
      <alignment horizontal="right" vertical="center" textRotation="0" wrapText="0" indent="0" justifyLastLine="0" shrinkToFit="0" readingOrder="0"/>
    </dxf>
    <dxf>
      <font>
        <b/>
        <sz val="12"/>
        <family val="2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[$EGP]\ #,##0.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&quot;$&quot;\ \ #,##0.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\T\O\ \ \ \ 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0\ \ \ي\و\م"/>
      <alignment horizontal="general" vertical="center" textRotation="0" wrapText="0" indent="0" justifyLastLine="0" shrinkToFit="0" readingOrder="2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\T\O\ \ \ \ #,##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 style="thin">
          <color theme="9"/>
        </bottom>
        <vertical/>
        <horizontal style="thin">
          <color theme="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9"/>
          <bgColor rgb="FFC00000"/>
        </patternFill>
      </fill>
      <alignment horizontal="right" vertical="center" textRotation="0" wrapText="1" indent="0" justifyLastLine="0" shrinkToFit="0" readingOrder="0"/>
    </dxf>
    <dxf>
      <fill>
        <patternFill>
          <bgColor rgb="FFFFB1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&quot;$&quot;\ \ #,##0.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9" formatCode="yyyy\-mm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[$-C01]B2\ \ \ yy* \ \ mmmm\ \ "/>
      <alignment horizontal="right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&quot;$&quot;\ \ #,##0.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&quot;$&quot;\ \ #,##0.0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\¢\ \ 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\¢\ \ 0.00"/>
      <alignment horizontal="right" vertical="center" textRotation="0" wrapText="0" indent="0" justifyLastLine="0" shrinkToFit="0" readingOrder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\T\O\ \ \ \ #,##0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yyyy\-mm\-dd;@"/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ill>
        <patternFill>
          <bgColor rgb="FFFFB1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fill>
        <patternFill>
          <bgColor rgb="FFFFFF00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2" xr9:uid="{822EE919-F3F2-477D-8516-44725480EB3E}">
      <tableStyleElement type="wholeTable" dxfId="261"/>
      <tableStyleElement type="headerRow" dxfId="260"/>
    </tableStyle>
    <tableStyle name="Table Style 2" pivot="0" count="2" xr9:uid="{C14611D5-91AC-43FF-9E48-6687BFDDCDD4}">
      <tableStyleElement type="wholeTable" dxfId="259"/>
      <tableStyleElement type="headerRow" dxfId="2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55" Type="http://schemas.openxmlformats.org/officeDocument/2006/relationships/customXml" Target="../customXml/item3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9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8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1.xml"/><Relationship Id="rId19" Type="http://schemas.openxmlformats.org/officeDocument/2006/relationships/powerPivotData" Target="model/item.data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56" Type="http://schemas.openxmlformats.org/officeDocument/2006/relationships/customXml" Target="../customXml/item3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59" Type="http://schemas.openxmlformats.org/officeDocument/2006/relationships/customXml" Target="../customXml/item39.xml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Relationship Id="rId54" Type="http://schemas.openxmlformats.org/officeDocument/2006/relationships/customXml" Target="../customXml/item34.xml"/><Relationship Id="rId62" Type="http://schemas.openxmlformats.org/officeDocument/2006/relationships/customXml" Target="../customXml/item42.xml"/><Relationship Id="rId9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57" Type="http://schemas.openxmlformats.org/officeDocument/2006/relationships/customXml" Target="../customXml/item37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60" Type="http://schemas.openxmlformats.org/officeDocument/2006/relationships/customXml" Target="../customXml/item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man" refreshedDate="46300.455190972221" backgroundQuery="1" createdVersion="8" refreshedVersion="8" minRefreshableVersion="3" recordCount="0" supportSubquery="1" supportAdvancedDrill="1" xr:uid="{F1331826-6C6E-44D9-BC09-54A86A9E3A1B}">
  <cacheSource type="external" connectionId="11"/>
  <cacheFields count="9">
    <cacheField name="[تسجيل_العقود].[التصنيف].[التصنيف]" caption="التصنيف" numFmtId="0" hierarchy="97" level="1">
      <sharedItems count="5">
        <s v="الــــــــــذرة"/>
        <s v="الصويا"/>
        <s v="البذرة"/>
        <s v="دى جى اس"/>
        <s v="دوار الشمس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التصنيف].&amp;[الــــــــــذرة]"/>
            <x15:cachedUniqueName index="1" name="[تسجيل_العقود].[التصنيف].&amp;[الصويا]"/>
            <x15:cachedUniqueName index="2" name="[تسجيل_العقود].[التصنيف].&amp;[البذرة]"/>
            <x15:cachedUniqueName index="3" name="[تسجيل_العقود].[التصنيف].&amp;[دى جى اس]"/>
            <x15:cachedUniqueName index="4" name="[تسجيل_العقود].[التصنيف].&amp;[دوار الشمس]"/>
          </x15:cachedUniqueNames>
        </ext>
      </extLst>
    </cacheField>
    <cacheField name="[تسجيل_العقود].[رقم العقد].[رقم العقد]" caption="رقم العقد" numFmtId="0" hierarchy="101" level="1">
      <sharedItems containsBlank="1" count="31">
        <s v="S26/00011"/>
        <s v="S26/00213"/>
        <s v="60932003"/>
        <s v="S26/00052"/>
        <s v="26/S/05441"/>
        <s v="S26/00491"/>
        <s v="116760"/>
        <m/>
        <s v="255/2026/L"/>
        <s v="SCN-008554"/>
        <s v="SCN-008634"/>
        <s v="SCN-008635"/>
        <s v="SCN-008636"/>
        <s v="SCN-008637"/>
        <s v="SCN-008638"/>
        <s v="SCN-008639"/>
        <s v="SCN-008640"/>
        <s v="SCN-008641"/>
        <s v="SCN-008642"/>
        <s v="SCN-008643"/>
        <s v="SCN-008644"/>
        <s v="SCN-008645"/>
        <s v="SCN-008646"/>
        <s v="SCN-008647"/>
        <s v="SCN-008648"/>
        <s v="20045090"/>
        <s v="20046040"/>
        <s v="20046230"/>
        <s v="20045880"/>
        <s v="20047920"/>
        <s v="20047930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رقم العقد].&amp;[S26/00011]"/>
            <x15:cachedUniqueName index="1" name="[تسجيل_العقود].[رقم العقد].&amp;[S26/00213]"/>
            <x15:cachedUniqueName index="2" name="[تسجيل_العقود].[رقم العقد].&amp;[60932003]"/>
            <x15:cachedUniqueName index="3" name="[تسجيل_العقود].[رقم العقد].&amp;[S26/00052]"/>
            <x15:cachedUniqueName index="4" name="[تسجيل_العقود].[رقم العقد].&amp;[26/S/05441]"/>
            <x15:cachedUniqueName index="5" name="[تسجيل_العقود].[رقم العقد].&amp;[S26/00491]"/>
            <x15:cachedUniqueName index="6" name="[تسجيل_العقود].[رقم العقد].&amp;[116760]"/>
            <x15:cachedUniqueName index="7" name="[تسجيل_العقود].[رقم العقد].&amp;"/>
            <x15:cachedUniqueName index="8" name="[تسجيل_العقود].[رقم العقد].&amp;[255/2026/L]"/>
            <x15:cachedUniqueName index="9" name="[تسجيل_العقود].[رقم العقد].&amp;[SCN-008554]"/>
            <x15:cachedUniqueName index="10" name="[تسجيل_العقود].[رقم العقد].&amp;[SCN-008634]"/>
            <x15:cachedUniqueName index="11" name="[تسجيل_العقود].[رقم العقد].&amp;[SCN-008635]"/>
            <x15:cachedUniqueName index="12" name="[تسجيل_العقود].[رقم العقد].&amp;[SCN-008636]"/>
            <x15:cachedUniqueName index="13" name="[تسجيل_العقود].[رقم العقد].&amp;[SCN-008637]"/>
            <x15:cachedUniqueName index="14" name="[تسجيل_العقود].[رقم العقد].&amp;[SCN-008638]"/>
            <x15:cachedUniqueName index="15" name="[تسجيل_العقود].[رقم العقد].&amp;[SCN-008639]"/>
            <x15:cachedUniqueName index="16" name="[تسجيل_العقود].[رقم العقد].&amp;[SCN-008640]"/>
            <x15:cachedUniqueName index="17" name="[تسجيل_العقود].[رقم العقد].&amp;[SCN-008641]"/>
            <x15:cachedUniqueName index="18" name="[تسجيل_العقود].[رقم العقد].&amp;[SCN-008642]"/>
            <x15:cachedUniqueName index="19" name="[تسجيل_العقود].[رقم العقد].&amp;[SCN-008643]"/>
            <x15:cachedUniqueName index="20" name="[تسجيل_العقود].[رقم العقد].&amp;[SCN-008644]"/>
            <x15:cachedUniqueName index="21" name="[تسجيل_العقود].[رقم العقد].&amp;[SCN-008645]"/>
            <x15:cachedUniqueName index="22" name="[تسجيل_العقود].[رقم العقد].&amp;[SCN-008646]"/>
            <x15:cachedUniqueName index="23" name="[تسجيل_العقود].[رقم العقد].&amp;[SCN-008647]"/>
            <x15:cachedUniqueName index="24" name="[تسجيل_العقود].[رقم العقد].&amp;[SCN-008648]"/>
            <x15:cachedUniqueName index="25" name="[تسجيل_العقود].[رقم العقد].&amp;[20045090]"/>
            <x15:cachedUniqueName index="26" name="[تسجيل_العقود].[رقم العقد].&amp;[20046040]"/>
            <x15:cachedUniqueName index="27" name="[تسجيل_العقود].[رقم العقد].&amp;[20046230]"/>
            <x15:cachedUniqueName index="28" name="[تسجيل_العقود].[رقم العقد].&amp;[20045880]"/>
            <x15:cachedUniqueName index="29" name="[تسجيل_العقود].[رقم العقد].&amp;[20047920]"/>
            <x15:cachedUniqueName index="30" name="[تسجيل_العقود].[رقم العقد].&amp;[20047930]"/>
          </x15:cachedUniqueNames>
        </ext>
      </extLst>
    </cacheField>
    <cacheField name="[تسجيل_العقود].[المورد].[المورد]" caption="المورد" numFmtId="0" hierarchy="98" level="1">
      <sharedItems count="9">
        <s v="AMAGGI"/>
        <s v="بنجى ايجيبت"/>
        <s v="Olam Global"/>
        <s v="Agrocorp"/>
        <s v="الإسكندرية عاصم"/>
        <s v="كارجيل"/>
        <s v="ميدسوفتس"/>
        <s v="Sodrugestvo"/>
        <s v="ASTON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المورد].&amp;[AMAGGI]"/>
            <x15:cachedUniqueName index="1" name="[تسجيل_العقود].[المورد].&amp;[بنجى ايجيبت]"/>
            <x15:cachedUniqueName index="2" name="[تسجيل_العقود].[المورد].&amp;[Olam Global]"/>
            <x15:cachedUniqueName index="3" name="[تسجيل_العقود].[المورد].&amp;[Agrocorp]"/>
            <x15:cachedUniqueName index="4" name="[تسجيل_العقود].[المورد].&amp;[الإسكندرية عاصم]"/>
            <x15:cachedUniqueName index="5" name="[تسجيل_العقود].[المورد].&amp;[كارجيل]"/>
            <x15:cachedUniqueName index="6" name="[تسجيل_العقود].[المورد].&amp;[ميدسوفتس]"/>
            <x15:cachedUniqueName index="7" name="[تسجيل_العقود].[المورد].&amp;[Sodrugestvo]"/>
            <x15:cachedUniqueName index="8" name="[تسجيل_العقود].[المورد].&amp;[ASTON]"/>
          </x15:cachedUniqueNames>
        </ext>
      </extLst>
    </cacheField>
    <cacheField name="[Measures].[Active كمية متعاقد عليها]" caption="Active كمية متعاقد عليها" numFmtId="0" hierarchy="227" level="32767"/>
    <cacheField name="[Measures].[Active كمية متبقية للربط]" caption="Active كمية متبقية للربط" numFmtId="0" hierarchy="228" level="32767"/>
    <cacheField name="[Measures].[Active كمية ربط تقديرى]" caption="Active كمية ربط تقديرى" numFmtId="0" hierarchy="204" level="32767"/>
    <cacheField name="[Measures].[صافي البريم النهائي]" caption="صافي البريم النهائي" numFmtId="0" hierarchy="229" level="32767"/>
    <cacheField name="[تسجيل_العقود].[متوقع سداد].[متوقع سداد]" caption="متوقع سداد" numFmtId="0" hierarchy="108" level="1">
      <sharedItems containsNonDate="0" containsDate="1" containsString="0" containsBlank="1" minDate="2026-07-01T00:00:00" maxDate="2027-01-02T00:00:00" count="8">
        <d v="2026-08-01T00:00:00"/>
        <d v="2026-09-01T00:00:00"/>
        <d v="2026-10-01T00:00:00"/>
        <d v="2026-11-01T00:00:00"/>
        <d v="2026-12-01T00:00:00"/>
        <m/>
        <d v="2026-07-01T00:00:00"/>
        <d v="2027-01-01T00:00:00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متوقع سداد].&amp;[2026-08-01T00:00:00]"/>
            <x15:cachedUniqueName index="1" name="[تسجيل_العقود].[متوقع سداد].&amp;[2026-09-01T00:00:00]"/>
            <x15:cachedUniqueName index="2" name="[تسجيل_العقود].[متوقع سداد].&amp;[2026-10-01T00:00:00]"/>
            <x15:cachedUniqueName index="3" name="[تسجيل_العقود].[متوقع سداد].&amp;[2026-11-01T00:00:00]"/>
            <x15:cachedUniqueName index="4" name="[تسجيل_العقود].[متوقع سداد].&amp;[2026-12-01T00:00:00]"/>
            <x15:cachedUniqueName index="5" name="[تسجيل_العقود].[متوقع سداد].&amp;"/>
            <x15:cachedUniqueName index="6" name="[تسجيل_العقود].[متوقع سداد].&amp;[2026-07-01T00:00:00]"/>
            <x15:cachedUniqueName index="7" name="[تسجيل_العقود].[متوقع سداد].&amp;[2027-01-01T00:00:00]"/>
          </x15:cachedUniqueNames>
        </ext>
      </extLst>
    </cacheField>
    <cacheField name="[تسجيل_العقود].[الرقم داخلي].[الرقم داخلي]" caption="الرقم داخلي" numFmtId="0" hierarchy="93" level="1">
      <sharedItems count="36">
        <s v="CO06-00003"/>
        <s v="CO08-00001"/>
        <s v="CO06-00002"/>
        <s v="CO08-00003"/>
        <s v="CO06-00004"/>
        <s v="CO07-00003"/>
        <s v="CO08-00004"/>
        <s v="CO08-00005"/>
        <s v="CO08-00006"/>
        <s v="CO09-00001"/>
        <s v="SO09-00017"/>
        <s v="SO08-00018"/>
        <s v="SO09-00002"/>
        <s v="SO09-00003"/>
        <s v="SO09-00004"/>
        <s v="SO09-00005"/>
        <s v="SO09-00006"/>
        <s v="SO09-00007"/>
        <s v="SO09-00008"/>
        <s v="SO09-00009"/>
        <s v="SO09-00010"/>
        <s v="SO09-00011"/>
        <s v="SO09-00012"/>
        <s v="SO09-00013"/>
        <s v="SO09-00014"/>
        <s v="SO09-00015"/>
        <s v="SO09-00016"/>
        <s v="SE06-00001"/>
        <s v="SE07-00001"/>
        <s v="SE07-00002"/>
        <s v="DG06-00003"/>
        <s v="DG07-00001"/>
        <s v="DG07-00002"/>
        <s v="DG09-00001"/>
        <s v="SF08-00001"/>
        <s v="SF09-00001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الرقم داخلي].&amp;[CO06-00003]"/>
            <x15:cachedUniqueName index="1" name="[تسجيل_العقود].[الرقم داخلي].&amp;[CO08-00001]"/>
            <x15:cachedUniqueName index="2" name="[تسجيل_العقود].[الرقم داخلي].&amp;[CO06-00002]"/>
            <x15:cachedUniqueName index="3" name="[تسجيل_العقود].[الرقم داخلي].&amp;[CO08-00003]"/>
            <x15:cachedUniqueName index="4" name="[تسجيل_العقود].[الرقم داخلي].&amp;[CO06-00004]"/>
            <x15:cachedUniqueName index="5" name="[تسجيل_العقود].[الرقم داخلي].&amp;[CO07-00003]"/>
            <x15:cachedUniqueName index="6" name="[تسجيل_العقود].[الرقم داخلي].&amp;[CO08-00004]"/>
            <x15:cachedUniqueName index="7" name="[تسجيل_العقود].[الرقم داخلي].&amp;[CO08-00005]"/>
            <x15:cachedUniqueName index="8" name="[تسجيل_العقود].[الرقم داخلي].&amp;[CO08-00006]"/>
            <x15:cachedUniqueName index="9" name="[تسجيل_العقود].[الرقم داخلي].&amp;[CO09-00001]"/>
            <x15:cachedUniqueName index="10" name="[تسجيل_العقود].[الرقم داخلي].&amp;[SO09-00017]"/>
            <x15:cachedUniqueName index="11" name="[تسجيل_العقود].[الرقم داخلي].&amp;[SO08-00018]"/>
            <x15:cachedUniqueName index="12" name="[تسجيل_العقود].[الرقم داخلي].&amp;[SO09-00002]"/>
            <x15:cachedUniqueName index="13" name="[تسجيل_العقود].[الرقم داخلي].&amp;[SO09-00003]"/>
            <x15:cachedUniqueName index="14" name="[تسجيل_العقود].[الرقم داخلي].&amp;[SO09-00004]"/>
            <x15:cachedUniqueName index="15" name="[تسجيل_العقود].[الرقم داخلي].&amp;[SO09-00005]"/>
            <x15:cachedUniqueName index="16" name="[تسجيل_العقود].[الرقم داخلي].&amp;[SO09-00006]"/>
            <x15:cachedUniqueName index="17" name="[تسجيل_العقود].[الرقم داخلي].&amp;[SO09-00007]"/>
            <x15:cachedUniqueName index="18" name="[تسجيل_العقود].[الرقم داخلي].&amp;[SO09-00008]"/>
            <x15:cachedUniqueName index="19" name="[تسجيل_العقود].[الرقم داخلي].&amp;[SO09-00009]"/>
            <x15:cachedUniqueName index="20" name="[تسجيل_العقود].[الرقم داخلي].&amp;[SO09-00010]"/>
            <x15:cachedUniqueName index="21" name="[تسجيل_العقود].[الرقم داخلي].&amp;[SO09-00011]"/>
            <x15:cachedUniqueName index="22" name="[تسجيل_العقود].[الرقم داخلي].&amp;[SO09-00012]"/>
            <x15:cachedUniqueName index="23" name="[تسجيل_العقود].[الرقم داخلي].&amp;[SO09-00013]"/>
            <x15:cachedUniqueName index="24" name="[تسجيل_العقود].[الرقم داخلي].&amp;[SO09-00014]"/>
            <x15:cachedUniqueName index="25" name="[تسجيل_العقود].[الرقم داخلي].&amp;[SO09-00015]"/>
            <x15:cachedUniqueName index="26" name="[تسجيل_العقود].[الرقم داخلي].&amp;[SO09-00016]"/>
            <x15:cachedUniqueName index="27" name="[تسجيل_العقود].[الرقم داخلي].&amp;[SE06-00001]"/>
            <x15:cachedUniqueName index="28" name="[تسجيل_العقود].[الرقم داخلي].&amp;[SE07-00001]"/>
            <x15:cachedUniqueName index="29" name="[تسجيل_العقود].[الرقم داخلي].&amp;[SE07-00002]"/>
            <x15:cachedUniqueName index="30" name="[تسجيل_العقود].[الرقم داخلي].&amp;[DG06-00003]"/>
            <x15:cachedUniqueName index="31" name="[تسجيل_العقود].[الرقم داخلي].&amp;[DG07-00001]"/>
            <x15:cachedUniqueName index="32" name="[تسجيل_العقود].[الرقم داخلي].&amp;[DG07-00002]"/>
            <x15:cachedUniqueName index="33" name="[تسجيل_العقود].[الرقم داخلي].&amp;[DG09-00001]"/>
            <x15:cachedUniqueName index="34" name="[تسجيل_العقود].[الرقم داخلي].&amp;[SF08-00001]"/>
            <x15:cachedUniqueName index="35" name="[تسجيل_العقود].[الرقم داخلي].&amp;[SF09-00001]"/>
          </x15:cachedUniqueNames>
        </ext>
      </extLst>
    </cacheField>
  </cacheFields>
  <cacheHierarchies count="241">
    <cacheHierarchy uniqueName="[الارصدة].[تاريخ التقرير]" caption="تاريخ التقرير" attribute="1" time="1" defaultMemberUniqueName="[الارصدة].[تاريخ التقرير].[All]" allUniqueName="[الارصدة].[تاريخ التقرير].[All]" dimensionUniqueName="[الارصدة]" displayFolder="" count="0" memberValueDatatype="7" unbalanced="0"/>
    <cacheHierarchy uniqueName="[الارصدة].[كود الصنف]" caption="كود الصنف" attribute="1" defaultMemberUniqueName="[الارصدة].[كود الصنف].[All]" allUniqueName="[الارصدة].[كود الصنف].[All]" dimensionUniqueName="[الارصدة]" displayFolder="" count="0" memberValueDatatype="20" unbalanced="0"/>
    <cacheHierarchy uniqueName="[الارصدة].[اسم الصـــــــنف]" caption="اسم الصـــــــنف" attribute="1" defaultMemberUniqueName="[الارصدة].[اسم الصـــــــنف].[All]" allUniqueName="[الارصدة].[اسم الصـــــــنف].[All]" dimensionUniqueName="[الارصدة]" displayFolder="" count="0" memberValueDatatype="130" unbalanced="0"/>
    <cacheHierarchy uniqueName="[الارصدة].[الوحدة]" caption="الوحدة" attribute="1" defaultMemberUniqueName="[الارصدة].[الوحدة].[All]" allUniqueName="[الارصدة].[الوحدة].[All]" dimensionUniqueName="[الارصدة]" displayFolder="" count="0" memberValueDatatype="130" unbalanced="0"/>
    <cacheHierarchy uniqueName="[الارصدة].[مــوقع  الـسواقي]" caption="مــوقع  الـسواقي" attribute="1" defaultMemberUniqueName="[الارصدة].[مــوقع  الـسواقي].[All]" allUniqueName="[الارصدة].[مــوقع  الـسواقي].[All]" dimensionUniqueName="[الارصدة]" displayFolder="" count="0" memberValueDatatype="20" unbalanced="0"/>
    <cacheHierarchy uniqueName="[الارصدة].[مــوقع  الــواحة]" caption="مــوقع  الــواحة" attribute="1" defaultMemberUniqueName="[الارصدة].[مــوقع  الــواحة].[All]" allUniqueName="[الارصدة].[مــوقع  الــواحة].[All]" dimensionUniqueName="[الارصدة]" displayFolder="" count="0" memberValueDatatype="20" unbalanced="0"/>
    <cacheHierarchy uniqueName="[الارصدة].[مــوقع  العامرية]" caption="مــوقع  العامرية" attribute="1" defaultMemberUniqueName="[الارصدة].[مــوقع  العامرية].[All]" allUniqueName="[الارصدة].[مــوقع  العامرية].[All]" dimensionUniqueName="[الارصدة]" displayFolder="" count="0" memberValueDatatype="20" unbalanced="0"/>
    <cacheHierarchy uniqueName="[الارصدة].[مــوقع  الصالحية]" caption="مــوقع  الصالحية" attribute="1" defaultMemberUniqueName="[الارصدة].[مــوقع  الصالحية].[All]" allUniqueName="[الارصدة].[مــوقع  الصالحية].[All]" dimensionUniqueName="[الارصدة]" displayFolder="" count="0" memberValueDatatype="5" unbalanced="0"/>
    <cacheHierarchy uniqueName="[الارصدة].[اجمالى الرصيد]" caption="اجمالى الرصيد" attribute="1" defaultMemberUniqueName="[الارصدة].[اجمالى الرصيد].[All]" allUniqueName="[الارصدة].[اجمالى الرصيد].[All]" dimensionUniqueName="[الارصدة]" displayFolder="" count="0" memberValueDatatype="20" unbalanced="0"/>
    <cacheHierarchy uniqueName="[الارصدة].[معدل  الاستهلاك]" caption="معدل  الاستهلاك" attribute="1" defaultMemberUniqueName="[الارصدة].[معدل  الاستهلاك].[All]" allUniqueName="[الارصدة].[معدل  الاستهلاك].[All]" dimensionUniqueName="[الارصدة]" displayFolder="" count="0" memberValueDatatype="5" unbalanced="0"/>
    <cacheHierarchy uniqueName="[الارصدة].[يكفى لمدة (بالايام)]" caption="يكفى لمدة (بالايام)" attribute="1" defaultMemberUniqueName="[الارصدة].[يكفى لمدة (بالايام)].[All]" allUniqueName="[الارصدة].[يكفى لمدة (بالايام)].[All]" dimensionUniqueName="[الارصدة]" displayFolder="" count="0" memberValueDatatype="5" unbalanced="0"/>
    <cacheHierarchy uniqueName="[الارصدة].[حتي تاريخ]" caption="حتي تاريخ" attribute="1" time="1" defaultMemberUniqueName="[الارصدة].[حتي تاريخ].[All]" allUniqueName="[الارصدة].[حتي تاريخ].[All]" dimensionUniqueName="[الارصدة]" displayFolder="" count="0" memberValueDatatype="7" unbalanced="0"/>
    <cacheHierarchy uniqueName="[الارصدة].[تعاقدات إضافات]" caption="تعاقدات إضافات" attribute="1" defaultMemberUniqueName="[الارصدة].[تعاقدات إضافات].[All]" allUniqueName="[الارصدة].[تعاقدات إضافات].[All]" dimensionUniqueName="[الارصدة]" displayFolder="" count="0" memberValueDatatype="20" unbalanced="0"/>
    <cacheHierarchy uniqueName="[الارصدة].[ميناء إضافات]" caption="ميناء إضافات" attribute="1" defaultMemberUniqueName="[الارصدة].[ميناء إضافات].[All]" allUniqueName="[الارصدة].[ميناء إضافات].[All]" dimensionUniqueName="[الارصدة]" displayFolder="" count="0" memberValueDatatype="5" unbalanced="0"/>
    <cacheHierarchy uniqueName="[الارصدة].[الاستهلاك]" caption="الاستهلاك" attribute="1" defaultMemberUniqueName="[الارصدة].[الاستهلاك].[All]" allUniqueName="[الارصدة].[الاستهلاك].[All]" dimensionUniqueName="[الارصدة]" displayFolder="" count="0" memberValueDatatype="5" unbalanced="0"/>
    <cacheHierarchy uniqueName="[الارصدة].[اللوط]" caption="اللوط" attribute="1" defaultMemberUniqueName="[الارصدة].[اللوط].[All]" allUniqueName="[الارصدة].[اللوط].[All]" dimensionUniqueName="[الارصدة]" displayFolder="" count="0" memberValueDatatype="5" unbalanced="0"/>
    <cacheHierarchy uniqueName="[الارصدة].[المعامل]" caption="المعامل" attribute="1" defaultMemberUniqueName="[الارصدة].[المعامل].[All]" allUniqueName="[الارصدة].[المعامل].[All]" dimensionUniqueName="[الارصدة]" displayFolder="" count="0" memberValueDatatype="130" unbalanced="0"/>
    <cacheHierarchy uniqueName="[الارصدة].[الريت اليومى]" caption="الريت اليومى" attribute="1" defaultMemberUniqueName="[الارصدة].[الريت اليومى].[All]" allUniqueName="[الارصدة].[الريت اليومى].[All]" dimensionUniqueName="[الارصدة]" displayFolder="" count="0" memberValueDatatype="130" unbalanced="0"/>
    <cacheHierarchy uniqueName="[الارصدة].[المصاريف]" caption="المصاريف" attribute="1" defaultMemberUniqueName="[الارصدة].[المصاريف].[All]" allUniqueName="[الارصدة].[المصاريف].[All]" dimensionUniqueName="[الارصدة]" displayFolder="" count="0" memberValueDatatype="130" unbalanced="0"/>
    <cacheHierarchy uniqueName="[الارصدة].[السعر بالدولار]" caption="السعر بالدولار" attribute="1" defaultMemberUniqueName="[الارصدة].[السعر بالدولار].[All]" allUniqueName="[الارصدة].[السعر بالدولار].[All]" dimensionUniqueName="[الارصدة]" displayFolder="" count="0" memberValueDatatype="130" unbalanced="0"/>
    <cacheHierarchy uniqueName="[الارصدة].[سعر السوق]" caption="سعر السوق" attribute="1" defaultMemberUniqueName="[الارصدة].[سعر السوق].[All]" allUniqueName="[الارصدة].[سعر السوق].[All]" dimensionUniqueName="[الارصدة]" displayFolder="" count="0" memberValueDatatype="130" unbalanced="0"/>
    <cacheHierarchy uniqueName="[الارصدة].[التصنيف]" caption="التصنيف" attribute="1" defaultMemberUniqueName="[الارصدة].[التصنيف].[All]" allUniqueName="[الارصدة].[التصنيف].[All]" dimensionUniqueName="[الارصدة]" displayFolder="" count="0" memberValueDatatype="130" unbalanced="0"/>
    <cacheHierarchy uniqueName="[الارصدة].[التوجية]" caption="التوجية" attribute="1" defaultMemberUniqueName="[الارصدة].[التوجية].[All]" allUniqueName="[الارصدة].[التوجية].[All]" dimensionUniqueName="[الارصدة]" displayFolder="" count="0" memberValueDatatype="130" unbalanced="0"/>
    <cacheHierarchy uniqueName="[الاصناف].[كود الصنف]" caption="كود الصنف" attribute="1" defaultMemberUniqueName="[الاصناف].[كود الصنف].[All]" allUniqueName="[الاصناف].[كود الصنف].[All]" dimensionUniqueName="[الاصناف]" displayFolder="" count="0" memberValueDatatype="20" unbalanced="0"/>
    <cacheHierarchy uniqueName="[الاصناف].[اسم الصنف]" caption="اسم الصنف" attribute="1" defaultMemberUniqueName="[الاصناف].[اسم الصنف].[All]" allUniqueName="[الاصناف].[اسم الصنف].[All]" dimensionUniqueName="[الاصناف]" displayFolder="" count="0" memberValueDatatype="130" unbalanced="0"/>
    <cacheHierarchy uniqueName="[الاصناف].[التوجية]" caption="التوجية" attribute="1" defaultMemberUniqueName="[الاصناف].[التوجية].[All]" allUniqueName="[الاصناف].[التوجية].[All]" dimensionUniqueName="[الاصناف]" displayFolder="" count="0" memberValueDatatype="130" unbalanced="0"/>
    <cacheHierarchy uniqueName="[الاصناف].[لوط]" caption="لوط" attribute="1" defaultMemberUniqueName="[الاصناف].[لوط].[All]" allUniqueName="[الاصناف].[لوط].[All]" dimensionUniqueName="[الاصناف]" displayFolder="" count="0" memberValueDatatype="130" unbalanced="0"/>
    <cacheHierarchy uniqueName="[الاصناف].[معامل]" caption="معامل" attribute="1" defaultMemberUniqueName="[الاصناف].[معامل].[All]" allUniqueName="[الاصناف].[معامل].[All]" dimensionUniqueName="[الاصناف]" displayFolder="" count="0" memberValueDatatype="130" unbalanced="0"/>
    <cacheHierarchy uniqueName="[الافراج].[الرقم الداخلي]" caption="الرقم الداخلي" attribute="1" defaultMemberUniqueName="[الافراج].[الرقم الداخلي].[All]" allUniqueName="[الافراج].[الرقم الداخلي].[All]" dimensionUniqueName="[الافراج]" displayFolder="" count="0" memberValueDatatype="130" unbalanced="0"/>
    <cacheHierarchy uniqueName="[الافراج].[تاريخ الافراج]" caption="تاريخ الافراج" attribute="1" time="1" defaultMemberUniqueName="[الافراج].[تاريخ الافراج].[All]" allUniqueName="[الافراج].[تاريخ الافراج].[All]" dimensionUniqueName="[الافراج]" displayFolder="" count="0" memberValueDatatype="7" unbalanced="0"/>
    <cacheHierarchy uniqueName="[الافراج].[رقم العقد]" caption="رقم العقد" attribute="1" defaultMemberUniqueName="[الافراج].[رقم العقد].[All]" allUniqueName="[الافراج].[رقم العقد].[All]" dimensionUniqueName="[الافراج]" displayFolder="" count="0" memberValueDatatype="130" unbalanced="0"/>
    <cacheHierarchy uniqueName="[الافراج].[الصنف]" caption="الصنف" attribute="1" defaultMemberUniqueName="[الافراج].[الصنف].[All]" allUniqueName="[الافراج].[الصنف].[All]" dimensionUniqueName="[الافراج]" displayFolder="" count="0" memberValueDatatype="130" unbalanced="0"/>
    <cacheHierarchy uniqueName="[الافراج].[اسم المركب]" caption="اسم المركب" attribute="1" defaultMemberUniqueName="[الافراج].[اسم المركب].[All]" allUniqueName="[الافراج].[اسم المركب].[All]" dimensionUniqueName="[الافراج]" displayFolder="" count="0" memberValueDatatype="130" unbalanced="0"/>
    <cacheHierarchy uniqueName="[الافراج].[كمية الافراج]" caption="كمية الافراج" attribute="1" defaultMemberUniqueName="[الافراج].[كمية الافراج].[All]" allUniqueName="[الافراج].[كمية الافراج].[All]" dimensionUniqueName="[الافراج]" displayFolder="" count="0" memberValueDatatype="5" unbalanced="0"/>
    <cacheHierarchy uniqueName="[الافراج].[نوع الافراج]" caption="نوع الافراج" attribute="1" defaultMemberUniqueName="[الافراج].[نوع الافراج].[All]" allUniqueName="[الافراج].[نوع الافراج].[All]" dimensionUniqueName="[الافراج]" displayFolder="" count="0" memberValueDatatype="130" unbalanced="0"/>
    <cacheHierarchy uniqueName="[التحميل].[الرقم الداخلي]" caption="الرقم الداخلي" attribute="1" defaultMemberUniqueName="[التحميل].[الرقم الداخلي].[All]" allUniqueName="[التحميل].[الرقم الداخلي].[All]" dimensionUniqueName="[التحميل]" displayFolder="" count="0" memberValueDatatype="130" unbalanced="0"/>
    <cacheHierarchy uniqueName="[التحميل].[تاريخ التحميل]" caption="تاريخ التحميل" attribute="1" defaultMemberUniqueName="[التحميل].[تاريخ التحميل].[All]" allUniqueName="[التحميل].[تاريخ التحميل].[All]" dimensionUniqueName="[التحميل]" displayFolder="" count="0" memberValueDatatype="130" unbalanced="0"/>
    <cacheHierarchy uniqueName="[التحميل].[رقم العقد]" caption="رقم العقد" attribute="1" defaultMemberUniqueName="[التحميل].[رقم العقد].[All]" allUniqueName="[التحميل].[رقم العقد].[All]" dimensionUniqueName="[التحميل]" displayFolder="" count="0" memberValueDatatype="130" unbalanced="0"/>
    <cacheHierarchy uniqueName="[التحميل].[الصنف]" caption="الصنف" attribute="1" defaultMemberUniqueName="[التحميل].[الصنف].[All]" allUniqueName="[التحميل].[الصنف].[All]" dimensionUniqueName="[التحميل]" displayFolder="" count="0" memberValueDatatype="130" unbalanced="0"/>
    <cacheHierarchy uniqueName="[التحميل].[اسم المركب]" caption="اسم المركب" attribute="1" defaultMemberUniqueName="[التحميل].[اسم المركب].[All]" allUniqueName="[التحميل].[اسم المركب].[All]" dimensionUniqueName="[التحميل]" displayFolder="" count="0" memberValueDatatype="130" unbalanced="0"/>
    <cacheHierarchy uniqueName="[التحميل].[نوع التحميل]" caption="نوع التحميل" attribute="1" defaultMemberUniqueName="[التحميل].[نوع التحميل].[All]" allUniqueName="[التحميل].[نوع التحميل].[All]" dimensionUniqueName="[التحميل]" displayFolder="" count="0" memberValueDatatype="130" unbalanced="0"/>
    <cacheHierarchy uniqueName="[التحميل].[كمية التحميل]" caption="كمية التحميل" attribute="1" defaultMemberUniqueName="[التحميل].[كمية التحميل].[All]" allUniqueName="[التحميل].[كمية التحميل].[All]" dimensionUniqueName="[التحميل]" displayFolder="" count="0" memberValueDatatype="5" unbalanced="0"/>
    <cacheHierarchy uniqueName="[التحميل].[ملاحظات التحميل]" caption="ملاحظات التحميل" attribute="1" defaultMemberUniqueName="[التحميل].[ملاحظات التحميل].[All]" allUniqueName="[التحميل].[ملاحظات التحميل].[All]" dimensionUniqueName="[التحميل]" displayFolder="" count="0" memberValueDatatype="130" unbalanced="0"/>
    <cacheHierarchy uniqueName="[الربط].[الرقم الداخلي]" caption="الرقم الداخلي" attribute="1" defaultMemberUniqueName="[الربط].[الرقم الداخلي].[All]" allUniqueName="[الربط].[الرقم الداخلي].[All]" dimensionUniqueName="[الربط]" displayFolder="" count="0" memberValueDatatype="130" unbalanced="0"/>
    <cacheHierarchy uniqueName="[الربط].[تاريخ الربط]" caption="تاريخ الربط" attribute="1" time="1" defaultMemberUniqueName="[الربط].[تاريخ الربط].[All]" allUniqueName="[الربط].[تاريخ الربط].[All]" dimensionUniqueName="[الربط]" displayFolder="" count="0" memberValueDatatype="7" unbalanced="0"/>
    <cacheHierarchy uniqueName="[الربط].[المورد]" caption="المورد" attribute="1" defaultMemberUniqueName="[الربط].[المورد].[All]" allUniqueName="[الربط].[المورد].[All]" dimensionUniqueName="[الربط]" displayFolder="" count="0" memberValueDatatype="130" unbalanced="0"/>
    <cacheHierarchy uniqueName="[الربط].[رقم العقد]" caption="رقم العقد" attribute="1" defaultMemberUniqueName="[الربط].[رقم العقد].[All]" allUniqueName="[الربط].[رقم العقد].[All]" dimensionUniqueName="[الربط]" displayFolder="" count="0" memberValueDatatype="130" unbalanced="0"/>
    <cacheHierarchy uniqueName="[الربط].[الصنف]" caption="الصنف" attribute="1" defaultMemberUniqueName="[الربط].[الصنف].[All]" allUniqueName="[الربط].[الصنف].[All]" dimensionUniqueName="[الربط]" displayFolder="" count="0" memberValueDatatype="130" unbalanced="0"/>
    <cacheHierarchy uniqueName="[الربط].[بورصة التعاقد]" caption="بورصة التعاقد" attribute="1" time="1" defaultMemberUniqueName="[الربط].[بورصة التعاقد].[All]" allUniqueName="[الربط].[بورصة التعاقد].[All]" dimensionUniqueName="[الربط]" displayFolder="" count="0" memberValueDatatype="7" unbalanced="0"/>
    <cacheHierarchy uniqueName="[الربط].[عدد العقود]" caption="عدد العقود" attribute="1" defaultMemberUniqueName="[الربط].[عدد العقود].[All]" allUniqueName="[الربط].[عدد العقود].[All]" dimensionUniqueName="[الربط]" displayFolder="" count="0" memberValueDatatype="20" unbalanced="0"/>
    <cacheHierarchy uniqueName="[الربط].[كمية الربط]" caption="كمية الربط" attribute="1" defaultMemberUniqueName="[الربط].[كمية الربط].[All]" allUniqueName="[الربط].[كمية الربط].[All]" dimensionUniqueName="[الربط]" displayFolder="" count="0" memberValueDatatype="20" unbalanced="0"/>
    <cacheHierarchy uniqueName="[الربط].[سعر البورصة]" caption="سعر البورصة" attribute="1" defaultMemberUniqueName="[الربط].[سعر البورصة].[All]" allUniqueName="[الربط].[سعر البورصة].[All]" dimensionUniqueName="[الربط]" displayFolder="" count="0" memberValueDatatype="5" unbalanced="0"/>
    <cacheHierarchy uniqueName="[الربط].[بورصة الربط]" caption="بورصة الربط" attribute="1" time="1" defaultMemberUniqueName="[الربط].[بورصة الربط].[All]" allUniqueName="[الربط].[بورصة الربط].[All]" dimensionUniqueName="[الربط]" displayFolder="" count="0" memberValueDatatype="7" unbalanced="0"/>
    <cacheHierarchy uniqueName="[الربط].[بريم الربط]" caption="بريم الربط" attribute="1" defaultMemberUniqueName="[الربط].[بريم الربط].[All]" allUniqueName="[الربط].[بريم الربط].[All]" dimensionUniqueName="[الربط]" displayFolder="" count="0" memberValueDatatype="5" unbalanced="0"/>
    <cacheHierarchy uniqueName="[الربط].[سعر الربط]" caption="سعر الربط" attribute="1" defaultMemberUniqueName="[الربط].[سعر الربط].[All]" allUniqueName="[الربط].[سعر الربط].[All]" dimensionUniqueName="[الربط]" displayFolder="" count="0" memberValueDatatype="5" unbalanced="0"/>
    <cacheHierarchy uniqueName="[الربط].[قيمة الربط]" caption="قيمة الربط" attribute="1" defaultMemberUniqueName="[الربط].[قيمة الربط].[All]" allUniqueName="[الربط].[قيمة الربط].[All]" dimensionUniqueName="[الربط]" displayFolder="" count="0" memberValueDatatype="130" unbalanced="0"/>
    <cacheHierarchy uniqueName="[الربط].[ملاحظات الربط]" caption="ملاحظات الربط" attribute="1" defaultMemberUniqueName="[الربط].[ملاحظات الربط].[All]" allUniqueName="[الربط].[ملاحظات الربط].[All]" dimensionUniqueName="[الربط]" displayFolder="" count="0" memberValueDatatype="130" unbalanced="0"/>
    <cacheHierarchy uniqueName="[الربط].[Index]" caption="Index" attribute="1" defaultMemberUniqueName="[الربط].[Index].[All]" allUniqueName="[الربط].[Index].[All]" dimensionUniqueName="[الربط]" displayFolder="" count="0" memberValueDatatype="20" unbalanced="0"/>
    <cacheHierarchy uniqueName="[الربط].[الكمية التراكمية]" caption="الكمية التراكمية" attribute="1" defaultMemberUniqueName="[الربط].[الكمية التراكمية].[All]" allUniqueName="[الربط].[الكمية التراكمية].[All]" dimensionUniqueName="[الربط]" displayFolder="" count="0" memberValueDatatype="20" unbalanced="0"/>
    <cacheHierarchy uniqueName="[الربط].[الكمية السابقة]" caption="الكمية السابقة" attribute="1" defaultMemberUniqueName="[الربط].[الكمية السابقة].[All]" allUniqueName="[الربط].[الكمية السابقة].[All]" dimensionUniqueName="[الربط]" displayFolder="" count="0" memberValueDatatype="20" unbalanced="0"/>
    <cacheHierarchy uniqueName="[الرولينج].[الرقم الداخلي]" caption="الرقم الداخلي" attribute="1" defaultMemberUniqueName="[الرولينج].[الرقم الداخلي].[All]" allUniqueName="[الرولينج].[الرقم الداخلي].[All]" dimensionUniqueName="[الرولينج]" displayFolder="" count="0" memberValueDatatype="130" unbalanced="0"/>
    <cacheHierarchy uniqueName="[الرولينج].[تاريخ الترويل]" caption="تاريخ الترويل" attribute="1" time="1" defaultMemberUniqueName="[الرولينج].[تاريخ الترويل].[All]" allUniqueName="[الرولينج].[تاريخ الترويل].[All]" dimensionUniqueName="[الرولينج]" displayFolder="" count="0" memberValueDatatype="7" unbalanced="0"/>
    <cacheHierarchy uniqueName="[الرولينج].[رقم العقد]" caption="رقم العقد" attribute="1" defaultMemberUniqueName="[الرولينج].[رقم العقد].[All]" allUniqueName="[الرولينج].[رقم العقد].[All]" dimensionUniqueName="[الرولينج]" displayFolder="" count="0" memberValueDatatype="130" unbalanced="0"/>
    <cacheHierarchy uniqueName="[الرولينج].[المورد]" caption="المورد" attribute="1" defaultMemberUniqueName="[الرولينج].[المورد].[All]" allUniqueName="[الرولينج].[المورد].[All]" dimensionUniqueName="[الرولينج]" displayFolder="" count="0" memberValueDatatype="130" unbalanced="0"/>
    <cacheHierarchy uniqueName="[الرولينج].[الصنف]" caption="الصنف" attribute="1" defaultMemberUniqueName="[الرولينج].[الصنف].[All]" allUniqueName="[الرولينج].[الصنف].[All]" dimensionUniqueName="[الرولينج]" displayFolder="" count="0" memberValueDatatype="130" unbalanced="0"/>
    <cacheHierarchy uniqueName="[الرولينج].[كمية الترويل]" caption="كمية الترويل" attribute="1" defaultMemberUniqueName="[الرولينج].[كمية الترويل].[All]" allUniqueName="[الرولينج].[كمية الترويل].[All]" dimensionUniqueName="[الرولينج]" displayFolder="" count="0" memberValueDatatype="5" unbalanced="0"/>
    <cacheHierarchy uniqueName="[الرولينج].[بورصة التعاقد]" caption="بورصة التعاقد" attribute="1" time="1" defaultMemberUniqueName="[الرولينج].[بورصة التعاقد].[All]" allUniqueName="[الرولينج].[بورصة التعاقد].[All]" dimensionUniqueName="[الرولينج]" displayFolder="" count="0" memberValueDatatype="7" unbalanced="0"/>
    <cacheHierarchy uniqueName="[الرولينج].[بورصة الربط]" caption="بورصة الربط" attribute="1" time="1" defaultMemberUniqueName="[الرولينج].[بورصة الربط].[All]" allUniqueName="[الرولينج].[بورصة الربط].[All]" dimensionUniqueName="[الرولينج]" displayFolder="" count="0" memberValueDatatype="7" unbalanced="0"/>
    <cacheHierarchy uniqueName="[الرولينج].[بورصة سابقة]" caption="بورصة سابقة" attribute="1" time="1" defaultMemberUniqueName="[الرولينج].[بورصة سابقة].[All]" allUniqueName="[الرولينج].[بورصة سابقة].[All]" dimensionUniqueName="[الرولينج]" displayFolder="" count="0" memberValueDatatype="7" unbalanced="0"/>
    <cacheHierarchy uniqueName="[الرولينج].[بورصة الرولينج]" caption="بورصة الرولينج" attribute="1" time="1" defaultMemberUniqueName="[الرولينج].[بورصة الرولينج].[All]" allUniqueName="[الرولينج].[بورصة الرولينج].[All]" dimensionUniqueName="[الرولينج]" displayFolder="" count="0" memberValueDatatype="7" unbalanced="0"/>
    <cacheHierarchy uniqueName="[الرولينج].[سعر الرولينج]" caption="سعر الرولينج" attribute="1" defaultMemberUniqueName="[الرولينج].[سعر الرولينج].[All]" allUniqueName="[الرولينج].[سعر الرولينج].[All]" dimensionUniqueName="[الرولينج]" displayFolder="" count="0" memberValueDatatype="5" unbalanced="0"/>
    <cacheHierarchy uniqueName="[الرولينج].[ملاحظات الرولينج]" caption="ملاحظات الرولينج" attribute="1" defaultMemberUniqueName="[الرولينج].[ملاحظات الرولينج].[All]" allUniqueName="[الرولينج].[ملاحظات الرولينج].[All]" dimensionUniqueName="[الرولينج]" displayFolder="" count="0" memberValueDatatype="130" unbalanced="0"/>
    <cacheHierarchy uniqueName="[السداد].[الرقم الداخلي]" caption="الرقم الداخلي" attribute="1" defaultMemberUniqueName="[السداد].[الرقم الداخلي].[All]" allUniqueName="[السداد].[الرقم الداخلي].[All]" dimensionUniqueName="[السداد]" displayFolder="" count="0" memberValueDatatype="130" unbalanced="0"/>
    <cacheHierarchy uniqueName="[السداد].[تاريخ السداد]" caption="تاريخ السداد" attribute="1" time="1" defaultMemberUniqueName="[السداد].[تاريخ السداد].[All]" allUniqueName="[السداد].[تاريخ السداد].[All]" dimensionUniqueName="[السداد]" displayFolder="" count="0" memberValueDatatype="7" unbalanced="0"/>
    <cacheHierarchy uniqueName="[السداد].[شركة السداد]" caption="شركة السداد" attribute="1" defaultMemberUniqueName="[السداد].[شركة السداد].[All]" allUniqueName="[السداد].[شركة السداد].[All]" dimensionUniqueName="[السداد]" displayFolder="" count="0" memberValueDatatype="130" unbalanced="0"/>
    <cacheHierarchy uniqueName="[السداد].[الصنف]" caption="الصنف" attribute="1" defaultMemberUniqueName="[السداد].[الصنف].[All]" allUniqueName="[السداد].[الصنف].[All]" dimensionUniqueName="[السداد]" displayFolder="" count="0" memberValueDatatype="130" unbalanced="0"/>
    <cacheHierarchy uniqueName="[السداد].[المورد]" caption="المورد" attribute="1" defaultMemberUniqueName="[السداد].[المورد].[All]" allUniqueName="[السداد].[المورد].[All]" dimensionUniqueName="[السداد]" displayFolder="" count="0" memberValueDatatype="130" unbalanced="0"/>
    <cacheHierarchy uniqueName="[السداد].[رقم العقد]" caption="رقم العقد" attribute="1" defaultMemberUniqueName="[السداد].[رقم العقد].[All]" allUniqueName="[السداد].[رقم العقد].[All]" dimensionUniqueName="[السداد]" displayFolder="" count="0" memberValueDatatype="130" unbalanced="0"/>
    <cacheHierarchy uniqueName="[السداد].[الشركة الداخلية]" caption="الشركة الداخلية" attribute="1" defaultMemberUniqueName="[السداد].[الشركة الداخلية].[All]" allUniqueName="[السداد].[الشركة الداخلية].[All]" dimensionUniqueName="[السداد]" displayFolder="" count="0" memberValueDatatype="130" unbalanced="0"/>
    <cacheHierarchy uniqueName="[السداد].[نوع السداد]" caption="نوع السداد" attribute="1" defaultMemberUniqueName="[السداد].[نوع السداد].[All]" allUniqueName="[السداد].[نوع السداد].[All]" dimensionUniqueName="[السداد]" displayFolder="" count="0" memberValueDatatype="130" unbalanced="0"/>
    <cacheHierarchy uniqueName="[السداد].[نوع السعر]" caption="نوع السعر" attribute="1" defaultMemberUniqueName="[السداد].[نوع السعر].[All]" allUniqueName="[السداد].[نوع السعر].[All]" dimensionUniqueName="[السداد]" displayFolder="" count="0" memberValueDatatype="130" unbalanced="0"/>
    <cacheHierarchy uniqueName="[السداد].[موقف السداد]" caption="موقف السداد" attribute="1" defaultMemberUniqueName="[السداد].[موقف السداد].[All]" allUniqueName="[السداد].[موقف السداد].[All]" dimensionUniqueName="[السداد]" displayFolder="" count="0" memberValueDatatype="130" unbalanced="0"/>
    <cacheHierarchy uniqueName="[السداد].[كمية السداد]" caption="كمية السداد" attribute="1" defaultMemberUniqueName="[السداد].[كمية السداد].[All]" allUniqueName="[السداد].[كمية السداد].[All]" dimensionUniqueName="[السداد]" displayFolder="" count="0" memberValueDatatype="5" unbalanced="0"/>
    <cacheHierarchy uniqueName="[السداد].[سعر السداد]" caption="سعر السداد" attribute="1" defaultMemberUniqueName="[السداد].[سعر السداد].[All]" allUniqueName="[السداد].[سعر السداد].[All]" dimensionUniqueName="[السداد]" displayFolder="" count="0" memberValueDatatype="5" unbalanced="0"/>
    <cacheHierarchy uniqueName="[السداد].[ريت السداد]" caption="ريت السداد" attribute="1" defaultMemberUniqueName="[السداد].[ريت السداد].[All]" allUniqueName="[السداد].[ريت السداد].[All]" dimensionUniqueName="[السداد]" displayFolder="" count="0" memberValueDatatype="5" unbalanced="0"/>
    <cacheHierarchy uniqueName="[السداد].[مسئول السداد]" caption="مسئول السداد" attribute="1" defaultMemberUniqueName="[السداد].[مسئول السداد].[All]" allUniqueName="[السداد].[مسئول السداد].[All]" dimensionUniqueName="[السداد]" displayFolder="" count="0" memberValueDatatype="130" unbalanced="0"/>
    <cacheHierarchy uniqueName="[السداد].[ملاحظات السداد]" caption="ملاحظات السداد" attribute="1" defaultMemberUniqueName="[السداد].[ملاحظات السداد].[All]" allUniqueName="[السداد].[ملاحظات السداد].[All]" dimensionUniqueName="[السداد]" displayFolder="" count="0" memberValueDatatype="130" unbalanced="0"/>
    <cacheHierarchy uniqueName="[بيع_خارجى].[الرقم الداخلي]" caption="الرقم الداخلي" attribute="1" defaultMemberUniqueName="[بيع_خارجى].[الرقم الداخلي].[All]" allUniqueName="[بيع_خارجى].[الرقم الداخلي].[All]" dimensionUniqueName="[بيع_خارجى]" displayFolder="" count="0" memberValueDatatype="130" unbalanced="0"/>
    <cacheHierarchy uniqueName="[بيع_خارجى].[تاريخ البيع]" caption="تاريخ البيع" attribute="1" time="1" defaultMemberUniqueName="[بيع_خارجى].[تاريخ البيع].[All]" allUniqueName="[بيع_خارجى].[تاريخ البيع].[All]" dimensionUniqueName="[بيع_خارجى]" displayFolder="" count="0" memberValueDatatype="7" unbalanced="0"/>
    <cacheHierarchy uniqueName="[بيع_خارجى].[رقم العقد]" caption="رقم العقد" attribute="1" defaultMemberUniqueName="[بيع_خارجى].[رقم العقد].[All]" allUniqueName="[بيع_خارجى].[رقم العقد].[All]" dimensionUniqueName="[بيع_خارجى]" displayFolder="" count="0" memberValueDatatype="130" unbalanced="0"/>
    <cacheHierarchy uniqueName="[بيع_خارجى].[الصنف]" caption="الصنف" attribute="1" defaultMemberUniqueName="[بيع_خارجى].[الصنف].[All]" allUniqueName="[بيع_خارجى].[الصنف].[All]" dimensionUniqueName="[بيع_خارجى]" displayFolder="" count="0" memberValueDatatype="130" unbalanced="0"/>
    <cacheHierarchy uniqueName="[بيع_خارجى].[اسم المركب]" caption="اسم المركب" attribute="1" defaultMemberUniqueName="[بيع_خارجى].[اسم المركب].[All]" allUniqueName="[بيع_خارجى].[اسم المركب].[All]" dimensionUniqueName="[بيع_خارجى]" displayFolder="" count="0" memberValueDatatype="130" unbalanced="0"/>
    <cacheHierarchy uniqueName="[بيع_خارجى].[كمية المبيعات]" caption="كمية المبيعات" attribute="1" defaultMemberUniqueName="[بيع_خارجى].[كمية المبيعات].[All]" allUniqueName="[بيع_خارجى].[كمية المبيعات].[All]" dimensionUniqueName="[بيع_خارجى]" displayFolder="" count="0" memberValueDatatype="20" unbalanced="0"/>
    <cacheHierarchy uniqueName="[تسجيل_العقود].[الرقم داخلي]" caption="الرقم داخلي" attribute="1" defaultMemberUniqueName="[تسجيل_العقود].[الرقم داخلي].[All]" allUniqueName="[تسجيل_العقود].[الرقم داخلي].[All]" dimensionUniqueName="[تسجيل_العقود]" displayFolder="" count="2" memberValueDatatype="130" unbalanced="0">
      <fieldsUsage count="2">
        <fieldUsage x="-1"/>
        <fieldUsage x="8"/>
      </fieldsUsage>
    </cacheHierarchy>
    <cacheHierarchy uniqueName="[تسجيل_العقود].[تصنيف التعاقد]" caption="تصنيف التعاقد" attribute="1" defaultMemberUniqueName="[تسجيل_العقود].[تصنيف التعاقد].[All]" allUniqueName="[تسجيل_العقود].[تصنيف التعاقد].[All]" dimensionUniqueName="[تسجيل_العقود]" displayFolder="" count="0" memberValueDatatype="130" unbalanced="0"/>
    <cacheHierarchy uniqueName="[تسجيل_العقود].[نوع التعاقد]" caption="نوع التعاقد" attribute="1" defaultMemberUniqueName="[تسجيل_العقود].[نوع التعاقد].[All]" allUniqueName="[تسجيل_العقود].[نوع التعاقد].[All]" dimensionUniqueName="[تسجيل_العقود]" displayFolder="" count="0" memberValueDatatype="130" unbalanced="0"/>
    <cacheHierarchy uniqueName="[تسجيل_العقود].[تاريخ التعاقد]" caption="تاريخ التعاقد" attribute="1" time="1" defaultMemberUniqueName="[تسجيل_العقود].[تاريخ التعاقد].[All]" allUniqueName="[تسجيل_العقود].[تاريخ التعاقد].[All]" dimensionUniqueName="[تسجيل_العقود]" displayFolder="" count="0" memberValueDatatype="7" unbalanced="0"/>
    <cacheHierarchy uniqueName="[تسجيل_العقود].[التصنيف]" caption="التصنيف" attribute="1" defaultMemberUniqueName="[تسجيل_العقود].[التصنيف].[All]" allUniqueName="[تسجيل_العقود].[التصنيف].[All]" dimensionUniqueName="[تسجيل_العقود]" displayFolder="" count="2" memberValueDatatype="130" unbalanced="0">
      <fieldsUsage count="2">
        <fieldUsage x="-1"/>
        <fieldUsage x="0"/>
      </fieldsUsage>
    </cacheHierarchy>
    <cacheHierarchy uniqueName="[تسجيل_العقود].[المورد]" caption="المورد" attribute="1" defaultMemberUniqueName="[تسجيل_العقود].[المورد].[All]" allUniqueName="[تسجيل_العقود].[المورد].[All]" dimensionUniqueName="[تسجيل_العقود]" displayFolder="" count="2" memberValueDatatype="130" unbalanced="0">
      <fieldsUsage count="2">
        <fieldUsage x="-1"/>
        <fieldUsage x="2"/>
      </fieldsUsage>
    </cacheHierarchy>
    <cacheHierarchy uniqueName="[تسجيل_العقود].[المصدر]" caption="المصدر" attribute="1" defaultMemberUniqueName="[تسجيل_العقود].[المصدر].[All]" allUniqueName="[تسجيل_العقود].[المصدر].[All]" dimensionUniqueName="[تسجيل_العقود]" displayFolder="" count="0" memberValueDatatype="130" unbalanced="0"/>
    <cacheHierarchy uniqueName="[تسجيل_العقود].[شركة التعاقد]" caption="شركة التعاقد" attribute="1" defaultMemberUniqueName="[تسجيل_العقود].[شركة التعاقد].[All]" allUniqueName="[تسجيل_العقود].[شركة التعاقد].[All]" dimensionUniqueName="[تسجيل_العقود]" displayFolder="" count="0" memberValueDatatype="130" unbalanced="0"/>
    <cacheHierarchy uniqueName="[تسجيل_العقود].[رقم العقد]" caption="رقم العقد" attribute="1" defaultMemberUniqueName="[تسجيل_العقود].[رقم العقد].[All]" allUniqueName="[تسجيل_العقود].[رقم العقد].[All]" dimensionUniqueName="[تسجيل_العقود]" displayFolder="" count="2" memberValueDatatype="130" unbalanced="0">
      <fieldsUsage count="2">
        <fieldUsage x="-1"/>
        <fieldUsage x="1"/>
      </fieldsUsage>
    </cacheHierarchy>
    <cacheHierarchy uniqueName="[تسجيل_العقود].[الكمية]" caption="الكمية" attribute="1" defaultMemberUniqueName="[تسجيل_العقود].[الكمية].[All]" allUniqueName="[تسجيل_العقود].[الكمية].[All]" dimensionUniqueName="[تسجيل_العقود]" displayFolder="" count="0" memberValueDatatype="5" unbalanced="0"/>
    <cacheHierarchy uniqueName="[تسجيل_العقود].[بريم التعاقد]" caption="بريم التعاقد" attribute="1" defaultMemberUniqueName="[تسجيل_العقود].[بريم التعاقد].[All]" allUniqueName="[تسجيل_العقود].[بريم التعاقد].[All]" dimensionUniqueName="[تسجيل_العقود]" displayFolder="" count="0" memberValueDatatype="20" unbalanced="0"/>
    <cacheHierarchy uniqueName="[تسجيل_العقود].[الشحن]" caption="الشحن" attribute="1" defaultMemberUniqueName="[تسجيل_العقود].[الشحن].[All]" allUniqueName="[تسجيل_العقود].[الشحن].[All]" dimensionUniqueName="[تسجيل_العقود]" displayFolder="" count="0" memberValueDatatype="130" unbalanced="0"/>
    <cacheHierarchy uniqueName="[تسجيل_العقود].[قيمة الشحن]" caption="قيمة الشحن" attribute="1" defaultMemberUniqueName="[تسجيل_العقود].[قيمة الشحن].[All]" allUniqueName="[تسجيل_العقود].[قيمة الشحن].[All]" dimensionUniqueName="[تسجيل_العقود]" displayFolder="" count="0" memberValueDatatype="5" unbalanced="0"/>
    <cacheHierarchy uniqueName="[تسجيل_العقود].[سعر مبدئى]" caption="سعر مبدئى" attribute="1" defaultMemberUniqueName="[تسجيل_العقود].[سعر مبدئى].[All]" allUniqueName="[تسجيل_العقود].[سعر مبدئى].[All]" dimensionUniqueName="[تسجيل_العقود]" displayFolder="" count="0" memberValueDatatype="130" unbalanced="0"/>
    <cacheHierarchy uniqueName="[تسجيل_العقود].[بورصة التعاقد]" caption="بورصة التعاقد" attribute="1" time="1" defaultMemberUniqueName="[تسجيل_العقود].[بورصة التعاقد].[All]" allUniqueName="[تسجيل_العقود].[بورصة التعاقد].[All]" dimensionUniqueName="[تسجيل_العقود]" displayFolder="" count="0" memberValueDatatype="7" unbalanced="0"/>
    <cacheHierarchy uniqueName="[تسجيل_العقود].[متوقع سداد]" caption="متوقع سداد" attribute="1" time="1" defaultMemberUniqueName="[تسجيل_العقود].[متوقع سداد].[All]" allUniqueName="[تسجيل_العقود].[متوقع سداد].[All]" dimensionUniqueName="[تسجيل_العقود]" displayFolder="" count="2" memberValueDatatype="7" unbalanced="0">
      <fieldsUsage count="2">
        <fieldUsage x="-1"/>
        <fieldUsage x="7"/>
      </fieldsUsage>
    </cacheHierarchy>
    <cacheHierarchy uniqueName="[تسجيل_العقود].[موقف العقد]" caption="موقف العقد" attribute="1" defaultMemberUniqueName="[تسجيل_العقود].[موقف العقد].[All]" allUniqueName="[تسجيل_العقود].[موقف العقد].[All]" dimensionUniqueName="[تسجيل_العقود]" displayFolder="" count="0" memberValueDatatype="130" unbalanced="0"/>
    <cacheHierarchy uniqueName="[تسجيل_العقود].[سعر CIF متوقع]" caption="سعر CIF متوقع" attribute="1" defaultMemberUniqueName="[تسجيل_العقود].[سعر CIF متوقع].[All]" allUniqueName="[تسجيل_العقود].[سعر CIF متوقع].[All]" dimensionUniqueName="[تسجيل_العقود]" displayFolder="" count="0" memberValueDatatype="5" unbalanced="0"/>
    <cacheHierarchy uniqueName="[تسجيل_العقود].[ملاحظات التسجيل]" caption="ملاحظات التسجيل" attribute="1" defaultMemberUniqueName="[تسجيل_العقود].[ملاحظات التسجيل].[All]" allUniqueName="[تسجيل_العقود].[ملاحظات التسجيل].[All]" dimensionUniqueName="[تسجيل_العقود]" displayFolder="" count="0" memberValueDatatype="130" unbalanced="0"/>
    <cacheHierarchy uniqueName="[تسجيل_العقود].[AUTO]" caption="AUTO" attribute="1" defaultMemberUniqueName="[تسجيل_العقود].[AUTO].[All]" allUniqueName="[تسجيل_العقود].[AUTO].[All]" dimensionUniqueName="[تسجيل_العقود]" displayFolder="" count="0" memberValueDatatype="20" unbalanced="0"/>
    <cacheHierarchy uniqueName="[تسجيل_العقود].[كود الصنف]" caption="كود الصنف" attribute="1" defaultMemberUniqueName="[تسجيل_العقود].[كود الصنف].[All]" allUniqueName="[تسجيل_العقود].[كود الصنف].[All]" dimensionUniqueName="[تسجيل_العقود]" displayFolder="" count="0" memberValueDatatype="20" unbalanced="0"/>
    <cacheHierarchy uniqueName="[تسجيل_العقود].[البريم CIF]" caption="البريم CIF" attribute="1" defaultMemberUniqueName="[تسجيل_العقود].[البريم CIF].[All]" allUniqueName="[تسجيل_العقود].[البريم CIF].[All]" dimensionUniqueName="[تسجيل_العقود]" displayFolder="" count="0" memberValueDatatype="5" unbalanced="0"/>
    <cacheHierarchy uniqueName="[تسجيل_العقود].[Sum of كمية الربط]" caption="Sum of كمية الربط" attribute="1" defaultMemberUniqueName="[تسجيل_العقود].[Sum of كمية الربط].[All]" allUniqueName="[تسجيل_العقود].[Sum of كمية الربط].[All]" dimensionUniqueName="[تسجيل_العقود]" displayFolder="" count="0" memberValueDatatype="5" unbalanced="0"/>
    <cacheHierarchy uniqueName="[تسجيل_العقود].[Average of سعر البورصة]" caption="Average of سعر البورصة" attribute="1" defaultMemberUniqueName="[تسجيل_العقود].[Average of سعر البورصة].[All]" allUniqueName="[تسجيل_العقود].[Average of سعر البورصة].[All]" dimensionUniqueName="[تسجيل_العقود]" displayFolder="" count="0" memberValueDatatype="5" unbalanced="0"/>
    <cacheHierarchy uniqueName="[تسجيل_العقود].[Average of سعر الربط]" caption="Average of سعر الربط" attribute="1" defaultMemberUniqueName="[تسجيل_العقود].[Average of سعر الربط].[All]" allUniqueName="[تسجيل_العقود].[Average of سعر الربط].[All]" dimensionUniqueName="[تسجيل_العقود]" displayFolder="" count="0" memberValueDatatype="5" unbalanced="0"/>
    <cacheHierarchy uniqueName="[تسجيل_العقود].[Max of بورصة الربط]" caption="Max of بورصة الربط" attribute="1" time="1" defaultMemberUniqueName="[تسجيل_العقود].[Max of بورصة الربط].[All]" allUniqueName="[تسجيل_العقود].[Max of بورصة الربط].[All]" dimensionUniqueName="[تسجيل_العقود]" displayFolder="" count="0" memberValueDatatype="7" unbalanced="0"/>
    <cacheHierarchy uniqueName="[تسجيل_العقود].[Sum of كمية السداد]" caption="Sum of كمية السداد" attribute="1" defaultMemberUniqueName="[تسجيل_العقود].[Sum of كمية السداد].[All]" allUniqueName="[تسجيل_العقود].[Sum of كمية السداد].[All]" dimensionUniqueName="[تسجيل_العقود]" displayFolder="" count="0" memberValueDatatype="5" unbalanced="0"/>
    <cacheHierarchy uniqueName="[تسجيل_العقود].[Average of سعر السداد]" caption="Average of سعر السداد" attribute="1" defaultMemberUniqueName="[تسجيل_العقود].[Average of سعر السداد].[All]" allUniqueName="[تسجيل_العقود].[Average of سعر السداد].[All]" dimensionUniqueName="[تسجيل_العقود]" displayFolder="" count="0" memberValueDatatype="5" unbalanced="0"/>
    <cacheHierarchy uniqueName="[تسجيل_العقود].[السعر CIF]" caption="السعر CIF" attribute="1" defaultMemberUniqueName="[تسجيل_العقود].[السعر CIF].[All]" allUniqueName="[تسجيل_العقود].[السعر CIF].[All]" dimensionUniqueName="[تسجيل_العقود]" displayFolder="" count="0" memberValueDatatype="5" unbalanced="0"/>
    <cacheHierarchy uniqueName="[تسجيل_العقود].[Sum of كمية التحميل]" caption="Sum of كمية التحميل" attribute="1" defaultMemberUniqueName="[تسجيل_العقود].[Sum of كمية التحميل].[All]" allUniqueName="[تسجيل_العقود].[Sum of كمية التحميل].[All]" dimensionUniqueName="[تسجيل_العقود]" displayFolder="" count="0" memberValueDatatype="5" unbalanced="0"/>
    <cacheHierarchy uniqueName="[تسجيل_العقود].[كمية الربط تقديرى]" caption="كمية الربط تقديرى" attribute="1" defaultMemberUniqueName="[تسجيل_العقود].[كمية الربط تقديرى].[All]" allUniqueName="[تسجيل_العقود].[كمية الربط تقديرى].[All]" dimensionUniqueName="[تسجيل_العقود]" displayFolder="" count="0" memberValueDatatype="5" unbalanced="0"/>
    <cacheHierarchy uniqueName="[تسجيل_العقود].[موقف التسعير]" caption="موقف التسعير" attribute="1" defaultMemberUniqueName="[تسجيل_العقود].[موقف التسعير].[All]" allUniqueName="[تسجيل_العقود].[موقف التسعير].[All]" dimensionUniqueName="[تسجيل_العقود]" displayFolder="" count="0" memberValueDatatype="130" unbalanced="0"/>
    <cacheHierarchy uniqueName="[تسجيل_العقود].[موقف السداد]" caption="موقف السداد" attribute="1" defaultMemberUniqueName="[تسجيل_العقود].[موقف السداد].[All]" allUniqueName="[تسجيل_العقود].[موقف السداد].[All]" dimensionUniqueName="[تسجيل_العقود]" displayFolder="" count="0" memberValueDatatype="130" unbalanced="0"/>
    <cacheHierarchy uniqueName="[تسجيل_العقود].[كمية المطلوب سداده]" caption="كمية المطلوب سداده" attribute="1" defaultMemberUniqueName="[تسجيل_العقود].[كمية المطلوب سداده].[All]" allUniqueName="[تسجيل_العقود].[كمية المطلوب سداده].[All]" dimensionUniqueName="[تسجيل_العقود]" displayFolder="" count="0" memberValueDatatype="5" unbalanced="0"/>
    <cacheHierarchy uniqueName="[تسجيل_العقود].[قيمة المطلوب سداده]" caption="قيمة المطلوب سداده" attribute="1" defaultMemberUniqueName="[تسجيل_العقود].[قيمة المطلوب سداده].[All]" allUniqueName="[تسجيل_العقود].[قيمة المطلوب سداده].[All]" dimensionUniqueName="[تسجيل_العقود]" displayFolder="" count="0" memberValueDatatype="5" unbalanced="0"/>
    <cacheHierarchy uniqueName="[تسجيل_العقود].[حالة التجميع]" caption="حالة التجميع" attribute="1" defaultMemberUniqueName="[تسجيل_العقود].[حالة التجميع].[All]" allUniqueName="[تسجيل_العقود].[حالة التجميع].[All]" dimensionUniqueName="[تسجيل_العقود]" displayFolder="" count="0" memberValueDatatype="130" unbalanced="0"/>
    <cacheHierarchy uniqueName="[تسجيل_العقود].[وصول متوقع (Month)]" caption="وصول متوقع (Month)" attribute="1" defaultMemberUniqueName="[تسجيل_العقود].[وصول متوقع (Month)].[All]" allUniqueName="[تسجيل_العقود].[وصول متوقع (Month)].[All]" dimensionUniqueName="[تسجيل_العقود]" displayFolder="" count="0" memberValueDatatype="130" unbalanced="0"/>
    <cacheHierarchy uniqueName="[تسجيل_العقود].[سداد متوقع (Month)]" caption="سداد متوقع (Month)" attribute="1" defaultMemberUniqueName="[تسجيل_العقود].[سداد متوقع (Month)].[All]" allUniqueName="[تسجيل_العقود].[سداد متوقع (Month)].[All]" dimensionUniqueName="[تسجيل_العقود]" displayFolder="" count="0" memberValueDatatype="130" unbalanced="0"/>
    <cacheHierarchy uniqueName="[تسجيل_العقود].[شهر عربى سداد متوقع]" caption="شهر عربى سداد متوقع" attribute="1" defaultMemberUniqueName="[تسجيل_العقود].[شهر عربى سداد متوقع].[All]" allUniqueName="[تسجيل_العقود].[شهر عربى سداد متوقع].[All]" dimensionUniqueName="[تسجيل_العقود]" displayFolder="" count="0" memberValueDatatype="130" unbalanced="0"/>
    <cacheHierarchy uniqueName="[تسجيل_العقود].[وصول متوقع على الصنف]" caption="وصول متوقع على الصنف" attribute="1" defaultMemberUniqueName="[تسجيل_العقود].[وصول متوقع على الصنف].[All]" allUniqueName="[تسجيل_العقود].[وصول متوقع على الصنف].[All]" dimensionUniqueName="[تسجيل_العقود]" displayFolder="" count="0" memberValueDatatype="130" unbalanced="0"/>
    <cacheHierarchy uniqueName="[تسجيل_العقود].[بداية تشغيل (Month)]" caption="بداية تشغيل (Month)" attribute="1" defaultMemberUniqueName="[تسجيل_العقود].[بداية تشغيل (Month)].[All]" allUniqueName="[تسجيل_العقود].[بداية تشغيل (Month)].[All]" dimensionUniqueName="[تسجيل_العقود]" displayFolder="" count="0" memberValueDatatype="130" unbalanced="0"/>
    <cacheHierarchy uniqueName="[تسجيل_العقود].[متوقع سداد (Year)]" caption="متوقع سداد (Year)" attribute="1" defaultMemberUniqueName="[تسجيل_العقود].[متوقع سداد (Year)].[All]" allUniqueName="[تسجيل_العقود].[متوقع سداد (Year)].[All]" dimensionUniqueName="[تسجيل_العقود]" displayFolder="" count="0" memberValueDatatype="130" unbalanced="0"/>
    <cacheHierarchy uniqueName="[تسجيل_العقود].[متوقع سداد (Quarter)]" caption="متوقع سداد (Quarter)" attribute="1" defaultMemberUniqueName="[تسجيل_العقود].[متوقع سداد (Quarter)].[All]" allUniqueName="[تسجيل_العقود].[متوقع سداد (Quarter)].[All]" dimensionUniqueName="[تسجيل_العقود]" displayFolder="" count="0" memberValueDatatype="130" unbalanced="0"/>
    <cacheHierarchy uniqueName="[تسجيل_العقود].[متوقع سداد (Month)]" caption="متوقع سداد (Month)" attribute="1" defaultMemberUniqueName="[تسجيل_العقود].[متوقع سداد (Month)].[All]" allUniqueName="[تسجيل_العقود].[متوقع سداد (Month)].[All]" dimensionUniqueName="[تسجيل_العقود]" displayFolder="" count="0" memberValueDatatype="130" unbalanced="0"/>
    <cacheHierarchy uniqueName="[تفصيلى].[الرقم داخلي]" caption="الرقم داخلي" attribute="1" defaultMemberUniqueName="[تفصيلى].[الرقم داخلي].[All]" allUniqueName="[تفصيلى].[الرقم داخلي].[All]" dimensionUniqueName="[تفصيلى]" displayFolder="" count="0" memberValueDatatype="130" unbalanced="0"/>
    <cacheHierarchy uniqueName="[تفصيلى].[التصنيف]" caption="التصنيف" attribute="1" defaultMemberUniqueName="[تفصيلى].[التصنيف].[All]" allUniqueName="[تفصيلى].[التصنيف].[All]" dimensionUniqueName="[تفصيلى]" displayFolder="" count="0" memberValueDatatype="130" unbalanced="0"/>
    <cacheHierarchy uniqueName="[تفصيلى].[المصدر]" caption="المصدر" attribute="1" defaultMemberUniqueName="[تفصيلى].[المصدر].[All]" allUniqueName="[تفصيلى].[المصدر].[All]" dimensionUniqueName="[تفصيلى]" displayFolder="" count="0" memberValueDatatype="130" unbalanced="0"/>
    <cacheHierarchy uniqueName="[تفصيلى].[شركة خارجىة]" caption="شركة خارجىة" attribute="1" defaultMemberUniqueName="[تفصيلى].[شركة خارجىة].[All]" allUniqueName="[تفصيلى].[شركة خارجىة].[All]" dimensionUniqueName="[تفصيلى]" displayFolder="" count="0" memberValueDatatype="130" unbalanced="0"/>
    <cacheHierarchy uniqueName="[تفصيلى].[شركة داخلية]" caption="شركة داخلية" attribute="1" defaultMemberUniqueName="[تفصيلى].[شركة داخلية].[All]" allUniqueName="[تفصيلى].[شركة داخلية].[All]" dimensionUniqueName="[تفصيلى]" displayFolder="" count="0" memberValueDatatype="130" unbalanced="0"/>
    <cacheHierarchy uniqueName="[تفصيلى].[رقم العقد]" caption="رقم العقد" attribute="1" defaultMemberUniqueName="[تفصيلى].[رقم العقد].[All]" allUniqueName="[تفصيلى].[رقم العقد].[All]" dimensionUniqueName="[تفصيلى]" displayFolder="" count="0" memberValueDatatype="130" unbalanced="0"/>
    <cacheHierarchy uniqueName="[تفصيلى].[كمية تفصيلى]" caption="كمية تفصيلى" attribute="1" defaultMemberUniqueName="[تفصيلى].[كمية تفصيلى].[All]" allUniqueName="[تفصيلى].[كمية تفصيلى].[All]" dimensionUniqueName="[تفصيلى]" displayFolder="" count="0" memberValueDatatype="130" unbalanced="0"/>
    <cacheHierarchy uniqueName="[تفصيلى].[الباخرة]" caption="الباخرة" attribute="1" defaultMemberUniqueName="[تفصيلى].[الباخرة].[All]" allUniqueName="[تفصيلى].[الباخرة].[All]" dimensionUniqueName="[تفصيلى]" displayFolder="" count="0" memberValueDatatype="130" unbalanced="0"/>
    <cacheHierarchy uniqueName="[تفصيلى].[ميناء الوصول]" caption="ميناء الوصول" attribute="1" defaultMemberUniqueName="[تفصيلى].[ميناء الوصول].[All]" allUniqueName="[تفصيلى].[ميناء الوصول].[All]" dimensionUniqueName="[تفصيلى]" displayFolder="" count="0" memberValueDatatype="130" unbalanced="0"/>
    <cacheHierarchy uniqueName="[تفصيلى].[وصول متوقع]" caption="وصول متوقع" attribute="1" time="1" defaultMemberUniqueName="[تفصيلى].[وصول متوقع].[All]" allUniqueName="[تفصيلى].[وصول متوقع].[All]" dimensionUniqueName="[تفصيلى]" displayFolder="" count="0" memberValueDatatype="7" unbalanced="0"/>
    <cacheHierarchy uniqueName="[تفصيلى].[بداية تشغيل]" caption="بداية تشغيل" attribute="1" time="1" defaultMemberUniqueName="[تفصيلى].[بداية تشغيل].[All]" allUniqueName="[تفصيلى].[بداية تشغيل].[All]" dimensionUniqueName="[تفصيلى]" displayFolder="" count="0" memberValueDatatype="7" unbalanced="0"/>
    <cacheHierarchy uniqueName="[تفصيلى].[مدة التحميل]" caption="مدة التحميل" attribute="1" defaultMemberUniqueName="[تفصيلى].[مدة التحميل].[All]" allUniqueName="[تفصيلى].[مدة التحميل].[All]" dimensionUniqueName="[تفصيلى]" displayFolder="" count="0" memberValueDatatype="20" unbalanced="0"/>
    <cacheHierarchy uniqueName="[تفصيلى].[نهاية تشغيل]" caption="نهاية تشغيل" attribute="1" time="1" defaultMemberUniqueName="[تفصيلى].[نهاية تشغيل].[All]" allUniqueName="[تفصيلى].[نهاية تشغيل].[All]" dimensionUniqueName="[تفصيلى]" displayFolder="" count="0" memberValueDatatype="7" unbalanced="0"/>
    <cacheHierarchy uniqueName="[تفصيلى].[موقف العقد]" caption="موقف العقد" attribute="1" defaultMemberUniqueName="[تفصيلى].[موقف العقد].[All]" allUniqueName="[تفصيلى].[موقف العقد].[All]" dimensionUniqueName="[تفصيلى]" displayFolder="" count="0" memberValueDatatype="130" unbalanced="0"/>
    <cacheHierarchy uniqueName="[تفصيلى].[موقف المركب]" caption="موقف المركب" attribute="1" defaultMemberUniqueName="[تفصيلى].[موقف المركب].[All]" allUniqueName="[تفصيلى].[موقف المركب].[All]" dimensionUniqueName="[تفصيلى]" displayFolder="" count="0" memberValueDatatype="130" unbalanced="0"/>
    <cacheHierarchy uniqueName="[تفصيلى].[ملاحظات التسجيل]" caption="ملاحظات التسجيل" attribute="1" defaultMemberUniqueName="[تفصيلى].[ملاحظات التسجيل].[All]" allUniqueName="[تفصيلى].[ملاحظات التسجيل].[All]" dimensionUniqueName="[تفصيلى]" displayFolder="" count="0" memberValueDatatype="130" unbalanced="0"/>
    <cacheHierarchy uniqueName="[تسجيل_العقود].[بداية تشغيل (Month Index)]" caption="بداية تشغيل (Month Index)" attribute="1" defaultMemberUniqueName="[تسجيل_العقود].[بداية تشغيل (Month Index)].[All]" allUniqueName="[تسجيل_العقود].[بداية تشغيل (Month Index)].[All]" dimensionUniqueName="[تسجيل_العقود]" displayFolder="" count="0" memberValueDatatype="20" unbalanced="0" hidden="1"/>
    <cacheHierarchy uniqueName="[تسجيل_العقود].[متوقع سداد (Month Index)]" caption="متوقع سداد (Month Index)" attribute="1" defaultMemberUniqueName="[تسجيل_العقود].[متوقع سداد (Month Index)].[All]" allUniqueName="[تسجيل_العقود].[متوقع سداد (Month Index)].[All]" dimensionUniqueName="[تسجيل_العقود]" displayFolder="" count="0" memberValueDatatype="20" unbalanced="0" hidden="1"/>
    <cacheHierarchy uniqueName="[تسجيل_العقود].[وصول متوقع (Month Index)]" caption="وصول متوقع (Month Index)" attribute="1" defaultMemberUniqueName="[تسجيل_العقود].[وصول متوقع (Month Index)].[All]" allUniqueName="[تسجيل_العقود].[وصول متوقع (Month Index)].[All]" dimensionUniqueName="[تسجيل_العقود]" displayFolder="" count="0" memberValueDatatype="20" unbalanced="0" hidden="1"/>
    <cacheHierarchy uniqueName="[Measures].[Sum of Average of سعر البورصة]" caption="Sum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Average of Average of سعر البورصة]" caption="Average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السعر CIF]" caption="Sum of السعر CIF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Count of وصول متوقع (Month)]" caption="Count of وصول متوقع (Month)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كمية المطلوب سداده]" caption="Sum of كمي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Count of سعر CIF متوقع]" caption="Count of سعر CIF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0"/>
        </ext>
      </extLst>
    </cacheHierarchy>
    <cacheHierarchy uniqueName="[Measures].[Sum of قيمة المطلوب سداده]" caption="Sum of قيم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Count of متوقع سداد]" caption="Count of متوقع 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Sum of كمية السداد]" caption="Sum of Sum of كمية ال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Count of الاستهلاك]" caption="Count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الاستهلاك]" caption="Average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جمالى الرصيد]" caption="Sum of اجمالى الرصيد" measure="1" displayFolder="" measureGroup="الارصدة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الاستهلاك]" caption="Sum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لكمية]" caption="Sum of الكمي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Count of شهر عربى سداد متوقع]" caption="Count of شهر عربى سداد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Sum of كمية الربط]" caption="Sum of Sum of كمية الربط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تعاقدات]" caption="Sum of تعاقدات" measure="1" displayFolder="" measureGroup="الارصدة" count="0"/>
    <cacheHierarchy uniqueName="[Measures].[كمية سداد]" caption="كمية سداد" measure="1" displayFolder="" measureGroup="السداد" count="0"/>
    <cacheHierarchy uniqueName="[Measures].[كمية تحميل]" caption="كمية تحميل" measure="1" displayFolder="" measureGroup="التحميل" count="0"/>
    <cacheHierarchy uniqueName="[Measures].[كمية ربط]" caption="كمية ربط" measure="1" displayFolder="" measureGroup="الربط" count="0"/>
    <cacheHierarchy uniqueName="[Measures].[كمية رصيد]" caption="كمية رصيد" measure="1" displayFolder="" measureGroup="الارصدة" count="0"/>
    <cacheHierarchy uniqueName="[Measures].[كمية رولينج]" caption="كمية رولينج" measure="1" displayFolder="" measureGroup="الرولينج" count="0"/>
    <cacheHierarchy uniqueName="[Measures].[Active ما تم دفعه وفتحه فعليا (السداد)]" caption="Active ما تم دفعه وفتحه فعليا (السداد)" measure="1" displayFolder="" measureGroup="تسجيل_العقود" count="0"/>
    <cacheHierarchy uniqueName="[Measures].[Active ما تم ربطه]" caption="Active ما تم ربطه" measure="1" displayFolder="" measureGroup="تسجيل_العقود" count="0"/>
    <cacheHierarchy uniqueName="[Measures].[Active ما تم سحبه]" caption="Active ما تم سحبه" measure="1" displayFolder="" measureGroup="تسجيل_العقود" count="0"/>
    <cacheHierarchy uniqueName="[Measures].[Active المتبقى من الكمية المفتوحة]" caption="Active المتبقى من الكمية المفتوحة" measure="1" displayFolder="" measureGroup="تسجيل_العقود" count="0"/>
    <cacheHierarchy uniqueName="[Measures].[Active رصيد المصانع]" caption="Active رصيد المصانع" measure="1" displayFolder="" measureGroup="تسجيل_العقود" count="0"/>
    <cacheHierarchy uniqueName="[Measures].[Active الكميات المدفوعة بدون تسعير]" caption="Active الكميات المدفوعة بدون تسعير" measure="1" displayFolder="" measureGroup="تسجيل_العقود" count="0"/>
    <cacheHierarchy uniqueName="[Measures].[Active رصيد التغطية]" caption="Active رصيد التغطية" measure="1" displayFolder="" measureGroup="تسجيل_العقود" count="0"/>
    <cacheHierarchy uniqueName="[Measures].[Active Position]" caption="Active Position" measure="1" displayFolder="" measureGroup="تسجيل_العقود" count="0"/>
    <cacheHierarchy uniqueName="[Measures].[Active عدد الايام]" caption="Active عدد الايام" measure="1" displayFolder="" measureGroup="تسجيل_العقود" count="0"/>
    <cacheHierarchy uniqueName="[Measures].[Active عدد العقود]" caption="Active عدد العقود" measure="1" displayFolder="" measureGroup="تسجيل_العقود" count="0"/>
    <cacheHierarchy uniqueName="[Measures].[Activeكمية مراكب الذرة]" caption="Activeكمية مراكب الذرة" measure="1" displayFolder="" measureGroup="تسجيل_العقود" count="0"/>
    <cacheHierarchy uniqueName="[Measures].[كمية التعاقد]" caption="كمية التعاقد" measure="1" displayFolder="" measureGroup="تسجيل_العقود" count="0"/>
    <cacheHierarchy uniqueName="[Measures].[Active عدد مراكب الذرة]" caption="Active عدد مراكب الذرة" measure="1" displayFolder="" measureGroup="تسجيل_العقود" count="0"/>
    <cacheHierarchy uniqueName="[Measures].[Activeاجمالي كميات مسعرة الذرة]" caption="Activeاجمالي كميات مسعرة الذرة" measure="1" displayFolder="" measureGroup="تسجيل_العقود" count="0"/>
    <cacheHierarchy uniqueName="[Measures].[Active كميات مسعرة بدون سداد الذرة]" caption="Active كميات مسعرة بدون سداد الذرة" measure="1" displayFolder="" measureGroup="تسجيل_العقود" count="0"/>
    <cacheHierarchy uniqueName="[Measures].[Active Position الذرة]" caption="Active Position الذرة" measure="1" displayFolder="" measureGroup="تسجيل_العقود" count="0"/>
    <cacheHierarchy uniqueName="[Measures].[كمية ربط العقود]" caption="كمية ربط العقود" measure="1" displayFolder="" measureGroup="تسجيل_العقود" count="0"/>
    <cacheHierarchy uniqueName="[Measures].[كمية سداد العقود]" caption="كمية سداد العقود" measure="1" displayFolder="" measureGroup="تسجيل_العقود" count="0"/>
    <cacheHierarchy uniqueName="[Measures].[كمية تحميل العقود]" caption="كمية تحميل العقود" measure="1" displayFolder="" measureGroup="تسجيل_العقود" count="0"/>
    <cacheHierarchy uniqueName="[Measures].[متوسط سعر البورصة]" caption="متوسط سعر البورصة" measure="1" displayFolder="" measureGroup="تسجيل_العقود" count="0"/>
    <cacheHierarchy uniqueName="[Measures].[احدث بورصة]" caption="احدث بورصة" measure="1" displayFolder="" measureGroup="تسجيل_العقود" count="0"/>
    <cacheHierarchy uniqueName="[Measures].[Active كمية المطلوب سداده]" caption="Active كمية المطلوب سداده" measure="1" displayFolder="" measureGroup="تسجيل_العقود" count="0"/>
    <cacheHierarchy uniqueName="[Measures].[كمية مطلوب سدادها]" caption="كمية مطلوب سدادها" measure="1" displayFolder="" measureGroup="تسجيل_العقود" count="0"/>
    <cacheHierarchy uniqueName="[Measures].[Active متوسط سعر CIF متوقع]" caption="Active متوسط سعر CIF متوقع" measure="1" displayFolder="" measureGroup="تسجيل_العقود" count="0"/>
    <cacheHierarchy uniqueName="[Measures].[Active قيمة المطلوب سداده]" caption="Active قيمة المطلوب سداده" measure="1" displayFolder="" measureGroup="تسجيل_العقود" count="0"/>
    <cacheHierarchy uniqueName="[Measures].[Active شهر السداد]" caption="Active شهر السداد" measure="1" displayFolder="" measureGroup="تسجيل_العقود" count="0"/>
    <cacheHierarchy uniqueName="[Measures].[Active كمية ربط تقديرى]" caption="Active كمية ربط تقديرى" measure="1" displayFolder="" measureGroup="تسجيل_العقود" count="0" oneField="1">
      <fieldsUsage count="1">
        <fieldUsage x="5"/>
      </fieldsUsage>
    </cacheHierarchy>
    <cacheHierarchy uniqueName="[Measures].[ربط تقديرى]" caption="ربط تقديرى" measure="1" displayFolder="" measureGroup="تسجيل_العقود" count="0"/>
    <cacheHierarchy uniqueName="[Measures].[Active كمية مدفوعة وغير مفتوحة]" caption="Active كمية مدفوعة وغير مفتوحة" measure="1" displayFolder="" measureGroup="تسجيل_العقود" count="0"/>
    <cacheHierarchy uniqueName="[Measures].[Active كمية مطلوب سدادها]" caption="Active كمية مطلوب سدادها" measure="1" displayFolder="" measureGroup="تسجيل_العقود" count="0"/>
    <cacheHierarchy uniqueName="[Measures].[Active كمية تعاقدات]" caption="Active كمية تعاقدات" measure="1" displayFolder="" measureGroup="تسجيل_العقود" count="0"/>
    <cacheHierarchy uniqueName="[Measures].[Active رصيد متاح ميناء]" caption="Active رصيد متاح ميناء" measure="1" displayFolder="" measureGroup="تسجيل_العقود" count="0"/>
    <cacheHierarchy uniqueName="[Measures].[Active اجمالى الرصيد]" caption="Active اجمالى الرصيد" measure="1" displayFolder="" measureGroup="تسجيل_العقود" count="0"/>
    <cacheHierarchy uniqueName="[Measures].[Active كمية الاستهلاك]" caption="Active كمية الاستهلاك" measure="1" displayFolder="" measureGroup="تسجيل_العقود" count="0"/>
    <cacheHierarchy uniqueName="[Measures].[Active اجمالى المتاح]" caption="Active اجمالى المتاح" measure="1" displayFolder="" measureGroup="تسجيل_العقود" count="0"/>
    <cacheHierarchy uniqueName="[Measures].[Active المتاح يكفى]" caption="Active المتاح يكفى" measure="1" displayFolder="" measureGroup="تسجيل_العقود" count="0"/>
    <cacheHierarchy uniqueName="[Measures].[Active الاجمالى يكفى]" caption="Active الاجمالى يكفى" measure="1" displayFolder="" measureGroup="تسجيل_العقود" count="0"/>
    <cacheHierarchy uniqueName="[Measures].[كمية التعاقدات]" caption="كمية التعاقدات" measure="1" displayFolder="" measureGroup="الارصدة" count="0"/>
    <cacheHierarchy uniqueName="[Measures].[اجمالى الرصيد والتعاقدات]" caption="اجمالى الرصيد والتعاقدات" measure="1" displayFolder="" measureGroup="الارصدة" count="0"/>
    <cacheHierarchy uniqueName="[Measures].[متاح اضافات يكفى]" caption="متاح اضافات يكفى" measure="1" displayFolder="" measureGroup="الارصدة" count="0"/>
    <cacheHierarchy uniqueName="[Measures].[اجمالى اضافات يكفى]" caption="اجمالى اضافات يكفى" measure="1" displayFolder="" measureGroup="الارصدة" count="0"/>
    <cacheHierarchy uniqueName="[Measures].[كمية تراكمية]" caption="كمية تراكمية" measure="1" displayFolder="" measureGroup="الربط" count="0"/>
    <cacheHierarchy uniqueName="[Measures].[قيمة ربط]" caption="قيمة ربط" measure="1" displayFolder="" measureGroup="الربط" count="0"/>
    <cacheHierarchy uniqueName="[Measures].[متوسط سعر البريم لوقت الربط]" caption="متوسط سعر البريم لوقت الربط" measure="1" displayFolder="" measureGroup="تسجيل_العقود" count="0"/>
    <cacheHierarchy uniqueName="[Measures].[كمية افراج]" caption="كمية افراج" measure="1" displayFolder="" measureGroup="الافراج" count="0"/>
    <cacheHierarchy uniqueName="[Measures].[Active ما تم الافراج عنه]" caption="Active ما تم الافراج عنه" measure="1" displayFolder="" measureGroup="تسجيل_العقود" count="0"/>
    <cacheHierarchy uniqueName="[Measures].[كمية بيع]" caption="كمية بيع" measure="1" displayFolder="" measureGroup="بيع_خارجى" count="0"/>
    <cacheHierarchy uniqueName="[Measures].[Activeما تم بيعه]" caption="Activeما تم بيعه" measure="1" displayFolder="" measureGroup="تسجيل_العقود" count="0"/>
    <cacheHierarchy uniqueName="[Measures].[متوسط سعر البورصة لوقت الربط]" caption="متوسط سعر البورصة لوقت الربط" measure="1" displayFolder="" measureGroup="تسجيل_العقود" count="0"/>
    <cacheHierarchy uniqueName="[Measures].[Active كمية متعاقد عليها]" caption="Active كمية متعاقد عليها" measure="1" displayFolder="" measureGroup="تسجيل_العقود" count="0" oneField="1">
      <fieldsUsage count="1">
        <fieldUsage x="3"/>
      </fieldsUsage>
    </cacheHierarchy>
    <cacheHierarchy uniqueName="[Measures].[Active كمية متبقية للربط]" caption="Active كمية متبقية للربط" measure="1" displayFolder="" measureGroup="تسجيل_العقود" count="0" oneField="1">
      <fieldsUsage count="1">
        <fieldUsage x="4"/>
      </fieldsUsage>
    </cacheHierarchy>
    <cacheHierarchy uniqueName="[Measures].[صافي البريم النهائي]" caption="صافي البريم النهائي" measure="1" displayFolder="" measureGroup="تسجيل_العقود" count="0" oneField="1">
      <fieldsUsage count="1">
        <fieldUsage x="6"/>
      </fieldsUsage>
    </cacheHierarchy>
    <cacheHierarchy uniqueName="[Measures].[__XL_Count الاصناف]" caption="__XL_Count الاصناف" measure="1" displayFolder="" measureGroup="الاصناف" count="0" hidden="1"/>
    <cacheHierarchy uniqueName="[Measures].[__XL_Count تسجيل_العقود]" caption="__XL_Count تسجيل_العقود" measure="1" displayFolder="" measureGroup="تسجيل_العقود" count="0" hidden="1"/>
    <cacheHierarchy uniqueName="[Measures].[__XL_Count السداد]" caption="__XL_Count السداد" measure="1" displayFolder="" measureGroup="السداد" count="0" hidden="1"/>
    <cacheHierarchy uniqueName="[Measures].[__XL_Count التحميل]" caption="__XL_Count التحميل" measure="1" displayFolder="" measureGroup="التحميل" count="0" hidden="1"/>
    <cacheHierarchy uniqueName="[Measures].[__XL_Count الربط]" caption="__XL_Count الربط" measure="1" displayFolder="" measureGroup="الربط" count="0" hidden="1"/>
    <cacheHierarchy uniqueName="[Measures].[__XL_Count الارصدة]" caption="__XL_Count الارصدة" measure="1" displayFolder="" measureGroup="الارصدة" count="0" hidden="1"/>
    <cacheHierarchy uniqueName="[Measures].[__XL_Count الرولينج]" caption="__XL_Count الرولينج" measure="1" displayFolder="" measureGroup="الرولينج" count="0" hidden="1"/>
    <cacheHierarchy uniqueName="[Measures].[__XL_Count الافراج]" caption="__XL_Count الافراج" measure="1" displayFolder="" measureGroup="الافراج" count="0" hidden="1"/>
    <cacheHierarchy uniqueName="[Measures].[__XL_Count بيع_خارجى]" caption="__XL_Count بيع_خارجى" measure="1" displayFolder="" measureGroup="بيع_خارجى" count="0" hidden="1"/>
    <cacheHierarchy uniqueName="[Measures].[__XL_Count تفصيلى]" caption="__XL_Count تفصيلى" measure="1" displayFolder="" measureGroup="تفصيلى" count="0" hidden="1"/>
    <cacheHierarchy uniqueName="[Measures].[__No measures defined]" caption="__No measures defined" measure="1" displayFolder="" count="0" hidden="1"/>
  </cacheHierarchies>
  <kpis count="0"/>
  <dimensions count="11">
    <dimension measure="1" name="Measures" uniqueName="[Measures]" caption="Measures"/>
    <dimension name="الارصدة" uniqueName="[الارصدة]" caption="الارصدة"/>
    <dimension name="الاصناف" uniqueName="[الاصناف]" caption="الاصناف"/>
    <dimension name="الافراج" uniqueName="[الافراج]" caption="الافراج"/>
    <dimension name="التحميل" uniqueName="[التحميل]" caption="التحميل"/>
    <dimension name="الربط" uniqueName="[الربط]" caption="الربط"/>
    <dimension name="الرولينج" uniqueName="[الرولينج]" caption="الرولينج"/>
    <dimension name="السداد" uniqueName="[السداد]" caption="السداد"/>
    <dimension name="بيع_خارجى" uniqueName="[بيع_خارجى]" caption="بيع_خارجى"/>
    <dimension name="تسجيل_العقود" uniqueName="[تسجيل_العقود]" caption="تسجيل_العقود"/>
    <dimension name="تفصيلى" uniqueName="[تفصيلى]" caption="تفصيلى"/>
  </dimensions>
  <measureGroups count="10">
    <measureGroup name="الارصدة" caption="الارصدة"/>
    <measureGroup name="الاصناف" caption="الاصناف"/>
    <measureGroup name="الافراج" caption="الافراج"/>
    <measureGroup name="التحميل" caption="التحميل"/>
    <measureGroup name="الربط" caption="الربط"/>
    <measureGroup name="الرولينج" caption="الرولينج"/>
    <measureGroup name="السداد" caption="السداد"/>
    <measureGroup name="بيع_خارجى" caption="بيع_خارجى"/>
    <measureGroup name="تسجيل_العقود" caption="تسجيل_العقود"/>
    <measureGroup name="تفصيلى" caption="تفصيلى"/>
  </measureGroups>
  <maps count="24">
    <map measureGroup="0" dimension="1"/>
    <map measureGroup="0" dimension="2"/>
    <map measureGroup="1" dimension="2"/>
    <map measureGroup="2" dimension="2"/>
    <map measureGroup="2" dimension="3"/>
    <map measureGroup="2" dimension="9"/>
    <map measureGroup="3" dimension="2"/>
    <map measureGroup="3" dimension="4"/>
    <map measureGroup="3" dimension="9"/>
    <map measureGroup="4" dimension="2"/>
    <map measureGroup="4" dimension="5"/>
    <map measureGroup="4" dimension="9"/>
    <map measureGroup="5" dimension="2"/>
    <map measureGroup="5" dimension="6"/>
    <map measureGroup="5" dimension="9"/>
    <map measureGroup="6" dimension="2"/>
    <map measureGroup="6" dimension="7"/>
    <map measureGroup="6" dimension="9"/>
    <map measureGroup="7" dimension="2"/>
    <map measureGroup="7" dimension="8"/>
    <map measureGroup="7" dimension="9"/>
    <map measureGroup="8" dimension="9"/>
    <map measureGroup="9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man" refreshedDate="46300.455192361114" backgroundQuery="1" createdVersion="8" refreshedVersion="8" minRefreshableVersion="3" recordCount="0" supportSubquery="1" supportAdvancedDrill="1" xr:uid="{BC61B841-0434-4681-8780-E54A954951FA}">
  <cacheSource type="external" connectionId="11"/>
  <cacheFields count="7">
    <cacheField name="[تسجيل_العقود].[التصنيف].[التصنيف]" caption="التصنيف" numFmtId="0" hierarchy="97" level="1">
      <sharedItems count="5">
        <s v="الــــــــــذرة"/>
        <s v="الصويا"/>
        <s v="البذرة"/>
        <s v="دى جى اس"/>
        <s v="دوار الشمس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التصنيف].&amp;[الــــــــــذرة]"/>
            <x15:cachedUniqueName index="1" name="[تسجيل_العقود].[التصنيف].&amp;[الصويا]"/>
            <x15:cachedUniqueName index="2" name="[تسجيل_العقود].[التصنيف].&amp;[البذرة]"/>
            <x15:cachedUniqueName index="3" name="[تسجيل_العقود].[التصنيف].&amp;[دى جى اس]"/>
            <x15:cachedUniqueName index="4" name="[تسجيل_العقود].[التصنيف].&amp;[دوار الشمس]"/>
          </x15:cachedUniqueNames>
        </ext>
      </extLst>
    </cacheField>
    <cacheField name="[تسجيل_العقود].[رقم العقد].[رقم العقد]" caption="رقم العقد" numFmtId="0" hierarchy="101" level="1">
      <sharedItems containsBlank="1" count="31">
        <s v="60932003"/>
        <s v="S26/00011"/>
        <s v="26/S/05441"/>
        <s v="S26/00213"/>
        <s v="S26/00052"/>
        <s v="S26/00491"/>
        <s v="116760"/>
        <m/>
        <s v="SCN-008554"/>
        <s v="SCN-008634"/>
        <s v="SCN-008635"/>
        <s v="SCN-008636"/>
        <s v="SCN-008637"/>
        <s v="SCN-008638"/>
        <s v="SCN-008639"/>
        <s v="SCN-008640"/>
        <s v="SCN-008641"/>
        <s v="SCN-008642"/>
        <s v="SCN-008643"/>
        <s v="SCN-008644"/>
        <s v="SCN-008645"/>
        <s v="SCN-008646"/>
        <s v="SCN-008647"/>
        <s v="SCN-008648"/>
        <s v="255/2026/L"/>
        <s v="20045090"/>
        <s v="20046040"/>
        <s v="20046230"/>
        <s v="20045880"/>
        <s v="20047920"/>
        <s v="20047930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رقم العقد].&amp;[60932003]"/>
            <x15:cachedUniqueName index="1" name="[تسجيل_العقود].[رقم العقد].&amp;[S26/00011]"/>
            <x15:cachedUniqueName index="2" name="[تسجيل_العقود].[رقم العقد].&amp;[26/S/05441]"/>
            <x15:cachedUniqueName index="3" name="[تسجيل_العقود].[رقم العقد].&amp;[S26/00213]"/>
            <x15:cachedUniqueName index="4" name="[تسجيل_العقود].[رقم العقد].&amp;[S26/00052]"/>
            <x15:cachedUniqueName index="5" name="[تسجيل_العقود].[رقم العقد].&amp;[S26/00491]"/>
            <x15:cachedUniqueName index="6" name="[تسجيل_العقود].[رقم العقد].&amp;[116760]"/>
            <x15:cachedUniqueName index="7" name="[تسجيل_العقود].[رقم العقد].&amp;"/>
            <x15:cachedUniqueName index="8" name="[تسجيل_العقود].[رقم العقد].&amp;[SCN-008554]"/>
            <x15:cachedUniqueName index="9" name="[تسجيل_العقود].[رقم العقد].&amp;[SCN-008634]"/>
            <x15:cachedUniqueName index="10" name="[تسجيل_العقود].[رقم العقد].&amp;[SCN-008635]"/>
            <x15:cachedUniqueName index="11" name="[تسجيل_العقود].[رقم العقد].&amp;[SCN-008636]"/>
            <x15:cachedUniqueName index="12" name="[تسجيل_العقود].[رقم العقد].&amp;[SCN-008637]"/>
            <x15:cachedUniqueName index="13" name="[تسجيل_العقود].[رقم العقد].&amp;[SCN-008638]"/>
            <x15:cachedUniqueName index="14" name="[تسجيل_العقود].[رقم العقد].&amp;[SCN-008639]"/>
            <x15:cachedUniqueName index="15" name="[تسجيل_العقود].[رقم العقد].&amp;[SCN-008640]"/>
            <x15:cachedUniqueName index="16" name="[تسجيل_العقود].[رقم العقد].&amp;[SCN-008641]"/>
            <x15:cachedUniqueName index="17" name="[تسجيل_العقود].[رقم العقد].&amp;[SCN-008642]"/>
            <x15:cachedUniqueName index="18" name="[تسجيل_العقود].[رقم العقد].&amp;[SCN-008643]"/>
            <x15:cachedUniqueName index="19" name="[تسجيل_العقود].[رقم العقد].&amp;[SCN-008644]"/>
            <x15:cachedUniqueName index="20" name="[تسجيل_العقود].[رقم العقد].&amp;[SCN-008645]"/>
            <x15:cachedUniqueName index="21" name="[تسجيل_العقود].[رقم العقد].&amp;[SCN-008646]"/>
            <x15:cachedUniqueName index="22" name="[تسجيل_العقود].[رقم العقد].&amp;[SCN-008647]"/>
            <x15:cachedUniqueName index="23" name="[تسجيل_العقود].[رقم العقد].&amp;[SCN-008648]"/>
            <x15:cachedUniqueName index="24" name="[تسجيل_العقود].[رقم العقد].&amp;[255/2026/L]"/>
            <x15:cachedUniqueName index="25" name="[تسجيل_العقود].[رقم العقد].&amp;[20045090]"/>
            <x15:cachedUniqueName index="26" name="[تسجيل_العقود].[رقم العقد].&amp;[20046040]"/>
            <x15:cachedUniqueName index="27" name="[تسجيل_العقود].[رقم العقد].&amp;[20046230]"/>
            <x15:cachedUniqueName index="28" name="[تسجيل_العقود].[رقم العقد].&amp;[20045880]"/>
            <x15:cachedUniqueName index="29" name="[تسجيل_العقود].[رقم العقد].&amp;[20047920]"/>
            <x15:cachedUniqueName index="30" name="[تسجيل_العقود].[رقم العقد].&amp;[20047930]"/>
          </x15:cachedUniqueNames>
        </ext>
      </extLst>
    </cacheField>
    <cacheField name="[Measures].[كمية تحميل]" caption="كمية تحميل" numFmtId="0" hierarchy="174" level="32767"/>
    <cacheField name="[Measures].[Sum of الكمية]" caption="Sum of الكمية" numFmtId="0" hierarchy="169" level="32767"/>
    <cacheField name="[تسجيل_العقود].[موقف العقد].[موقف العقد]" caption="موقف العقد" numFmtId="0" hierarchy="109" level="1">
      <sharedItems containsBlank="1" count="3">
        <s v="ACTIVE"/>
        <m/>
        <s v="UNDER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موقف العقد].&amp;[ACTIVE]"/>
            <x15:cachedUniqueName index="1" name="[تسجيل_العقود].[موقف العقد].&amp;"/>
            <x15:cachedUniqueName index="2" name="[تسجيل_العقود].[موقف العقد].&amp;[UNDER]"/>
          </x15:cachedUniqueNames>
        </ext>
      </extLst>
    </cacheField>
    <cacheField name="[Measures].[Active رصيد متاح ميناء]" caption="Active رصيد متاح ميناء" numFmtId="0" hierarchy="209" level="32767"/>
    <cacheField name="[Measures].[Active كمية المطلوب سداده]" caption="Active كمية المطلوب سداده" numFmtId="0" hierarchy="199" level="32767"/>
  </cacheFields>
  <cacheHierarchies count="241">
    <cacheHierarchy uniqueName="[الارصدة].[تاريخ التقرير]" caption="تاريخ التقرير" attribute="1" time="1" defaultMemberUniqueName="[الارصدة].[تاريخ التقرير].[All]" allUniqueName="[الارصدة].[تاريخ التقرير].[All]" dimensionUniqueName="[الارصدة]" displayFolder="" count="0" memberValueDatatype="7" unbalanced="0"/>
    <cacheHierarchy uniqueName="[الارصدة].[كود الصنف]" caption="كود الصنف" attribute="1" defaultMemberUniqueName="[الارصدة].[كود الصنف].[All]" allUniqueName="[الارصدة].[كود الصنف].[All]" dimensionUniqueName="[الارصدة]" displayFolder="" count="0" memberValueDatatype="20" unbalanced="0"/>
    <cacheHierarchy uniqueName="[الارصدة].[اسم الصـــــــنف]" caption="اسم الصـــــــنف" attribute="1" defaultMemberUniqueName="[الارصدة].[اسم الصـــــــنف].[All]" allUniqueName="[الارصدة].[اسم الصـــــــنف].[All]" dimensionUniqueName="[الارصدة]" displayFolder="" count="0" memberValueDatatype="130" unbalanced="0"/>
    <cacheHierarchy uniqueName="[الارصدة].[الوحدة]" caption="الوحدة" attribute="1" defaultMemberUniqueName="[الارصدة].[الوحدة].[All]" allUniqueName="[الارصدة].[الوحدة].[All]" dimensionUniqueName="[الارصدة]" displayFolder="" count="0" memberValueDatatype="130" unbalanced="0"/>
    <cacheHierarchy uniqueName="[الارصدة].[مــوقع  الـسواقي]" caption="مــوقع  الـسواقي" attribute="1" defaultMemberUniqueName="[الارصدة].[مــوقع  الـسواقي].[All]" allUniqueName="[الارصدة].[مــوقع  الـسواقي].[All]" dimensionUniqueName="[الارصدة]" displayFolder="" count="0" memberValueDatatype="20" unbalanced="0"/>
    <cacheHierarchy uniqueName="[الارصدة].[مــوقع  الــواحة]" caption="مــوقع  الــواحة" attribute="1" defaultMemberUniqueName="[الارصدة].[مــوقع  الــواحة].[All]" allUniqueName="[الارصدة].[مــوقع  الــواحة].[All]" dimensionUniqueName="[الارصدة]" displayFolder="" count="0" memberValueDatatype="20" unbalanced="0"/>
    <cacheHierarchy uniqueName="[الارصدة].[مــوقع  العامرية]" caption="مــوقع  العامرية" attribute="1" defaultMemberUniqueName="[الارصدة].[مــوقع  العامرية].[All]" allUniqueName="[الارصدة].[مــوقع  العامرية].[All]" dimensionUniqueName="[الارصدة]" displayFolder="" count="0" memberValueDatatype="20" unbalanced="0"/>
    <cacheHierarchy uniqueName="[الارصدة].[مــوقع  الصالحية]" caption="مــوقع  الصالحية" attribute="1" defaultMemberUniqueName="[الارصدة].[مــوقع  الصالحية].[All]" allUniqueName="[الارصدة].[مــوقع  الصالحية].[All]" dimensionUniqueName="[الارصدة]" displayFolder="" count="0" memberValueDatatype="5" unbalanced="0"/>
    <cacheHierarchy uniqueName="[الارصدة].[اجمالى الرصيد]" caption="اجمالى الرصيد" attribute="1" defaultMemberUniqueName="[الارصدة].[اجمالى الرصيد].[All]" allUniqueName="[الارصدة].[اجمالى الرصيد].[All]" dimensionUniqueName="[الارصدة]" displayFolder="" count="0" memberValueDatatype="20" unbalanced="0"/>
    <cacheHierarchy uniqueName="[الارصدة].[معدل  الاستهلاك]" caption="معدل  الاستهلاك" attribute="1" defaultMemberUniqueName="[الارصدة].[معدل  الاستهلاك].[All]" allUniqueName="[الارصدة].[معدل  الاستهلاك].[All]" dimensionUniqueName="[الارصدة]" displayFolder="" count="0" memberValueDatatype="5" unbalanced="0"/>
    <cacheHierarchy uniqueName="[الارصدة].[يكفى لمدة (بالايام)]" caption="يكفى لمدة (بالايام)" attribute="1" defaultMemberUniqueName="[الارصدة].[يكفى لمدة (بالايام)].[All]" allUniqueName="[الارصدة].[يكفى لمدة (بالايام)].[All]" dimensionUniqueName="[الارصدة]" displayFolder="" count="0" memberValueDatatype="5" unbalanced="0"/>
    <cacheHierarchy uniqueName="[الارصدة].[حتي تاريخ]" caption="حتي تاريخ" attribute="1" time="1" defaultMemberUniqueName="[الارصدة].[حتي تاريخ].[All]" allUniqueName="[الارصدة].[حتي تاريخ].[All]" dimensionUniqueName="[الارصدة]" displayFolder="" count="0" memberValueDatatype="7" unbalanced="0"/>
    <cacheHierarchy uniqueName="[الارصدة].[تعاقدات إضافات]" caption="تعاقدات إضافات" attribute="1" defaultMemberUniqueName="[الارصدة].[تعاقدات إضافات].[All]" allUniqueName="[الارصدة].[تعاقدات إضافات].[All]" dimensionUniqueName="[الارصدة]" displayFolder="" count="0" memberValueDatatype="20" unbalanced="0"/>
    <cacheHierarchy uniqueName="[الارصدة].[ميناء إضافات]" caption="ميناء إضافات" attribute="1" defaultMemberUniqueName="[الارصدة].[ميناء إضافات].[All]" allUniqueName="[الارصدة].[ميناء إضافات].[All]" dimensionUniqueName="[الارصدة]" displayFolder="" count="0" memberValueDatatype="5" unbalanced="0"/>
    <cacheHierarchy uniqueName="[الارصدة].[الاستهلاك]" caption="الاستهلاك" attribute="1" defaultMemberUniqueName="[الارصدة].[الاستهلاك].[All]" allUniqueName="[الارصدة].[الاستهلاك].[All]" dimensionUniqueName="[الارصدة]" displayFolder="" count="0" memberValueDatatype="5" unbalanced="0"/>
    <cacheHierarchy uniqueName="[الارصدة].[اللوط]" caption="اللوط" attribute="1" defaultMemberUniqueName="[الارصدة].[اللوط].[All]" allUniqueName="[الارصدة].[اللوط].[All]" dimensionUniqueName="[الارصدة]" displayFolder="" count="0" memberValueDatatype="5" unbalanced="0"/>
    <cacheHierarchy uniqueName="[الارصدة].[المعامل]" caption="المعامل" attribute="1" defaultMemberUniqueName="[الارصدة].[المعامل].[All]" allUniqueName="[الارصدة].[المعامل].[All]" dimensionUniqueName="[الارصدة]" displayFolder="" count="0" memberValueDatatype="130" unbalanced="0"/>
    <cacheHierarchy uniqueName="[الارصدة].[الريت اليومى]" caption="الريت اليومى" attribute="1" defaultMemberUniqueName="[الارصدة].[الريت اليومى].[All]" allUniqueName="[الارصدة].[الريت اليومى].[All]" dimensionUniqueName="[الارصدة]" displayFolder="" count="0" memberValueDatatype="130" unbalanced="0"/>
    <cacheHierarchy uniqueName="[الارصدة].[المصاريف]" caption="المصاريف" attribute="1" defaultMemberUniqueName="[الارصدة].[المصاريف].[All]" allUniqueName="[الارصدة].[المصاريف].[All]" dimensionUniqueName="[الارصدة]" displayFolder="" count="0" memberValueDatatype="130" unbalanced="0"/>
    <cacheHierarchy uniqueName="[الارصدة].[السعر بالدولار]" caption="السعر بالدولار" attribute="1" defaultMemberUniqueName="[الارصدة].[السعر بالدولار].[All]" allUniqueName="[الارصدة].[السعر بالدولار].[All]" dimensionUniqueName="[الارصدة]" displayFolder="" count="0" memberValueDatatype="130" unbalanced="0"/>
    <cacheHierarchy uniqueName="[الارصدة].[سعر السوق]" caption="سعر السوق" attribute="1" defaultMemberUniqueName="[الارصدة].[سعر السوق].[All]" allUniqueName="[الارصدة].[سعر السوق].[All]" dimensionUniqueName="[الارصدة]" displayFolder="" count="0" memberValueDatatype="130" unbalanced="0"/>
    <cacheHierarchy uniqueName="[الارصدة].[التصنيف]" caption="التصنيف" attribute="1" defaultMemberUniqueName="[الارصدة].[التصنيف].[All]" allUniqueName="[الارصدة].[التصنيف].[All]" dimensionUniqueName="[الارصدة]" displayFolder="" count="0" memberValueDatatype="130" unbalanced="0"/>
    <cacheHierarchy uniqueName="[الارصدة].[التوجية]" caption="التوجية" attribute="1" defaultMemberUniqueName="[الارصدة].[التوجية].[All]" allUniqueName="[الارصدة].[التوجية].[All]" dimensionUniqueName="[الارصدة]" displayFolder="" count="0" memberValueDatatype="130" unbalanced="0"/>
    <cacheHierarchy uniqueName="[الاصناف].[كود الصنف]" caption="كود الصنف" attribute="1" defaultMemberUniqueName="[الاصناف].[كود الصنف].[All]" allUniqueName="[الاصناف].[كود الصنف].[All]" dimensionUniqueName="[الاصناف]" displayFolder="" count="0" memberValueDatatype="20" unbalanced="0"/>
    <cacheHierarchy uniqueName="[الاصناف].[اسم الصنف]" caption="اسم الصنف" attribute="1" defaultMemberUniqueName="[الاصناف].[اسم الصنف].[All]" allUniqueName="[الاصناف].[اسم الصنف].[All]" dimensionUniqueName="[الاصناف]" displayFolder="" count="0" memberValueDatatype="130" unbalanced="0"/>
    <cacheHierarchy uniqueName="[الاصناف].[التوجية]" caption="التوجية" attribute="1" defaultMemberUniqueName="[الاصناف].[التوجية].[All]" allUniqueName="[الاصناف].[التوجية].[All]" dimensionUniqueName="[الاصناف]" displayFolder="" count="0" memberValueDatatype="130" unbalanced="0"/>
    <cacheHierarchy uniqueName="[الاصناف].[لوط]" caption="لوط" attribute="1" defaultMemberUniqueName="[الاصناف].[لوط].[All]" allUniqueName="[الاصناف].[لوط].[All]" dimensionUniqueName="[الاصناف]" displayFolder="" count="0" memberValueDatatype="130" unbalanced="0"/>
    <cacheHierarchy uniqueName="[الاصناف].[معامل]" caption="معامل" attribute="1" defaultMemberUniqueName="[الاصناف].[معامل].[All]" allUniqueName="[الاصناف].[معامل].[All]" dimensionUniqueName="[الاصناف]" displayFolder="" count="0" memberValueDatatype="130" unbalanced="0"/>
    <cacheHierarchy uniqueName="[الافراج].[الرقم الداخلي]" caption="الرقم الداخلي" attribute="1" defaultMemberUniqueName="[الافراج].[الرقم الداخلي].[All]" allUniqueName="[الافراج].[الرقم الداخلي].[All]" dimensionUniqueName="[الافراج]" displayFolder="" count="0" memberValueDatatype="130" unbalanced="0"/>
    <cacheHierarchy uniqueName="[الافراج].[تاريخ الافراج]" caption="تاريخ الافراج" attribute="1" time="1" defaultMemberUniqueName="[الافراج].[تاريخ الافراج].[All]" allUniqueName="[الافراج].[تاريخ الافراج].[All]" dimensionUniqueName="[الافراج]" displayFolder="" count="0" memberValueDatatype="7" unbalanced="0"/>
    <cacheHierarchy uniqueName="[الافراج].[رقم العقد]" caption="رقم العقد" attribute="1" defaultMemberUniqueName="[الافراج].[رقم العقد].[All]" allUniqueName="[الافراج].[رقم العقد].[All]" dimensionUniqueName="[الافراج]" displayFolder="" count="0" memberValueDatatype="130" unbalanced="0"/>
    <cacheHierarchy uniqueName="[الافراج].[الصنف]" caption="الصنف" attribute="1" defaultMemberUniqueName="[الافراج].[الصنف].[All]" allUniqueName="[الافراج].[الصنف].[All]" dimensionUniqueName="[الافراج]" displayFolder="" count="0" memberValueDatatype="130" unbalanced="0"/>
    <cacheHierarchy uniqueName="[الافراج].[اسم المركب]" caption="اسم المركب" attribute="1" defaultMemberUniqueName="[الافراج].[اسم المركب].[All]" allUniqueName="[الافراج].[اسم المركب].[All]" dimensionUniqueName="[الافراج]" displayFolder="" count="0" memberValueDatatype="130" unbalanced="0"/>
    <cacheHierarchy uniqueName="[الافراج].[كمية الافراج]" caption="كمية الافراج" attribute="1" defaultMemberUniqueName="[الافراج].[كمية الافراج].[All]" allUniqueName="[الافراج].[كمية الافراج].[All]" dimensionUniqueName="[الافراج]" displayFolder="" count="0" memberValueDatatype="5" unbalanced="0"/>
    <cacheHierarchy uniqueName="[الافراج].[نوع الافراج]" caption="نوع الافراج" attribute="1" defaultMemberUniqueName="[الافراج].[نوع الافراج].[All]" allUniqueName="[الافراج].[نوع الافراج].[All]" dimensionUniqueName="[الافراج]" displayFolder="" count="0" memberValueDatatype="130" unbalanced="0"/>
    <cacheHierarchy uniqueName="[التحميل].[الرقم الداخلي]" caption="الرقم الداخلي" attribute="1" defaultMemberUniqueName="[التحميل].[الرقم الداخلي].[All]" allUniqueName="[التحميل].[الرقم الداخلي].[All]" dimensionUniqueName="[التحميل]" displayFolder="" count="0" memberValueDatatype="130" unbalanced="0"/>
    <cacheHierarchy uniqueName="[التحميل].[تاريخ التحميل]" caption="تاريخ التحميل" attribute="1" defaultMemberUniqueName="[التحميل].[تاريخ التحميل].[All]" allUniqueName="[التحميل].[تاريخ التحميل].[All]" dimensionUniqueName="[التحميل]" displayFolder="" count="0" memberValueDatatype="130" unbalanced="0"/>
    <cacheHierarchy uniqueName="[التحميل].[رقم العقد]" caption="رقم العقد" attribute="1" defaultMemberUniqueName="[التحميل].[رقم العقد].[All]" allUniqueName="[التحميل].[رقم العقد].[All]" dimensionUniqueName="[التحميل]" displayFolder="" count="0" memberValueDatatype="130" unbalanced="0"/>
    <cacheHierarchy uniqueName="[التحميل].[الصنف]" caption="الصنف" attribute="1" defaultMemberUniqueName="[التحميل].[الصنف].[All]" allUniqueName="[التحميل].[الصنف].[All]" dimensionUniqueName="[التحميل]" displayFolder="" count="0" memberValueDatatype="130" unbalanced="0"/>
    <cacheHierarchy uniqueName="[التحميل].[اسم المركب]" caption="اسم المركب" attribute="1" defaultMemberUniqueName="[التحميل].[اسم المركب].[All]" allUniqueName="[التحميل].[اسم المركب].[All]" dimensionUniqueName="[التحميل]" displayFolder="" count="0" memberValueDatatype="130" unbalanced="0"/>
    <cacheHierarchy uniqueName="[التحميل].[نوع التحميل]" caption="نوع التحميل" attribute="1" defaultMemberUniqueName="[التحميل].[نوع التحميل].[All]" allUniqueName="[التحميل].[نوع التحميل].[All]" dimensionUniqueName="[التحميل]" displayFolder="" count="0" memberValueDatatype="130" unbalanced="0"/>
    <cacheHierarchy uniqueName="[التحميل].[كمية التحميل]" caption="كمية التحميل" attribute="1" defaultMemberUniqueName="[التحميل].[كمية التحميل].[All]" allUniqueName="[التحميل].[كمية التحميل].[All]" dimensionUniqueName="[التحميل]" displayFolder="" count="0" memberValueDatatype="5" unbalanced="0"/>
    <cacheHierarchy uniqueName="[التحميل].[ملاحظات التحميل]" caption="ملاحظات التحميل" attribute="1" defaultMemberUniqueName="[التحميل].[ملاحظات التحميل].[All]" allUniqueName="[التحميل].[ملاحظات التحميل].[All]" dimensionUniqueName="[التحميل]" displayFolder="" count="0" memberValueDatatype="130" unbalanced="0"/>
    <cacheHierarchy uniqueName="[الربط].[الرقم الداخلي]" caption="الرقم الداخلي" attribute="1" defaultMemberUniqueName="[الربط].[الرقم الداخلي].[All]" allUniqueName="[الربط].[الرقم الداخلي].[All]" dimensionUniqueName="[الربط]" displayFolder="" count="0" memberValueDatatype="130" unbalanced="0"/>
    <cacheHierarchy uniqueName="[الربط].[تاريخ الربط]" caption="تاريخ الربط" attribute="1" time="1" defaultMemberUniqueName="[الربط].[تاريخ الربط].[All]" allUniqueName="[الربط].[تاريخ الربط].[All]" dimensionUniqueName="[الربط]" displayFolder="" count="0" memberValueDatatype="7" unbalanced="0"/>
    <cacheHierarchy uniqueName="[الربط].[المورد]" caption="المورد" attribute="1" defaultMemberUniqueName="[الربط].[المورد].[All]" allUniqueName="[الربط].[المورد].[All]" dimensionUniqueName="[الربط]" displayFolder="" count="0" memberValueDatatype="130" unbalanced="0"/>
    <cacheHierarchy uniqueName="[الربط].[رقم العقد]" caption="رقم العقد" attribute="1" defaultMemberUniqueName="[الربط].[رقم العقد].[All]" allUniqueName="[الربط].[رقم العقد].[All]" dimensionUniqueName="[الربط]" displayFolder="" count="0" memberValueDatatype="130" unbalanced="0"/>
    <cacheHierarchy uniqueName="[الربط].[الصنف]" caption="الصنف" attribute="1" defaultMemberUniqueName="[الربط].[الصنف].[All]" allUniqueName="[الربط].[الصنف].[All]" dimensionUniqueName="[الربط]" displayFolder="" count="0" memberValueDatatype="130" unbalanced="0"/>
    <cacheHierarchy uniqueName="[الربط].[بورصة التعاقد]" caption="بورصة التعاقد" attribute="1" time="1" defaultMemberUniqueName="[الربط].[بورصة التعاقد].[All]" allUniqueName="[الربط].[بورصة التعاقد].[All]" dimensionUniqueName="[الربط]" displayFolder="" count="0" memberValueDatatype="7" unbalanced="0"/>
    <cacheHierarchy uniqueName="[الربط].[عدد العقود]" caption="عدد العقود" attribute="1" defaultMemberUniqueName="[الربط].[عدد العقود].[All]" allUniqueName="[الربط].[عدد العقود].[All]" dimensionUniqueName="[الربط]" displayFolder="" count="0" memberValueDatatype="20" unbalanced="0"/>
    <cacheHierarchy uniqueName="[الربط].[كمية الربط]" caption="كمية الربط" attribute="1" defaultMemberUniqueName="[الربط].[كمية الربط].[All]" allUniqueName="[الربط].[كمية الربط].[All]" dimensionUniqueName="[الربط]" displayFolder="" count="0" memberValueDatatype="20" unbalanced="0"/>
    <cacheHierarchy uniqueName="[الربط].[سعر البورصة]" caption="سعر البورصة" attribute="1" defaultMemberUniqueName="[الربط].[سعر البورصة].[All]" allUniqueName="[الربط].[سعر البورصة].[All]" dimensionUniqueName="[الربط]" displayFolder="" count="0" memberValueDatatype="5" unbalanced="0"/>
    <cacheHierarchy uniqueName="[الربط].[بورصة الربط]" caption="بورصة الربط" attribute="1" time="1" defaultMemberUniqueName="[الربط].[بورصة الربط].[All]" allUniqueName="[الربط].[بورصة الربط].[All]" dimensionUniqueName="[الربط]" displayFolder="" count="0" memberValueDatatype="7" unbalanced="0"/>
    <cacheHierarchy uniqueName="[الربط].[بريم الربط]" caption="بريم الربط" attribute="1" defaultMemberUniqueName="[الربط].[بريم الربط].[All]" allUniqueName="[الربط].[بريم الربط].[All]" dimensionUniqueName="[الربط]" displayFolder="" count="0" memberValueDatatype="5" unbalanced="0"/>
    <cacheHierarchy uniqueName="[الربط].[سعر الربط]" caption="سعر الربط" attribute="1" defaultMemberUniqueName="[الربط].[سعر الربط].[All]" allUniqueName="[الربط].[سعر الربط].[All]" dimensionUniqueName="[الربط]" displayFolder="" count="0" memberValueDatatype="5" unbalanced="0"/>
    <cacheHierarchy uniqueName="[الربط].[قيمة الربط]" caption="قيمة الربط" attribute="1" defaultMemberUniqueName="[الربط].[قيمة الربط].[All]" allUniqueName="[الربط].[قيمة الربط].[All]" dimensionUniqueName="[الربط]" displayFolder="" count="0" memberValueDatatype="130" unbalanced="0"/>
    <cacheHierarchy uniqueName="[الربط].[ملاحظات الربط]" caption="ملاحظات الربط" attribute="1" defaultMemberUniqueName="[الربط].[ملاحظات الربط].[All]" allUniqueName="[الربط].[ملاحظات الربط].[All]" dimensionUniqueName="[الربط]" displayFolder="" count="0" memberValueDatatype="130" unbalanced="0"/>
    <cacheHierarchy uniqueName="[الربط].[Index]" caption="Index" attribute="1" defaultMemberUniqueName="[الربط].[Index].[All]" allUniqueName="[الربط].[Index].[All]" dimensionUniqueName="[الربط]" displayFolder="" count="0" memberValueDatatype="20" unbalanced="0"/>
    <cacheHierarchy uniqueName="[الربط].[الكمية التراكمية]" caption="الكمية التراكمية" attribute="1" defaultMemberUniqueName="[الربط].[الكمية التراكمية].[All]" allUniqueName="[الربط].[الكمية التراكمية].[All]" dimensionUniqueName="[الربط]" displayFolder="" count="0" memberValueDatatype="20" unbalanced="0"/>
    <cacheHierarchy uniqueName="[الربط].[الكمية السابقة]" caption="الكمية السابقة" attribute="1" defaultMemberUniqueName="[الربط].[الكمية السابقة].[All]" allUniqueName="[الربط].[الكمية السابقة].[All]" dimensionUniqueName="[الربط]" displayFolder="" count="0" memberValueDatatype="20" unbalanced="0"/>
    <cacheHierarchy uniqueName="[الرولينج].[الرقم الداخلي]" caption="الرقم الداخلي" attribute="1" defaultMemberUniqueName="[الرولينج].[الرقم الداخلي].[All]" allUniqueName="[الرولينج].[الرقم الداخلي].[All]" dimensionUniqueName="[الرولينج]" displayFolder="" count="0" memberValueDatatype="130" unbalanced="0"/>
    <cacheHierarchy uniqueName="[الرولينج].[تاريخ الترويل]" caption="تاريخ الترويل" attribute="1" time="1" defaultMemberUniqueName="[الرولينج].[تاريخ الترويل].[All]" allUniqueName="[الرولينج].[تاريخ الترويل].[All]" dimensionUniqueName="[الرولينج]" displayFolder="" count="0" memberValueDatatype="7" unbalanced="0"/>
    <cacheHierarchy uniqueName="[الرولينج].[رقم العقد]" caption="رقم العقد" attribute="1" defaultMemberUniqueName="[الرولينج].[رقم العقد].[All]" allUniqueName="[الرولينج].[رقم العقد].[All]" dimensionUniqueName="[الرولينج]" displayFolder="" count="0" memberValueDatatype="130" unbalanced="0"/>
    <cacheHierarchy uniqueName="[الرولينج].[المورد]" caption="المورد" attribute="1" defaultMemberUniqueName="[الرولينج].[المورد].[All]" allUniqueName="[الرولينج].[المورد].[All]" dimensionUniqueName="[الرولينج]" displayFolder="" count="0" memberValueDatatype="130" unbalanced="0"/>
    <cacheHierarchy uniqueName="[الرولينج].[الصنف]" caption="الصنف" attribute="1" defaultMemberUniqueName="[الرولينج].[الصنف].[All]" allUniqueName="[الرولينج].[الصنف].[All]" dimensionUniqueName="[الرولينج]" displayFolder="" count="0" memberValueDatatype="130" unbalanced="0"/>
    <cacheHierarchy uniqueName="[الرولينج].[كمية الترويل]" caption="كمية الترويل" attribute="1" defaultMemberUniqueName="[الرولينج].[كمية الترويل].[All]" allUniqueName="[الرولينج].[كمية الترويل].[All]" dimensionUniqueName="[الرولينج]" displayFolder="" count="0" memberValueDatatype="5" unbalanced="0"/>
    <cacheHierarchy uniqueName="[الرولينج].[بورصة التعاقد]" caption="بورصة التعاقد" attribute="1" time="1" defaultMemberUniqueName="[الرولينج].[بورصة التعاقد].[All]" allUniqueName="[الرولينج].[بورصة التعاقد].[All]" dimensionUniqueName="[الرولينج]" displayFolder="" count="0" memberValueDatatype="7" unbalanced="0"/>
    <cacheHierarchy uniqueName="[الرولينج].[بورصة الربط]" caption="بورصة الربط" attribute="1" time="1" defaultMemberUniqueName="[الرولينج].[بورصة الربط].[All]" allUniqueName="[الرولينج].[بورصة الربط].[All]" dimensionUniqueName="[الرولينج]" displayFolder="" count="0" memberValueDatatype="7" unbalanced="0"/>
    <cacheHierarchy uniqueName="[الرولينج].[بورصة سابقة]" caption="بورصة سابقة" attribute="1" time="1" defaultMemberUniqueName="[الرولينج].[بورصة سابقة].[All]" allUniqueName="[الرولينج].[بورصة سابقة].[All]" dimensionUniqueName="[الرولينج]" displayFolder="" count="0" memberValueDatatype="7" unbalanced="0"/>
    <cacheHierarchy uniqueName="[الرولينج].[بورصة الرولينج]" caption="بورصة الرولينج" attribute="1" time="1" defaultMemberUniqueName="[الرولينج].[بورصة الرولينج].[All]" allUniqueName="[الرولينج].[بورصة الرولينج].[All]" dimensionUniqueName="[الرولينج]" displayFolder="" count="0" memberValueDatatype="7" unbalanced="0"/>
    <cacheHierarchy uniqueName="[الرولينج].[سعر الرولينج]" caption="سعر الرولينج" attribute="1" defaultMemberUniqueName="[الرولينج].[سعر الرولينج].[All]" allUniqueName="[الرولينج].[سعر الرولينج].[All]" dimensionUniqueName="[الرولينج]" displayFolder="" count="0" memberValueDatatype="5" unbalanced="0"/>
    <cacheHierarchy uniqueName="[الرولينج].[ملاحظات الرولينج]" caption="ملاحظات الرولينج" attribute="1" defaultMemberUniqueName="[الرولينج].[ملاحظات الرولينج].[All]" allUniqueName="[الرولينج].[ملاحظات الرولينج].[All]" dimensionUniqueName="[الرولينج]" displayFolder="" count="0" memberValueDatatype="130" unbalanced="0"/>
    <cacheHierarchy uniqueName="[السداد].[الرقم الداخلي]" caption="الرقم الداخلي" attribute="1" defaultMemberUniqueName="[السداد].[الرقم الداخلي].[All]" allUniqueName="[السداد].[الرقم الداخلي].[All]" dimensionUniqueName="[السداد]" displayFolder="" count="0" memberValueDatatype="130" unbalanced="0"/>
    <cacheHierarchy uniqueName="[السداد].[تاريخ السداد]" caption="تاريخ السداد" attribute="1" time="1" defaultMemberUniqueName="[السداد].[تاريخ السداد].[All]" allUniqueName="[السداد].[تاريخ السداد].[All]" dimensionUniqueName="[السداد]" displayFolder="" count="0" memberValueDatatype="7" unbalanced="0"/>
    <cacheHierarchy uniqueName="[السداد].[شركة السداد]" caption="شركة السداد" attribute="1" defaultMemberUniqueName="[السداد].[شركة السداد].[All]" allUniqueName="[السداد].[شركة السداد].[All]" dimensionUniqueName="[السداد]" displayFolder="" count="0" memberValueDatatype="130" unbalanced="0"/>
    <cacheHierarchy uniqueName="[السداد].[الصنف]" caption="الصنف" attribute="1" defaultMemberUniqueName="[السداد].[الصنف].[All]" allUniqueName="[السداد].[الصنف].[All]" dimensionUniqueName="[السداد]" displayFolder="" count="0" memberValueDatatype="130" unbalanced="0"/>
    <cacheHierarchy uniqueName="[السداد].[المورد]" caption="المورد" attribute="1" defaultMemberUniqueName="[السداد].[المورد].[All]" allUniqueName="[السداد].[المورد].[All]" dimensionUniqueName="[السداد]" displayFolder="" count="0" memberValueDatatype="130" unbalanced="0"/>
    <cacheHierarchy uniqueName="[السداد].[رقم العقد]" caption="رقم العقد" attribute="1" defaultMemberUniqueName="[السداد].[رقم العقد].[All]" allUniqueName="[السداد].[رقم العقد].[All]" dimensionUniqueName="[السداد]" displayFolder="" count="0" memberValueDatatype="130" unbalanced="0"/>
    <cacheHierarchy uniqueName="[السداد].[الشركة الداخلية]" caption="الشركة الداخلية" attribute="1" defaultMemberUniqueName="[السداد].[الشركة الداخلية].[All]" allUniqueName="[السداد].[الشركة الداخلية].[All]" dimensionUniqueName="[السداد]" displayFolder="" count="0" memberValueDatatype="130" unbalanced="0"/>
    <cacheHierarchy uniqueName="[السداد].[نوع السداد]" caption="نوع السداد" attribute="1" defaultMemberUniqueName="[السداد].[نوع السداد].[All]" allUniqueName="[السداد].[نوع السداد].[All]" dimensionUniqueName="[السداد]" displayFolder="" count="0" memberValueDatatype="130" unbalanced="0"/>
    <cacheHierarchy uniqueName="[السداد].[نوع السعر]" caption="نوع السعر" attribute="1" defaultMemberUniqueName="[السداد].[نوع السعر].[All]" allUniqueName="[السداد].[نوع السعر].[All]" dimensionUniqueName="[السداد]" displayFolder="" count="0" memberValueDatatype="130" unbalanced="0"/>
    <cacheHierarchy uniqueName="[السداد].[موقف السداد]" caption="موقف السداد" attribute="1" defaultMemberUniqueName="[السداد].[موقف السداد].[All]" allUniqueName="[السداد].[موقف السداد].[All]" dimensionUniqueName="[السداد]" displayFolder="" count="0" memberValueDatatype="130" unbalanced="0"/>
    <cacheHierarchy uniqueName="[السداد].[كمية السداد]" caption="كمية السداد" attribute="1" defaultMemberUniqueName="[السداد].[كمية السداد].[All]" allUniqueName="[السداد].[كمية السداد].[All]" dimensionUniqueName="[السداد]" displayFolder="" count="0" memberValueDatatype="5" unbalanced="0"/>
    <cacheHierarchy uniqueName="[السداد].[سعر السداد]" caption="سعر السداد" attribute="1" defaultMemberUniqueName="[السداد].[سعر السداد].[All]" allUniqueName="[السداد].[سعر السداد].[All]" dimensionUniqueName="[السداد]" displayFolder="" count="0" memberValueDatatype="5" unbalanced="0"/>
    <cacheHierarchy uniqueName="[السداد].[ريت السداد]" caption="ريت السداد" attribute="1" defaultMemberUniqueName="[السداد].[ريت السداد].[All]" allUniqueName="[السداد].[ريت السداد].[All]" dimensionUniqueName="[السداد]" displayFolder="" count="0" memberValueDatatype="5" unbalanced="0"/>
    <cacheHierarchy uniqueName="[السداد].[مسئول السداد]" caption="مسئول السداد" attribute="1" defaultMemberUniqueName="[السداد].[مسئول السداد].[All]" allUniqueName="[السداد].[مسئول السداد].[All]" dimensionUniqueName="[السداد]" displayFolder="" count="0" memberValueDatatype="130" unbalanced="0"/>
    <cacheHierarchy uniqueName="[السداد].[ملاحظات السداد]" caption="ملاحظات السداد" attribute="1" defaultMemberUniqueName="[السداد].[ملاحظات السداد].[All]" allUniqueName="[السداد].[ملاحظات السداد].[All]" dimensionUniqueName="[السداد]" displayFolder="" count="0" memberValueDatatype="130" unbalanced="0"/>
    <cacheHierarchy uniqueName="[بيع_خارجى].[الرقم الداخلي]" caption="الرقم الداخلي" attribute="1" defaultMemberUniqueName="[بيع_خارجى].[الرقم الداخلي].[All]" allUniqueName="[بيع_خارجى].[الرقم الداخلي].[All]" dimensionUniqueName="[بيع_خارجى]" displayFolder="" count="0" memberValueDatatype="130" unbalanced="0"/>
    <cacheHierarchy uniqueName="[بيع_خارجى].[تاريخ البيع]" caption="تاريخ البيع" attribute="1" time="1" defaultMemberUniqueName="[بيع_خارجى].[تاريخ البيع].[All]" allUniqueName="[بيع_خارجى].[تاريخ البيع].[All]" dimensionUniqueName="[بيع_خارجى]" displayFolder="" count="0" memberValueDatatype="7" unbalanced="0"/>
    <cacheHierarchy uniqueName="[بيع_خارجى].[رقم العقد]" caption="رقم العقد" attribute="1" defaultMemberUniqueName="[بيع_خارجى].[رقم العقد].[All]" allUniqueName="[بيع_خارجى].[رقم العقد].[All]" dimensionUniqueName="[بيع_خارجى]" displayFolder="" count="0" memberValueDatatype="130" unbalanced="0"/>
    <cacheHierarchy uniqueName="[بيع_خارجى].[الصنف]" caption="الصنف" attribute="1" defaultMemberUniqueName="[بيع_خارجى].[الصنف].[All]" allUniqueName="[بيع_خارجى].[الصنف].[All]" dimensionUniqueName="[بيع_خارجى]" displayFolder="" count="0" memberValueDatatype="130" unbalanced="0"/>
    <cacheHierarchy uniqueName="[بيع_خارجى].[اسم المركب]" caption="اسم المركب" attribute="1" defaultMemberUniqueName="[بيع_خارجى].[اسم المركب].[All]" allUniqueName="[بيع_خارجى].[اسم المركب].[All]" dimensionUniqueName="[بيع_خارجى]" displayFolder="" count="0" memberValueDatatype="130" unbalanced="0"/>
    <cacheHierarchy uniqueName="[بيع_خارجى].[كمية المبيعات]" caption="كمية المبيعات" attribute="1" defaultMemberUniqueName="[بيع_خارجى].[كمية المبيعات].[All]" allUniqueName="[بيع_خارجى].[كمية المبيعات].[All]" dimensionUniqueName="[بيع_خارجى]" displayFolder="" count="0" memberValueDatatype="20" unbalanced="0"/>
    <cacheHierarchy uniqueName="[تسجيل_العقود].[الرقم داخلي]" caption="الرقم داخلي" attribute="1" defaultMemberUniqueName="[تسجيل_العقود].[الرقم داخلي].[All]" allUniqueName="[تسجيل_العقود].[الرقم داخلي].[All]" dimensionUniqueName="[تسجيل_العقود]" displayFolder="" count="0" memberValueDatatype="130" unbalanced="0"/>
    <cacheHierarchy uniqueName="[تسجيل_العقود].[تصنيف التعاقد]" caption="تصنيف التعاقد" attribute="1" defaultMemberUniqueName="[تسجيل_العقود].[تصنيف التعاقد].[All]" allUniqueName="[تسجيل_العقود].[تصنيف التعاقد].[All]" dimensionUniqueName="[تسجيل_العقود]" displayFolder="" count="0" memberValueDatatype="130" unbalanced="0"/>
    <cacheHierarchy uniqueName="[تسجيل_العقود].[نوع التعاقد]" caption="نوع التعاقد" attribute="1" defaultMemberUniqueName="[تسجيل_العقود].[نوع التعاقد].[All]" allUniqueName="[تسجيل_العقود].[نوع التعاقد].[All]" dimensionUniqueName="[تسجيل_العقود]" displayFolder="" count="0" memberValueDatatype="130" unbalanced="0"/>
    <cacheHierarchy uniqueName="[تسجيل_العقود].[تاريخ التعاقد]" caption="تاريخ التعاقد" attribute="1" time="1" defaultMemberUniqueName="[تسجيل_العقود].[تاريخ التعاقد].[All]" allUniqueName="[تسجيل_العقود].[تاريخ التعاقد].[All]" dimensionUniqueName="[تسجيل_العقود]" displayFolder="" count="0" memberValueDatatype="7" unbalanced="0"/>
    <cacheHierarchy uniqueName="[تسجيل_العقود].[التصنيف]" caption="التصنيف" attribute="1" defaultMemberUniqueName="[تسجيل_العقود].[التصنيف].[All]" allUniqueName="[تسجيل_العقود].[التصنيف].[All]" dimensionUniqueName="[تسجيل_العقود]" displayFolder="" count="2" memberValueDatatype="130" unbalanced="0">
      <fieldsUsage count="2">
        <fieldUsage x="-1"/>
        <fieldUsage x="0"/>
      </fieldsUsage>
    </cacheHierarchy>
    <cacheHierarchy uniqueName="[تسجيل_العقود].[المورد]" caption="المورد" attribute="1" defaultMemberUniqueName="[تسجيل_العقود].[المورد].[All]" allUniqueName="[تسجيل_العقود].[المورد].[All]" dimensionUniqueName="[تسجيل_العقود]" displayFolder="" count="0" memberValueDatatype="130" unbalanced="0"/>
    <cacheHierarchy uniqueName="[تسجيل_العقود].[المصدر]" caption="المصدر" attribute="1" defaultMemberUniqueName="[تسجيل_العقود].[المصدر].[All]" allUniqueName="[تسجيل_العقود].[المصدر].[All]" dimensionUniqueName="[تسجيل_العقود]" displayFolder="" count="0" memberValueDatatype="130" unbalanced="0"/>
    <cacheHierarchy uniqueName="[تسجيل_العقود].[شركة التعاقد]" caption="شركة التعاقد" attribute="1" defaultMemberUniqueName="[تسجيل_العقود].[شركة التعاقد].[All]" allUniqueName="[تسجيل_العقود].[شركة التعاقد].[All]" dimensionUniqueName="[تسجيل_العقود]" displayFolder="" count="0" memberValueDatatype="130" unbalanced="0"/>
    <cacheHierarchy uniqueName="[تسجيل_العقود].[رقم العقد]" caption="رقم العقد" attribute="1" defaultMemberUniqueName="[تسجيل_العقود].[رقم العقد].[All]" allUniqueName="[تسجيل_العقود].[رقم العقد].[All]" dimensionUniqueName="[تسجيل_العقود]" displayFolder="" count="2" memberValueDatatype="130" unbalanced="0">
      <fieldsUsage count="2">
        <fieldUsage x="-1"/>
        <fieldUsage x="1"/>
      </fieldsUsage>
    </cacheHierarchy>
    <cacheHierarchy uniqueName="[تسجيل_العقود].[الكمية]" caption="الكمية" attribute="1" defaultMemberUniqueName="[تسجيل_العقود].[الكمية].[All]" allUniqueName="[تسجيل_العقود].[الكمية].[All]" dimensionUniqueName="[تسجيل_العقود]" displayFolder="" count="0" memberValueDatatype="5" unbalanced="0"/>
    <cacheHierarchy uniqueName="[تسجيل_العقود].[بريم التعاقد]" caption="بريم التعاقد" attribute="1" defaultMemberUniqueName="[تسجيل_العقود].[بريم التعاقد].[All]" allUniqueName="[تسجيل_العقود].[بريم التعاقد].[All]" dimensionUniqueName="[تسجيل_العقود]" displayFolder="" count="0" memberValueDatatype="20" unbalanced="0"/>
    <cacheHierarchy uniqueName="[تسجيل_العقود].[الشحن]" caption="الشحن" attribute="1" defaultMemberUniqueName="[تسجيل_العقود].[الشحن].[All]" allUniqueName="[تسجيل_العقود].[الشحن].[All]" dimensionUniqueName="[تسجيل_العقود]" displayFolder="" count="0" memberValueDatatype="130" unbalanced="0"/>
    <cacheHierarchy uniqueName="[تسجيل_العقود].[قيمة الشحن]" caption="قيمة الشحن" attribute="1" defaultMemberUniqueName="[تسجيل_العقود].[قيمة الشحن].[All]" allUniqueName="[تسجيل_العقود].[قيمة الشحن].[All]" dimensionUniqueName="[تسجيل_العقود]" displayFolder="" count="0" memberValueDatatype="5" unbalanced="0"/>
    <cacheHierarchy uniqueName="[تسجيل_العقود].[سعر مبدئى]" caption="سعر مبدئى" attribute="1" defaultMemberUniqueName="[تسجيل_العقود].[سعر مبدئى].[All]" allUniqueName="[تسجيل_العقود].[سعر مبدئى].[All]" dimensionUniqueName="[تسجيل_العقود]" displayFolder="" count="0" memberValueDatatype="130" unbalanced="0"/>
    <cacheHierarchy uniqueName="[تسجيل_العقود].[بورصة التعاقد]" caption="بورصة التعاقد" attribute="1" time="1" defaultMemberUniqueName="[تسجيل_العقود].[بورصة التعاقد].[All]" allUniqueName="[تسجيل_العقود].[بورصة التعاقد].[All]" dimensionUniqueName="[تسجيل_العقود]" displayFolder="" count="0" memberValueDatatype="7" unbalanced="0"/>
    <cacheHierarchy uniqueName="[تسجيل_العقود].[متوقع سداد]" caption="متوقع سداد" attribute="1" time="1" defaultMemberUniqueName="[تسجيل_العقود].[متوقع سداد].[All]" allUniqueName="[تسجيل_العقود].[متوقع سداد].[All]" dimensionUniqueName="[تسجيل_العقود]" displayFolder="" count="0" memberValueDatatype="7" unbalanced="0"/>
    <cacheHierarchy uniqueName="[تسجيل_العقود].[موقف العقد]" caption="موقف العقد" attribute="1" defaultMemberUniqueName="[تسجيل_العقود].[موقف العقد].[All]" allUniqueName="[تسجيل_العقود].[موقف العقد].[All]" dimensionUniqueName="[تسجيل_العقود]" displayFolder="" count="2" memberValueDatatype="130" unbalanced="0">
      <fieldsUsage count="2">
        <fieldUsage x="-1"/>
        <fieldUsage x="4"/>
      </fieldsUsage>
    </cacheHierarchy>
    <cacheHierarchy uniqueName="[تسجيل_العقود].[سعر CIF متوقع]" caption="سعر CIF متوقع" attribute="1" defaultMemberUniqueName="[تسجيل_العقود].[سعر CIF متوقع].[All]" allUniqueName="[تسجيل_العقود].[سعر CIF متوقع].[All]" dimensionUniqueName="[تسجيل_العقود]" displayFolder="" count="0" memberValueDatatype="5" unbalanced="0"/>
    <cacheHierarchy uniqueName="[تسجيل_العقود].[ملاحظات التسجيل]" caption="ملاحظات التسجيل" attribute="1" defaultMemberUniqueName="[تسجيل_العقود].[ملاحظات التسجيل].[All]" allUniqueName="[تسجيل_العقود].[ملاحظات التسجيل].[All]" dimensionUniqueName="[تسجيل_العقود]" displayFolder="" count="0" memberValueDatatype="130" unbalanced="0"/>
    <cacheHierarchy uniqueName="[تسجيل_العقود].[AUTO]" caption="AUTO" attribute="1" defaultMemberUniqueName="[تسجيل_العقود].[AUTO].[All]" allUniqueName="[تسجيل_العقود].[AUTO].[All]" dimensionUniqueName="[تسجيل_العقود]" displayFolder="" count="0" memberValueDatatype="20" unbalanced="0"/>
    <cacheHierarchy uniqueName="[تسجيل_العقود].[كود الصنف]" caption="كود الصنف" attribute="1" defaultMemberUniqueName="[تسجيل_العقود].[كود الصنف].[All]" allUniqueName="[تسجيل_العقود].[كود الصنف].[All]" dimensionUniqueName="[تسجيل_العقود]" displayFolder="" count="0" memberValueDatatype="20" unbalanced="0"/>
    <cacheHierarchy uniqueName="[تسجيل_العقود].[البريم CIF]" caption="البريم CIF" attribute="1" defaultMemberUniqueName="[تسجيل_العقود].[البريم CIF].[All]" allUniqueName="[تسجيل_العقود].[البريم CIF].[All]" dimensionUniqueName="[تسجيل_العقود]" displayFolder="" count="0" memberValueDatatype="5" unbalanced="0"/>
    <cacheHierarchy uniqueName="[تسجيل_العقود].[Sum of كمية الربط]" caption="Sum of كمية الربط" attribute="1" defaultMemberUniqueName="[تسجيل_العقود].[Sum of كمية الربط].[All]" allUniqueName="[تسجيل_العقود].[Sum of كمية الربط].[All]" dimensionUniqueName="[تسجيل_العقود]" displayFolder="" count="0" memberValueDatatype="5" unbalanced="0"/>
    <cacheHierarchy uniqueName="[تسجيل_العقود].[Average of سعر البورصة]" caption="Average of سعر البورصة" attribute="1" defaultMemberUniqueName="[تسجيل_العقود].[Average of سعر البورصة].[All]" allUniqueName="[تسجيل_العقود].[Average of سعر البورصة].[All]" dimensionUniqueName="[تسجيل_العقود]" displayFolder="" count="0" memberValueDatatype="5" unbalanced="0"/>
    <cacheHierarchy uniqueName="[تسجيل_العقود].[Average of سعر الربط]" caption="Average of سعر الربط" attribute="1" defaultMemberUniqueName="[تسجيل_العقود].[Average of سعر الربط].[All]" allUniqueName="[تسجيل_العقود].[Average of سعر الربط].[All]" dimensionUniqueName="[تسجيل_العقود]" displayFolder="" count="0" memberValueDatatype="5" unbalanced="0"/>
    <cacheHierarchy uniqueName="[تسجيل_العقود].[Max of بورصة الربط]" caption="Max of بورصة الربط" attribute="1" time="1" defaultMemberUniqueName="[تسجيل_العقود].[Max of بورصة الربط].[All]" allUniqueName="[تسجيل_العقود].[Max of بورصة الربط].[All]" dimensionUniqueName="[تسجيل_العقود]" displayFolder="" count="0" memberValueDatatype="7" unbalanced="0"/>
    <cacheHierarchy uniqueName="[تسجيل_العقود].[Sum of كمية السداد]" caption="Sum of كمية السداد" attribute="1" defaultMemberUniqueName="[تسجيل_العقود].[Sum of كمية السداد].[All]" allUniqueName="[تسجيل_العقود].[Sum of كمية السداد].[All]" dimensionUniqueName="[تسجيل_العقود]" displayFolder="" count="0" memberValueDatatype="5" unbalanced="0"/>
    <cacheHierarchy uniqueName="[تسجيل_العقود].[Average of سعر السداد]" caption="Average of سعر السداد" attribute="1" defaultMemberUniqueName="[تسجيل_العقود].[Average of سعر السداد].[All]" allUniqueName="[تسجيل_العقود].[Average of سعر السداد].[All]" dimensionUniqueName="[تسجيل_العقود]" displayFolder="" count="0" memberValueDatatype="5" unbalanced="0"/>
    <cacheHierarchy uniqueName="[تسجيل_العقود].[السعر CIF]" caption="السعر CIF" attribute="1" defaultMemberUniqueName="[تسجيل_العقود].[السعر CIF].[All]" allUniqueName="[تسجيل_العقود].[السعر CIF].[All]" dimensionUniqueName="[تسجيل_العقود]" displayFolder="" count="0" memberValueDatatype="5" unbalanced="0"/>
    <cacheHierarchy uniqueName="[تسجيل_العقود].[Sum of كمية التحميل]" caption="Sum of كمية التحميل" attribute="1" defaultMemberUniqueName="[تسجيل_العقود].[Sum of كمية التحميل].[All]" allUniqueName="[تسجيل_العقود].[Sum of كمية التحميل].[All]" dimensionUniqueName="[تسجيل_العقود]" displayFolder="" count="0" memberValueDatatype="5" unbalanced="0"/>
    <cacheHierarchy uniqueName="[تسجيل_العقود].[كمية الربط تقديرى]" caption="كمية الربط تقديرى" attribute="1" defaultMemberUniqueName="[تسجيل_العقود].[كمية الربط تقديرى].[All]" allUniqueName="[تسجيل_العقود].[كمية الربط تقديرى].[All]" dimensionUniqueName="[تسجيل_العقود]" displayFolder="" count="0" memberValueDatatype="5" unbalanced="0"/>
    <cacheHierarchy uniqueName="[تسجيل_العقود].[موقف التسعير]" caption="موقف التسعير" attribute="1" defaultMemberUniqueName="[تسجيل_العقود].[موقف التسعير].[All]" allUniqueName="[تسجيل_العقود].[موقف التسعير].[All]" dimensionUniqueName="[تسجيل_العقود]" displayFolder="" count="0" memberValueDatatype="130" unbalanced="0"/>
    <cacheHierarchy uniqueName="[تسجيل_العقود].[موقف السداد]" caption="موقف السداد" attribute="1" defaultMemberUniqueName="[تسجيل_العقود].[موقف السداد].[All]" allUniqueName="[تسجيل_العقود].[موقف السداد].[All]" dimensionUniqueName="[تسجيل_العقود]" displayFolder="" count="0" memberValueDatatype="130" unbalanced="0"/>
    <cacheHierarchy uniqueName="[تسجيل_العقود].[كمية المطلوب سداده]" caption="كمية المطلوب سداده" attribute="1" defaultMemberUniqueName="[تسجيل_العقود].[كمية المطلوب سداده].[All]" allUniqueName="[تسجيل_العقود].[كمية المطلوب سداده].[All]" dimensionUniqueName="[تسجيل_العقود]" displayFolder="" count="0" memberValueDatatype="5" unbalanced="0"/>
    <cacheHierarchy uniqueName="[تسجيل_العقود].[قيمة المطلوب سداده]" caption="قيمة المطلوب سداده" attribute="1" defaultMemberUniqueName="[تسجيل_العقود].[قيمة المطلوب سداده].[All]" allUniqueName="[تسجيل_العقود].[قيمة المطلوب سداده].[All]" dimensionUniqueName="[تسجيل_العقود]" displayFolder="" count="0" memberValueDatatype="5" unbalanced="0"/>
    <cacheHierarchy uniqueName="[تسجيل_العقود].[حالة التجميع]" caption="حالة التجميع" attribute="1" defaultMemberUniqueName="[تسجيل_العقود].[حالة التجميع].[All]" allUniqueName="[تسجيل_العقود].[حالة التجميع].[All]" dimensionUniqueName="[تسجيل_العقود]" displayFolder="" count="0" memberValueDatatype="130" unbalanced="0"/>
    <cacheHierarchy uniqueName="[تسجيل_العقود].[وصول متوقع (Month)]" caption="وصول متوقع (Month)" attribute="1" defaultMemberUniqueName="[تسجيل_العقود].[وصول متوقع (Month)].[All]" allUniqueName="[تسجيل_العقود].[وصول متوقع (Month)].[All]" dimensionUniqueName="[تسجيل_العقود]" displayFolder="" count="0" memberValueDatatype="130" unbalanced="0"/>
    <cacheHierarchy uniqueName="[تسجيل_العقود].[سداد متوقع (Month)]" caption="سداد متوقع (Month)" attribute="1" defaultMemberUniqueName="[تسجيل_العقود].[سداد متوقع (Month)].[All]" allUniqueName="[تسجيل_العقود].[سداد متوقع (Month)].[All]" dimensionUniqueName="[تسجيل_العقود]" displayFolder="" count="0" memberValueDatatype="130" unbalanced="0"/>
    <cacheHierarchy uniqueName="[تسجيل_العقود].[شهر عربى سداد متوقع]" caption="شهر عربى سداد متوقع" attribute="1" defaultMemberUniqueName="[تسجيل_العقود].[شهر عربى سداد متوقع].[All]" allUniqueName="[تسجيل_العقود].[شهر عربى سداد متوقع].[All]" dimensionUniqueName="[تسجيل_العقود]" displayFolder="" count="0" memberValueDatatype="130" unbalanced="0"/>
    <cacheHierarchy uniqueName="[تسجيل_العقود].[وصول متوقع على الصنف]" caption="وصول متوقع على الصنف" attribute="1" defaultMemberUniqueName="[تسجيل_العقود].[وصول متوقع على الصنف].[All]" allUniqueName="[تسجيل_العقود].[وصول متوقع على الصنف].[All]" dimensionUniqueName="[تسجيل_العقود]" displayFolder="" count="0" memberValueDatatype="130" unbalanced="0"/>
    <cacheHierarchy uniqueName="[تسجيل_العقود].[بداية تشغيل (Month)]" caption="بداية تشغيل (Month)" attribute="1" defaultMemberUniqueName="[تسجيل_العقود].[بداية تشغيل (Month)].[All]" allUniqueName="[تسجيل_العقود].[بداية تشغيل (Month)].[All]" dimensionUniqueName="[تسجيل_العقود]" displayFolder="" count="0" memberValueDatatype="130" unbalanced="0"/>
    <cacheHierarchy uniqueName="[تسجيل_العقود].[متوقع سداد (Year)]" caption="متوقع سداد (Year)" attribute="1" defaultMemberUniqueName="[تسجيل_العقود].[متوقع سداد (Year)].[All]" allUniqueName="[تسجيل_العقود].[متوقع سداد (Year)].[All]" dimensionUniqueName="[تسجيل_العقود]" displayFolder="" count="0" memberValueDatatype="130" unbalanced="0"/>
    <cacheHierarchy uniqueName="[تسجيل_العقود].[متوقع سداد (Quarter)]" caption="متوقع سداد (Quarter)" attribute="1" defaultMemberUniqueName="[تسجيل_العقود].[متوقع سداد (Quarter)].[All]" allUniqueName="[تسجيل_العقود].[متوقع سداد (Quarter)].[All]" dimensionUniqueName="[تسجيل_العقود]" displayFolder="" count="0" memberValueDatatype="130" unbalanced="0"/>
    <cacheHierarchy uniqueName="[تسجيل_العقود].[متوقع سداد (Month)]" caption="متوقع سداد (Month)" attribute="1" defaultMemberUniqueName="[تسجيل_العقود].[متوقع سداد (Month)].[All]" allUniqueName="[تسجيل_العقود].[متوقع سداد (Month)].[All]" dimensionUniqueName="[تسجيل_العقود]" displayFolder="" count="0" memberValueDatatype="130" unbalanced="0"/>
    <cacheHierarchy uniqueName="[تفصيلى].[الرقم داخلي]" caption="الرقم داخلي" attribute="1" defaultMemberUniqueName="[تفصيلى].[الرقم داخلي].[All]" allUniqueName="[تفصيلى].[الرقم داخلي].[All]" dimensionUniqueName="[تفصيلى]" displayFolder="" count="0" memberValueDatatype="130" unbalanced="0"/>
    <cacheHierarchy uniqueName="[تفصيلى].[التصنيف]" caption="التصنيف" attribute="1" defaultMemberUniqueName="[تفصيلى].[التصنيف].[All]" allUniqueName="[تفصيلى].[التصنيف].[All]" dimensionUniqueName="[تفصيلى]" displayFolder="" count="0" memberValueDatatype="130" unbalanced="0"/>
    <cacheHierarchy uniqueName="[تفصيلى].[المصدر]" caption="المصدر" attribute="1" defaultMemberUniqueName="[تفصيلى].[المصدر].[All]" allUniqueName="[تفصيلى].[المصدر].[All]" dimensionUniqueName="[تفصيلى]" displayFolder="" count="0" memberValueDatatype="130" unbalanced="0"/>
    <cacheHierarchy uniqueName="[تفصيلى].[شركة خارجىة]" caption="شركة خارجىة" attribute="1" defaultMemberUniqueName="[تفصيلى].[شركة خارجىة].[All]" allUniqueName="[تفصيلى].[شركة خارجىة].[All]" dimensionUniqueName="[تفصيلى]" displayFolder="" count="0" memberValueDatatype="130" unbalanced="0"/>
    <cacheHierarchy uniqueName="[تفصيلى].[شركة داخلية]" caption="شركة داخلية" attribute="1" defaultMemberUniqueName="[تفصيلى].[شركة داخلية].[All]" allUniqueName="[تفصيلى].[شركة داخلية].[All]" dimensionUniqueName="[تفصيلى]" displayFolder="" count="0" memberValueDatatype="130" unbalanced="0"/>
    <cacheHierarchy uniqueName="[تفصيلى].[رقم العقد]" caption="رقم العقد" attribute="1" defaultMemberUniqueName="[تفصيلى].[رقم العقد].[All]" allUniqueName="[تفصيلى].[رقم العقد].[All]" dimensionUniqueName="[تفصيلى]" displayFolder="" count="0" memberValueDatatype="130" unbalanced="0"/>
    <cacheHierarchy uniqueName="[تفصيلى].[كمية تفصيلى]" caption="كمية تفصيلى" attribute="1" defaultMemberUniqueName="[تفصيلى].[كمية تفصيلى].[All]" allUniqueName="[تفصيلى].[كمية تفصيلى].[All]" dimensionUniqueName="[تفصيلى]" displayFolder="" count="0" memberValueDatatype="130" unbalanced="0"/>
    <cacheHierarchy uniqueName="[تفصيلى].[الباخرة]" caption="الباخرة" attribute="1" defaultMemberUniqueName="[تفصيلى].[الباخرة].[All]" allUniqueName="[تفصيلى].[الباخرة].[All]" dimensionUniqueName="[تفصيلى]" displayFolder="" count="0" memberValueDatatype="130" unbalanced="0"/>
    <cacheHierarchy uniqueName="[تفصيلى].[ميناء الوصول]" caption="ميناء الوصول" attribute="1" defaultMemberUniqueName="[تفصيلى].[ميناء الوصول].[All]" allUniqueName="[تفصيلى].[ميناء الوصول].[All]" dimensionUniqueName="[تفصيلى]" displayFolder="" count="0" memberValueDatatype="130" unbalanced="0"/>
    <cacheHierarchy uniqueName="[تفصيلى].[وصول متوقع]" caption="وصول متوقع" attribute="1" time="1" defaultMemberUniqueName="[تفصيلى].[وصول متوقع].[All]" allUniqueName="[تفصيلى].[وصول متوقع].[All]" dimensionUniqueName="[تفصيلى]" displayFolder="" count="0" memberValueDatatype="7" unbalanced="0"/>
    <cacheHierarchy uniqueName="[تفصيلى].[بداية تشغيل]" caption="بداية تشغيل" attribute="1" time="1" defaultMemberUniqueName="[تفصيلى].[بداية تشغيل].[All]" allUniqueName="[تفصيلى].[بداية تشغيل].[All]" dimensionUniqueName="[تفصيلى]" displayFolder="" count="0" memberValueDatatype="7" unbalanced="0"/>
    <cacheHierarchy uniqueName="[تفصيلى].[مدة التحميل]" caption="مدة التحميل" attribute="1" defaultMemberUniqueName="[تفصيلى].[مدة التحميل].[All]" allUniqueName="[تفصيلى].[مدة التحميل].[All]" dimensionUniqueName="[تفصيلى]" displayFolder="" count="0" memberValueDatatype="20" unbalanced="0"/>
    <cacheHierarchy uniqueName="[تفصيلى].[نهاية تشغيل]" caption="نهاية تشغيل" attribute="1" time="1" defaultMemberUniqueName="[تفصيلى].[نهاية تشغيل].[All]" allUniqueName="[تفصيلى].[نهاية تشغيل].[All]" dimensionUniqueName="[تفصيلى]" displayFolder="" count="0" memberValueDatatype="7" unbalanced="0"/>
    <cacheHierarchy uniqueName="[تفصيلى].[موقف العقد]" caption="موقف العقد" attribute="1" defaultMemberUniqueName="[تفصيلى].[موقف العقد].[All]" allUniqueName="[تفصيلى].[موقف العقد].[All]" dimensionUniqueName="[تفصيلى]" displayFolder="" count="0" memberValueDatatype="130" unbalanced="0"/>
    <cacheHierarchy uniqueName="[تفصيلى].[موقف المركب]" caption="موقف المركب" attribute="1" defaultMemberUniqueName="[تفصيلى].[موقف المركب].[All]" allUniqueName="[تفصيلى].[موقف المركب].[All]" dimensionUniqueName="[تفصيلى]" displayFolder="" count="0" memberValueDatatype="130" unbalanced="0"/>
    <cacheHierarchy uniqueName="[تفصيلى].[ملاحظات التسجيل]" caption="ملاحظات التسجيل" attribute="1" defaultMemberUniqueName="[تفصيلى].[ملاحظات التسجيل].[All]" allUniqueName="[تفصيلى].[ملاحظات التسجيل].[All]" dimensionUniqueName="[تفصيلى]" displayFolder="" count="0" memberValueDatatype="130" unbalanced="0"/>
    <cacheHierarchy uniqueName="[تسجيل_العقود].[بداية تشغيل (Month Index)]" caption="بداية تشغيل (Month Index)" attribute="1" defaultMemberUniqueName="[تسجيل_العقود].[بداية تشغيل (Month Index)].[All]" allUniqueName="[تسجيل_العقود].[بداية تشغيل (Month Index)].[All]" dimensionUniqueName="[تسجيل_العقود]" displayFolder="" count="0" memberValueDatatype="20" unbalanced="0" hidden="1"/>
    <cacheHierarchy uniqueName="[تسجيل_العقود].[متوقع سداد (Month Index)]" caption="متوقع سداد (Month Index)" attribute="1" defaultMemberUniqueName="[تسجيل_العقود].[متوقع سداد (Month Index)].[All]" allUniqueName="[تسجيل_العقود].[متوقع سداد (Month Index)].[All]" dimensionUniqueName="[تسجيل_العقود]" displayFolder="" count="0" memberValueDatatype="20" unbalanced="0" hidden="1"/>
    <cacheHierarchy uniqueName="[تسجيل_العقود].[وصول متوقع (Month Index)]" caption="وصول متوقع (Month Index)" attribute="1" defaultMemberUniqueName="[تسجيل_العقود].[وصول متوقع (Month Index)].[All]" allUniqueName="[تسجيل_العقود].[وصول متوقع (Month Index)].[All]" dimensionUniqueName="[تسجيل_العقود]" displayFolder="" count="0" memberValueDatatype="20" unbalanced="0" hidden="1"/>
    <cacheHierarchy uniqueName="[Measures].[Sum of Average of سعر البورصة]" caption="Sum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Average of Average of سعر البورصة]" caption="Average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السعر CIF]" caption="Sum of السعر CIF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Count of وصول متوقع (Month)]" caption="Count of وصول متوقع (Month)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كمية المطلوب سداده]" caption="Sum of كمي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Count of سعر CIF متوقع]" caption="Count of سعر CIF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0"/>
        </ext>
      </extLst>
    </cacheHierarchy>
    <cacheHierarchy uniqueName="[Measures].[Sum of قيمة المطلوب سداده]" caption="Sum of قيم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Count of متوقع سداد]" caption="Count of متوقع 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Sum of كمية السداد]" caption="Sum of Sum of كمية ال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Count of الاستهلاك]" caption="Count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الاستهلاك]" caption="Average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جمالى الرصيد]" caption="Sum of اجمالى الرصيد" measure="1" displayFolder="" measureGroup="الارصدة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الاستهلاك]" caption="Sum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لكمية]" caption="Sum of الكمية" measure="1" displayFolder="" measureGroup="تسجيل_العقود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Count of شهر عربى سداد متوقع]" caption="Count of شهر عربى سداد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Sum of كمية الربط]" caption="Sum of Sum of كمية الربط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تعاقدات]" caption="Sum of تعاقدات" measure="1" displayFolder="" measureGroup="الارصدة" count="0"/>
    <cacheHierarchy uniqueName="[Measures].[كمية سداد]" caption="كمية سداد" measure="1" displayFolder="" measureGroup="السداد" count="0"/>
    <cacheHierarchy uniqueName="[Measures].[كمية تحميل]" caption="كمية تحميل" measure="1" displayFolder="" measureGroup="التحميل" count="0" oneField="1">
      <fieldsUsage count="1">
        <fieldUsage x="2"/>
      </fieldsUsage>
    </cacheHierarchy>
    <cacheHierarchy uniqueName="[Measures].[كمية ربط]" caption="كمية ربط" measure="1" displayFolder="" measureGroup="الربط" count="0"/>
    <cacheHierarchy uniqueName="[Measures].[كمية رصيد]" caption="كمية رصيد" measure="1" displayFolder="" measureGroup="الارصدة" count="0"/>
    <cacheHierarchy uniqueName="[Measures].[كمية رولينج]" caption="كمية رولينج" measure="1" displayFolder="" measureGroup="الرولينج" count="0"/>
    <cacheHierarchy uniqueName="[Measures].[Active ما تم دفعه وفتحه فعليا (السداد)]" caption="Active ما تم دفعه وفتحه فعليا (السداد)" measure="1" displayFolder="" measureGroup="تسجيل_العقود" count="0"/>
    <cacheHierarchy uniqueName="[Measures].[Active ما تم ربطه]" caption="Active ما تم ربطه" measure="1" displayFolder="" measureGroup="تسجيل_العقود" count="0"/>
    <cacheHierarchy uniqueName="[Measures].[Active ما تم سحبه]" caption="Active ما تم سحبه" measure="1" displayFolder="" measureGroup="تسجيل_العقود" count="0"/>
    <cacheHierarchy uniqueName="[Measures].[Active المتبقى من الكمية المفتوحة]" caption="Active المتبقى من الكمية المفتوحة" measure="1" displayFolder="" measureGroup="تسجيل_العقود" count="0"/>
    <cacheHierarchy uniqueName="[Measures].[Active رصيد المصانع]" caption="Active رصيد المصانع" measure="1" displayFolder="" measureGroup="تسجيل_العقود" count="0"/>
    <cacheHierarchy uniqueName="[Measures].[Active الكميات المدفوعة بدون تسعير]" caption="Active الكميات المدفوعة بدون تسعير" measure="1" displayFolder="" measureGroup="تسجيل_العقود" count="0"/>
    <cacheHierarchy uniqueName="[Measures].[Active رصيد التغطية]" caption="Active رصيد التغطية" measure="1" displayFolder="" measureGroup="تسجيل_العقود" count="0"/>
    <cacheHierarchy uniqueName="[Measures].[Active Position]" caption="Active Position" measure="1" displayFolder="" measureGroup="تسجيل_العقود" count="0"/>
    <cacheHierarchy uniqueName="[Measures].[Active عدد الايام]" caption="Active عدد الايام" measure="1" displayFolder="" measureGroup="تسجيل_العقود" count="0"/>
    <cacheHierarchy uniqueName="[Measures].[Active عدد العقود]" caption="Active عدد العقود" measure="1" displayFolder="" measureGroup="تسجيل_العقود" count="0"/>
    <cacheHierarchy uniqueName="[Measures].[Activeكمية مراكب الذرة]" caption="Activeكمية مراكب الذرة" measure="1" displayFolder="" measureGroup="تسجيل_العقود" count="0"/>
    <cacheHierarchy uniqueName="[Measures].[كمية التعاقد]" caption="كمية التعاقد" measure="1" displayFolder="" measureGroup="تسجيل_العقود" count="0"/>
    <cacheHierarchy uniqueName="[Measures].[Active عدد مراكب الذرة]" caption="Active عدد مراكب الذرة" measure="1" displayFolder="" measureGroup="تسجيل_العقود" count="0"/>
    <cacheHierarchy uniqueName="[Measures].[Activeاجمالي كميات مسعرة الذرة]" caption="Activeاجمالي كميات مسعرة الذرة" measure="1" displayFolder="" measureGroup="تسجيل_العقود" count="0"/>
    <cacheHierarchy uniqueName="[Measures].[Active كميات مسعرة بدون سداد الذرة]" caption="Active كميات مسعرة بدون سداد الذرة" measure="1" displayFolder="" measureGroup="تسجيل_العقود" count="0"/>
    <cacheHierarchy uniqueName="[Measures].[Active Position الذرة]" caption="Active Position الذرة" measure="1" displayFolder="" measureGroup="تسجيل_العقود" count="0"/>
    <cacheHierarchy uniqueName="[Measures].[كمية ربط العقود]" caption="كمية ربط العقود" measure="1" displayFolder="" measureGroup="تسجيل_العقود" count="0"/>
    <cacheHierarchy uniqueName="[Measures].[كمية سداد العقود]" caption="كمية سداد العقود" measure="1" displayFolder="" measureGroup="تسجيل_العقود" count="0"/>
    <cacheHierarchy uniqueName="[Measures].[كمية تحميل العقود]" caption="كمية تحميل العقود" measure="1" displayFolder="" measureGroup="تسجيل_العقود" count="0"/>
    <cacheHierarchy uniqueName="[Measures].[متوسط سعر البورصة]" caption="متوسط سعر البورصة" measure="1" displayFolder="" measureGroup="تسجيل_العقود" count="0"/>
    <cacheHierarchy uniqueName="[Measures].[احدث بورصة]" caption="احدث بورصة" measure="1" displayFolder="" measureGroup="تسجيل_العقود" count="0"/>
    <cacheHierarchy uniqueName="[Measures].[Active كمية المطلوب سداده]" caption="Active كمية المطلوب سداده" measure="1" displayFolder="" measureGroup="تسجيل_العقود" count="0" oneField="1">
      <fieldsUsage count="1">
        <fieldUsage x="6"/>
      </fieldsUsage>
    </cacheHierarchy>
    <cacheHierarchy uniqueName="[Measures].[كمية مطلوب سدادها]" caption="كمية مطلوب سدادها" measure="1" displayFolder="" measureGroup="تسجيل_العقود" count="0"/>
    <cacheHierarchy uniqueName="[Measures].[Active متوسط سعر CIF متوقع]" caption="Active متوسط سعر CIF متوقع" measure="1" displayFolder="" measureGroup="تسجيل_العقود" count="0"/>
    <cacheHierarchy uniqueName="[Measures].[Active قيمة المطلوب سداده]" caption="Active قيمة المطلوب سداده" measure="1" displayFolder="" measureGroup="تسجيل_العقود" count="0"/>
    <cacheHierarchy uniqueName="[Measures].[Active شهر السداد]" caption="Active شهر السداد" measure="1" displayFolder="" measureGroup="تسجيل_العقود" count="0"/>
    <cacheHierarchy uniqueName="[Measures].[Active كمية ربط تقديرى]" caption="Active كمية ربط تقديرى" measure="1" displayFolder="" measureGroup="تسجيل_العقود" count="0"/>
    <cacheHierarchy uniqueName="[Measures].[ربط تقديرى]" caption="ربط تقديرى" measure="1" displayFolder="" measureGroup="تسجيل_العقود" count="0"/>
    <cacheHierarchy uniqueName="[Measures].[Active كمية مدفوعة وغير مفتوحة]" caption="Active كمية مدفوعة وغير مفتوحة" measure="1" displayFolder="" measureGroup="تسجيل_العقود" count="0"/>
    <cacheHierarchy uniqueName="[Measures].[Active كمية مطلوب سدادها]" caption="Active كمية مطلوب سدادها" measure="1" displayFolder="" measureGroup="تسجيل_العقود" count="0"/>
    <cacheHierarchy uniqueName="[Measures].[Active كمية تعاقدات]" caption="Active كمية تعاقدات" measure="1" displayFolder="" measureGroup="تسجيل_العقود" count="0"/>
    <cacheHierarchy uniqueName="[Measures].[Active رصيد متاح ميناء]" caption="Active رصيد متاح ميناء" measure="1" displayFolder="" measureGroup="تسجيل_العقود" count="0" oneField="1">
      <fieldsUsage count="1">
        <fieldUsage x="5"/>
      </fieldsUsage>
    </cacheHierarchy>
    <cacheHierarchy uniqueName="[Measures].[Active اجمالى الرصيد]" caption="Active اجمالى الرصيد" measure="1" displayFolder="" measureGroup="تسجيل_العقود" count="0"/>
    <cacheHierarchy uniqueName="[Measures].[Active كمية الاستهلاك]" caption="Active كمية الاستهلاك" measure="1" displayFolder="" measureGroup="تسجيل_العقود" count="0"/>
    <cacheHierarchy uniqueName="[Measures].[Active اجمالى المتاح]" caption="Active اجمالى المتاح" measure="1" displayFolder="" measureGroup="تسجيل_العقود" count="0"/>
    <cacheHierarchy uniqueName="[Measures].[Active المتاح يكفى]" caption="Active المتاح يكفى" measure="1" displayFolder="" measureGroup="تسجيل_العقود" count="0"/>
    <cacheHierarchy uniqueName="[Measures].[Active الاجمالى يكفى]" caption="Active الاجمالى يكفى" measure="1" displayFolder="" measureGroup="تسجيل_العقود" count="0"/>
    <cacheHierarchy uniqueName="[Measures].[كمية التعاقدات]" caption="كمية التعاقدات" measure="1" displayFolder="" measureGroup="الارصدة" count="0"/>
    <cacheHierarchy uniqueName="[Measures].[اجمالى الرصيد والتعاقدات]" caption="اجمالى الرصيد والتعاقدات" measure="1" displayFolder="" measureGroup="الارصدة" count="0"/>
    <cacheHierarchy uniqueName="[Measures].[متاح اضافات يكفى]" caption="متاح اضافات يكفى" measure="1" displayFolder="" measureGroup="الارصدة" count="0"/>
    <cacheHierarchy uniqueName="[Measures].[اجمالى اضافات يكفى]" caption="اجمالى اضافات يكفى" measure="1" displayFolder="" measureGroup="الارصدة" count="0"/>
    <cacheHierarchy uniqueName="[Measures].[كمية تراكمية]" caption="كمية تراكمية" measure="1" displayFolder="" measureGroup="الربط" count="0"/>
    <cacheHierarchy uniqueName="[Measures].[قيمة ربط]" caption="قيمة ربط" measure="1" displayFolder="" measureGroup="الربط" count="0"/>
    <cacheHierarchy uniqueName="[Measures].[متوسط سعر البريم لوقت الربط]" caption="متوسط سعر البريم لوقت الربط" measure="1" displayFolder="" measureGroup="تسجيل_العقود" count="0"/>
    <cacheHierarchy uniqueName="[Measures].[كمية افراج]" caption="كمية افراج" measure="1" displayFolder="" measureGroup="الافراج" count="0"/>
    <cacheHierarchy uniqueName="[Measures].[Active ما تم الافراج عنه]" caption="Active ما تم الافراج عنه" measure="1" displayFolder="" measureGroup="تسجيل_العقود" count="0"/>
    <cacheHierarchy uniqueName="[Measures].[كمية بيع]" caption="كمية بيع" measure="1" displayFolder="" measureGroup="بيع_خارجى" count="0"/>
    <cacheHierarchy uniqueName="[Measures].[Activeما تم بيعه]" caption="Activeما تم بيعه" measure="1" displayFolder="" measureGroup="تسجيل_العقود" count="0"/>
    <cacheHierarchy uniqueName="[Measures].[متوسط سعر البورصة لوقت الربط]" caption="متوسط سعر البورصة لوقت الربط" measure="1" displayFolder="" measureGroup="تسجيل_العقود" count="0"/>
    <cacheHierarchy uniqueName="[Measures].[Active كمية متعاقد عليها]" caption="Active كمية متعاقد عليها" measure="1" displayFolder="" measureGroup="تسجيل_العقود" count="0"/>
    <cacheHierarchy uniqueName="[Measures].[Active كمية متبقية للربط]" caption="Active كمية متبقية للربط" measure="1" displayFolder="" measureGroup="تسجيل_العقود" count="0"/>
    <cacheHierarchy uniqueName="[Measures].[صافي البريم النهائي]" caption="صافي البريم النهائي" measure="1" displayFolder="" measureGroup="تسجيل_العقود" count="0"/>
    <cacheHierarchy uniqueName="[Measures].[__XL_Count الاصناف]" caption="__XL_Count الاصناف" measure="1" displayFolder="" measureGroup="الاصناف" count="0" hidden="1"/>
    <cacheHierarchy uniqueName="[Measures].[__XL_Count تسجيل_العقود]" caption="__XL_Count تسجيل_العقود" measure="1" displayFolder="" measureGroup="تسجيل_العقود" count="0" hidden="1"/>
    <cacheHierarchy uniqueName="[Measures].[__XL_Count السداد]" caption="__XL_Count السداد" measure="1" displayFolder="" measureGroup="السداد" count="0" hidden="1"/>
    <cacheHierarchy uniqueName="[Measures].[__XL_Count التحميل]" caption="__XL_Count التحميل" measure="1" displayFolder="" measureGroup="التحميل" count="0" hidden="1"/>
    <cacheHierarchy uniqueName="[Measures].[__XL_Count الربط]" caption="__XL_Count الربط" measure="1" displayFolder="" measureGroup="الربط" count="0" hidden="1"/>
    <cacheHierarchy uniqueName="[Measures].[__XL_Count الارصدة]" caption="__XL_Count الارصدة" measure="1" displayFolder="" measureGroup="الارصدة" count="0" hidden="1"/>
    <cacheHierarchy uniqueName="[Measures].[__XL_Count الرولينج]" caption="__XL_Count الرولينج" measure="1" displayFolder="" measureGroup="الرولينج" count="0" hidden="1"/>
    <cacheHierarchy uniqueName="[Measures].[__XL_Count الافراج]" caption="__XL_Count الافراج" measure="1" displayFolder="" measureGroup="الافراج" count="0" hidden="1"/>
    <cacheHierarchy uniqueName="[Measures].[__XL_Count بيع_خارجى]" caption="__XL_Count بيع_خارجى" measure="1" displayFolder="" measureGroup="بيع_خارجى" count="0" hidden="1"/>
    <cacheHierarchy uniqueName="[Measures].[__XL_Count تفصيلى]" caption="__XL_Count تفصيلى" measure="1" displayFolder="" measureGroup="تفصيلى" count="0" hidden="1"/>
    <cacheHierarchy uniqueName="[Measures].[__No measures defined]" caption="__No measures defined" measure="1" displayFolder="" count="0" hidden="1"/>
  </cacheHierarchies>
  <kpis count="0"/>
  <dimensions count="11">
    <dimension measure="1" name="Measures" uniqueName="[Measures]" caption="Measures"/>
    <dimension name="الارصدة" uniqueName="[الارصدة]" caption="الارصدة"/>
    <dimension name="الاصناف" uniqueName="[الاصناف]" caption="الاصناف"/>
    <dimension name="الافراج" uniqueName="[الافراج]" caption="الافراج"/>
    <dimension name="التحميل" uniqueName="[التحميل]" caption="التحميل"/>
    <dimension name="الربط" uniqueName="[الربط]" caption="الربط"/>
    <dimension name="الرولينج" uniqueName="[الرولينج]" caption="الرولينج"/>
    <dimension name="السداد" uniqueName="[السداد]" caption="السداد"/>
    <dimension name="بيع_خارجى" uniqueName="[بيع_خارجى]" caption="بيع_خارجى"/>
    <dimension name="تسجيل_العقود" uniqueName="[تسجيل_العقود]" caption="تسجيل_العقود"/>
    <dimension name="تفصيلى" uniqueName="[تفصيلى]" caption="تفصيلى"/>
  </dimensions>
  <measureGroups count="10">
    <measureGroup name="الارصدة" caption="الارصدة"/>
    <measureGroup name="الاصناف" caption="الاصناف"/>
    <measureGroup name="الافراج" caption="الافراج"/>
    <measureGroup name="التحميل" caption="التحميل"/>
    <measureGroup name="الربط" caption="الربط"/>
    <measureGroup name="الرولينج" caption="الرولينج"/>
    <measureGroup name="السداد" caption="السداد"/>
    <measureGroup name="بيع_خارجى" caption="بيع_خارجى"/>
    <measureGroup name="تسجيل_العقود" caption="تسجيل_العقود"/>
    <measureGroup name="تفصيلى" caption="تفصيلى"/>
  </measureGroups>
  <maps count="24">
    <map measureGroup="0" dimension="1"/>
    <map measureGroup="0" dimension="2"/>
    <map measureGroup="1" dimension="2"/>
    <map measureGroup="2" dimension="2"/>
    <map measureGroup="2" dimension="3"/>
    <map measureGroup="2" dimension="9"/>
    <map measureGroup="3" dimension="2"/>
    <map measureGroup="3" dimension="4"/>
    <map measureGroup="3" dimension="9"/>
    <map measureGroup="4" dimension="2"/>
    <map measureGroup="4" dimension="5"/>
    <map measureGroup="4" dimension="9"/>
    <map measureGroup="5" dimension="2"/>
    <map measureGroup="5" dimension="6"/>
    <map measureGroup="5" dimension="9"/>
    <map measureGroup="6" dimension="2"/>
    <map measureGroup="6" dimension="7"/>
    <map measureGroup="6" dimension="9"/>
    <map measureGroup="7" dimension="2"/>
    <map measureGroup="7" dimension="8"/>
    <map measureGroup="7" dimension="9"/>
    <map measureGroup="8" dimension="9"/>
    <map measureGroup="9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man" refreshedDate="46300.455193634261" backgroundQuery="1" createdVersion="8" refreshedVersion="8" minRefreshableVersion="3" recordCount="0" supportSubquery="1" supportAdvancedDrill="1" xr:uid="{0E78F115-534C-4BFB-8BAE-C27CDDB49DA7}">
  <cacheSource type="external" connectionId="11"/>
  <cacheFields count="3">
    <cacheField name="[تسجيل_العقود].[التصنيف].[التصنيف]" caption="التصنيف" numFmtId="0" hierarchy="97" level="1">
      <sharedItems count="3">
        <s v="الــــــــــذرة"/>
        <s v="الصويا"/>
        <s v="البذرة"/>
      </sharedItems>
      <extLst>
        <ext xmlns:x15="http://schemas.microsoft.com/office/spreadsheetml/2010/11/main" uri="{4F2E5C28-24EA-4eb8-9CBF-B6C8F9C3D259}">
          <x15:cachedUniqueNames>
            <x15:cachedUniqueName index="0" name="[تسجيل_العقود].[التصنيف].&amp;[الــــــــــذرة]"/>
            <x15:cachedUniqueName index="1" name="[تسجيل_العقود].[التصنيف].&amp;[الصويا]"/>
            <x15:cachedUniqueName index="2" name="[تسجيل_العقود].[التصنيف].&amp;[البذرة]"/>
          </x15:cachedUniqueNames>
        </ext>
      </extLst>
    </cacheField>
    <cacheField name="[Measures].[متوسط سعر البريم لوقت الربط]" caption="متوسط سعر البريم لوقت الربط" numFmtId="0" hierarchy="221" level="32767"/>
    <cacheField name="[Measures].[متوسط سعر البورصة لوقت الربط]" caption="متوسط سعر البورصة لوقت الربط" numFmtId="0" hierarchy="226" level="32767"/>
  </cacheFields>
  <cacheHierarchies count="241">
    <cacheHierarchy uniqueName="[الارصدة].[تاريخ التقرير]" caption="تاريخ التقرير" attribute="1" time="1" defaultMemberUniqueName="[الارصدة].[تاريخ التقرير].[All]" allUniqueName="[الارصدة].[تاريخ التقرير].[All]" dimensionUniqueName="[الارصدة]" displayFolder="" count="0" memberValueDatatype="7" unbalanced="0"/>
    <cacheHierarchy uniqueName="[الارصدة].[كود الصنف]" caption="كود الصنف" attribute="1" defaultMemberUniqueName="[الارصدة].[كود الصنف].[All]" allUniqueName="[الارصدة].[كود الصنف].[All]" dimensionUniqueName="[الارصدة]" displayFolder="" count="0" memberValueDatatype="20" unbalanced="0"/>
    <cacheHierarchy uniqueName="[الارصدة].[اسم الصـــــــنف]" caption="اسم الصـــــــنف" attribute="1" defaultMemberUniqueName="[الارصدة].[اسم الصـــــــنف].[All]" allUniqueName="[الارصدة].[اسم الصـــــــنف].[All]" dimensionUniqueName="[الارصدة]" displayFolder="" count="0" memberValueDatatype="130" unbalanced="0"/>
    <cacheHierarchy uniqueName="[الارصدة].[الوحدة]" caption="الوحدة" attribute="1" defaultMemberUniqueName="[الارصدة].[الوحدة].[All]" allUniqueName="[الارصدة].[الوحدة].[All]" dimensionUniqueName="[الارصدة]" displayFolder="" count="0" memberValueDatatype="130" unbalanced="0"/>
    <cacheHierarchy uniqueName="[الارصدة].[مــوقع  الـسواقي]" caption="مــوقع  الـسواقي" attribute="1" defaultMemberUniqueName="[الارصدة].[مــوقع  الـسواقي].[All]" allUniqueName="[الارصدة].[مــوقع  الـسواقي].[All]" dimensionUniqueName="[الارصدة]" displayFolder="" count="0" memberValueDatatype="20" unbalanced="0"/>
    <cacheHierarchy uniqueName="[الارصدة].[مــوقع  الــواحة]" caption="مــوقع  الــواحة" attribute="1" defaultMemberUniqueName="[الارصدة].[مــوقع  الــواحة].[All]" allUniqueName="[الارصدة].[مــوقع  الــواحة].[All]" dimensionUniqueName="[الارصدة]" displayFolder="" count="0" memberValueDatatype="20" unbalanced="0"/>
    <cacheHierarchy uniqueName="[الارصدة].[مــوقع  العامرية]" caption="مــوقع  العامرية" attribute="1" defaultMemberUniqueName="[الارصدة].[مــوقع  العامرية].[All]" allUniqueName="[الارصدة].[مــوقع  العامرية].[All]" dimensionUniqueName="[الارصدة]" displayFolder="" count="0" memberValueDatatype="20" unbalanced="0"/>
    <cacheHierarchy uniqueName="[الارصدة].[مــوقع  الصالحية]" caption="مــوقع  الصالحية" attribute="1" defaultMemberUniqueName="[الارصدة].[مــوقع  الصالحية].[All]" allUniqueName="[الارصدة].[مــوقع  الصالحية].[All]" dimensionUniqueName="[الارصدة]" displayFolder="" count="0" memberValueDatatype="5" unbalanced="0"/>
    <cacheHierarchy uniqueName="[الارصدة].[اجمالى الرصيد]" caption="اجمالى الرصيد" attribute="1" defaultMemberUniqueName="[الارصدة].[اجمالى الرصيد].[All]" allUniqueName="[الارصدة].[اجمالى الرصيد].[All]" dimensionUniqueName="[الارصدة]" displayFolder="" count="0" memberValueDatatype="20" unbalanced="0"/>
    <cacheHierarchy uniqueName="[الارصدة].[معدل  الاستهلاك]" caption="معدل  الاستهلاك" attribute="1" defaultMemberUniqueName="[الارصدة].[معدل  الاستهلاك].[All]" allUniqueName="[الارصدة].[معدل  الاستهلاك].[All]" dimensionUniqueName="[الارصدة]" displayFolder="" count="0" memberValueDatatype="5" unbalanced="0"/>
    <cacheHierarchy uniqueName="[الارصدة].[يكفى لمدة (بالايام)]" caption="يكفى لمدة (بالايام)" attribute="1" defaultMemberUniqueName="[الارصدة].[يكفى لمدة (بالايام)].[All]" allUniqueName="[الارصدة].[يكفى لمدة (بالايام)].[All]" dimensionUniqueName="[الارصدة]" displayFolder="" count="0" memberValueDatatype="5" unbalanced="0"/>
    <cacheHierarchy uniqueName="[الارصدة].[حتي تاريخ]" caption="حتي تاريخ" attribute="1" time="1" defaultMemberUniqueName="[الارصدة].[حتي تاريخ].[All]" allUniqueName="[الارصدة].[حتي تاريخ].[All]" dimensionUniqueName="[الارصدة]" displayFolder="" count="0" memberValueDatatype="7" unbalanced="0"/>
    <cacheHierarchy uniqueName="[الارصدة].[تعاقدات إضافات]" caption="تعاقدات إضافات" attribute="1" defaultMemberUniqueName="[الارصدة].[تعاقدات إضافات].[All]" allUniqueName="[الارصدة].[تعاقدات إضافات].[All]" dimensionUniqueName="[الارصدة]" displayFolder="" count="0" memberValueDatatype="20" unbalanced="0"/>
    <cacheHierarchy uniqueName="[الارصدة].[ميناء إضافات]" caption="ميناء إضافات" attribute="1" defaultMemberUniqueName="[الارصدة].[ميناء إضافات].[All]" allUniqueName="[الارصدة].[ميناء إضافات].[All]" dimensionUniqueName="[الارصدة]" displayFolder="" count="0" memberValueDatatype="5" unbalanced="0"/>
    <cacheHierarchy uniqueName="[الارصدة].[الاستهلاك]" caption="الاستهلاك" attribute="1" defaultMemberUniqueName="[الارصدة].[الاستهلاك].[All]" allUniqueName="[الارصدة].[الاستهلاك].[All]" dimensionUniqueName="[الارصدة]" displayFolder="" count="0" memberValueDatatype="5" unbalanced="0"/>
    <cacheHierarchy uniqueName="[الارصدة].[اللوط]" caption="اللوط" attribute="1" defaultMemberUniqueName="[الارصدة].[اللوط].[All]" allUniqueName="[الارصدة].[اللوط].[All]" dimensionUniqueName="[الارصدة]" displayFolder="" count="0" memberValueDatatype="5" unbalanced="0"/>
    <cacheHierarchy uniqueName="[الارصدة].[المعامل]" caption="المعامل" attribute="1" defaultMemberUniqueName="[الارصدة].[المعامل].[All]" allUniqueName="[الارصدة].[المعامل].[All]" dimensionUniqueName="[الارصدة]" displayFolder="" count="0" memberValueDatatype="130" unbalanced="0"/>
    <cacheHierarchy uniqueName="[الارصدة].[الريت اليومى]" caption="الريت اليومى" attribute="1" defaultMemberUniqueName="[الارصدة].[الريت اليومى].[All]" allUniqueName="[الارصدة].[الريت اليومى].[All]" dimensionUniqueName="[الارصدة]" displayFolder="" count="0" memberValueDatatype="130" unbalanced="0"/>
    <cacheHierarchy uniqueName="[الارصدة].[المصاريف]" caption="المصاريف" attribute="1" defaultMemberUniqueName="[الارصدة].[المصاريف].[All]" allUniqueName="[الارصدة].[المصاريف].[All]" dimensionUniqueName="[الارصدة]" displayFolder="" count="0" memberValueDatatype="130" unbalanced="0"/>
    <cacheHierarchy uniqueName="[الارصدة].[السعر بالدولار]" caption="السعر بالدولار" attribute="1" defaultMemberUniqueName="[الارصدة].[السعر بالدولار].[All]" allUniqueName="[الارصدة].[السعر بالدولار].[All]" dimensionUniqueName="[الارصدة]" displayFolder="" count="0" memberValueDatatype="130" unbalanced="0"/>
    <cacheHierarchy uniqueName="[الارصدة].[سعر السوق]" caption="سعر السوق" attribute="1" defaultMemberUniqueName="[الارصدة].[سعر السوق].[All]" allUniqueName="[الارصدة].[سعر السوق].[All]" dimensionUniqueName="[الارصدة]" displayFolder="" count="0" memberValueDatatype="130" unbalanced="0"/>
    <cacheHierarchy uniqueName="[الارصدة].[التصنيف]" caption="التصنيف" attribute="1" defaultMemberUniqueName="[الارصدة].[التصنيف].[All]" allUniqueName="[الارصدة].[التصنيف].[All]" dimensionUniqueName="[الارصدة]" displayFolder="" count="0" memberValueDatatype="130" unbalanced="0"/>
    <cacheHierarchy uniqueName="[الارصدة].[التوجية]" caption="التوجية" attribute="1" defaultMemberUniqueName="[الارصدة].[التوجية].[All]" allUniqueName="[الارصدة].[التوجية].[All]" dimensionUniqueName="[الارصدة]" displayFolder="" count="0" memberValueDatatype="130" unbalanced="0"/>
    <cacheHierarchy uniqueName="[الاصناف].[كود الصنف]" caption="كود الصنف" attribute="1" defaultMemberUniqueName="[الاصناف].[كود الصنف].[All]" allUniqueName="[الاصناف].[كود الصنف].[All]" dimensionUniqueName="[الاصناف]" displayFolder="" count="0" memberValueDatatype="20" unbalanced="0"/>
    <cacheHierarchy uniqueName="[الاصناف].[اسم الصنف]" caption="اسم الصنف" attribute="1" defaultMemberUniqueName="[الاصناف].[اسم الصنف].[All]" allUniqueName="[الاصناف].[اسم الصنف].[All]" dimensionUniqueName="[الاصناف]" displayFolder="" count="0" memberValueDatatype="130" unbalanced="0"/>
    <cacheHierarchy uniqueName="[الاصناف].[التوجية]" caption="التوجية" attribute="1" defaultMemberUniqueName="[الاصناف].[التوجية].[All]" allUniqueName="[الاصناف].[التوجية].[All]" dimensionUniqueName="[الاصناف]" displayFolder="" count="0" memberValueDatatype="130" unbalanced="0"/>
    <cacheHierarchy uniqueName="[الاصناف].[لوط]" caption="لوط" attribute="1" defaultMemberUniqueName="[الاصناف].[لوط].[All]" allUniqueName="[الاصناف].[لوط].[All]" dimensionUniqueName="[الاصناف]" displayFolder="" count="0" memberValueDatatype="130" unbalanced="0"/>
    <cacheHierarchy uniqueName="[الاصناف].[معامل]" caption="معامل" attribute="1" defaultMemberUniqueName="[الاصناف].[معامل].[All]" allUniqueName="[الاصناف].[معامل].[All]" dimensionUniqueName="[الاصناف]" displayFolder="" count="0" memberValueDatatype="130" unbalanced="0"/>
    <cacheHierarchy uniqueName="[الافراج].[الرقم الداخلي]" caption="الرقم الداخلي" attribute="1" defaultMemberUniqueName="[الافراج].[الرقم الداخلي].[All]" allUniqueName="[الافراج].[الرقم الداخلي].[All]" dimensionUniqueName="[الافراج]" displayFolder="" count="0" memberValueDatatype="130" unbalanced="0"/>
    <cacheHierarchy uniqueName="[الافراج].[تاريخ الافراج]" caption="تاريخ الافراج" attribute="1" time="1" defaultMemberUniqueName="[الافراج].[تاريخ الافراج].[All]" allUniqueName="[الافراج].[تاريخ الافراج].[All]" dimensionUniqueName="[الافراج]" displayFolder="" count="0" memberValueDatatype="7" unbalanced="0"/>
    <cacheHierarchy uniqueName="[الافراج].[رقم العقد]" caption="رقم العقد" attribute="1" defaultMemberUniqueName="[الافراج].[رقم العقد].[All]" allUniqueName="[الافراج].[رقم العقد].[All]" dimensionUniqueName="[الافراج]" displayFolder="" count="0" memberValueDatatype="130" unbalanced="0"/>
    <cacheHierarchy uniqueName="[الافراج].[الصنف]" caption="الصنف" attribute="1" defaultMemberUniqueName="[الافراج].[الصنف].[All]" allUniqueName="[الافراج].[الصنف].[All]" dimensionUniqueName="[الافراج]" displayFolder="" count="0" memberValueDatatype="130" unbalanced="0"/>
    <cacheHierarchy uniqueName="[الافراج].[اسم المركب]" caption="اسم المركب" attribute="1" defaultMemberUniqueName="[الافراج].[اسم المركب].[All]" allUniqueName="[الافراج].[اسم المركب].[All]" dimensionUniqueName="[الافراج]" displayFolder="" count="0" memberValueDatatype="130" unbalanced="0"/>
    <cacheHierarchy uniqueName="[الافراج].[كمية الافراج]" caption="كمية الافراج" attribute="1" defaultMemberUniqueName="[الافراج].[كمية الافراج].[All]" allUniqueName="[الافراج].[كمية الافراج].[All]" dimensionUniqueName="[الافراج]" displayFolder="" count="0" memberValueDatatype="5" unbalanced="0"/>
    <cacheHierarchy uniqueName="[الافراج].[نوع الافراج]" caption="نوع الافراج" attribute="1" defaultMemberUniqueName="[الافراج].[نوع الافراج].[All]" allUniqueName="[الافراج].[نوع الافراج].[All]" dimensionUniqueName="[الافراج]" displayFolder="" count="0" memberValueDatatype="130" unbalanced="0"/>
    <cacheHierarchy uniqueName="[التحميل].[الرقم الداخلي]" caption="الرقم الداخلي" attribute="1" defaultMemberUniqueName="[التحميل].[الرقم الداخلي].[All]" allUniqueName="[التحميل].[الرقم الداخلي].[All]" dimensionUniqueName="[التحميل]" displayFolder="" count="0" memberValueDatatype="130" unbalanced="0"/>
    <cacheHierarchy uniqueName="[التحميل].[تاريخ التحميل]" caption="تاريخ التحميل" attribute="1" defaultMemberUniqueName="[التحميل].[تاريخ التحميل].[All]" allUniqueName="[التحميل].[تاريخ التحميل].[All]" dimensionUniqueName="[التحميل]" displayFolder="" count="0" memberValueDatatype="130" unbalanced="0"/>
    <cacheHierarchy uniqueName="[التحميل].[رقم العقد]" caption="رقم العقد" attribute="1" defaultMemberUniqueName="[التحميل].[رقم العقد].[All]" allUniqueName="[التحميل].[رقم العقد].[All]" dimensionUniqueName="[التحميل]" displayFolder="" count="0" memberValueDatatype="130" unbalanced="0"/>
    <cacheHierarchy uniqueName="[التحميل].[الصنف]" caption="الصنف" attribute="1" defaultMemberUniqueName="[التحميل].[الصنف].[All]" allUniqueName="[التحميل].[الصنف].[All]" dimensionUniqueName="[التحميل]" displayFolder="" count="0" memberValueDatatype="130" unbalanced="0"/>
    <cacheHierarchy uniqueName="[التحميل].[اسم المركب]" caption="اسم المركب" attribute="1" defaultMemberUniqueName="[التحميل].[اسم المركب].[All]" allUniqueName="[التحميل].[اسم المركب].[All]" dimensionUniqueName="[التحميل]" displayFolder="" count="0" memberValueDatatype="130" unbalanced="0"/>
    <cacheHierarchy uniqueName="[التحميل].[نوع التحميل]" caption="نوع التحميل" attribute="1" defaultMemberUniqueName="[التحميل].[نوع التحميل].[All]" allUniqueName="[التحميل].[نوع التحميل].[All]" dimensionUniqueName="[التحميل]" displayFolder="" count="0" memberValueDatatype="130" unbalanced="0"/>
    <cacheHierarchy uniqueName="[التحميل].[كمية التحميل]" caption="كمية التحميل" attribute="1" defaultMemberUniqueName="[التحميل].[كمية التحميل].[All]" allUniqueName="[التحميل].[كمية التحميل].[All]" dimensionUniqueName="[التحميل]" displayFolder="" count="0" memberValueDatatype="5" unbalanced="0"/>
    <cacheHierarchy uniqueName="[التحميل].[ملاحظات التحميل]" caption="ملاحظات التحميل" attribute="1" defaultMemberUniqueName="[التحميل].[ملاحظات التحميل].[All]" allUniqueName="[التحميل].[ملاحظات التحميل].[All]" dimensionUniqueName="[التحميل]" displayFolder="" count="0" memberValueDatatype="130" unbalanced="0"/>
    <cacheHierarchy uniqueName="[الربط].[الرقم الداخلي]" caption="الرقم الداخلي" attribute="1" defaultMemberUniqueName="[الربط].[الرقم الداخلي].[All]" allUniqueName="[الربط].[الرقم الداخلي].[All]" dimensionUniqueName="[الربط]" displayFolder="" count="0" memberValueDatatype="130" unbalanced="0"/>
    <cacheHierarchy uniqueName="[الربط].[تاريخ الربط]" caption="تاريخ الربط" attribute="1" time="1" defaultMemberUniqueName="[الربط].[تاريخ الربط].[All]" allUniqueName="[الربط].[تاريخ الربط].[All]" dimensionUniqueName="[الربط]" displayFolder="" count="0" memberValueDatatype="7" unbalanced="0"/>
    <cacheHierarchy uniqueName="[الربط].[المورد]" caption="المورد" attribute="1" defaultMemberUniqueName="[الربط].[المورد].[All]" allUniqueName="[الربط].[المورد].[All]" dimensionUniqueName="[الربط]" displayFolder="" count="0" memberValueDatatype="130" unbalanced="0"/>
    <cacheHierarchy uniqueName="[الربط].[رقم العقد]" caption="رقم العقد" attribute="1" defaultMemberUniqueName="[الربط].[رقم العقد].[All]" allUniqueName="[الربط].[رقم العقد].[All]" dimensionUniqueName="[الربط]" displayFolder="" count="0" memberValueDatatype="130" unbalanced="0"/>
    <cacheHierarchy uniqueName="[الربط].[الصنف]" caption="الصنف" attribute="1" defaultMemberUniqueName="[الربط].[الصنف].[All]" allUniqueName="[الربط].[الصنف].[All]" dimensionUniqueName="[الربط]" displayFolder="" count="0" memberValueDatatype="130" unbalanced="0"/>
    <cacheHierarchy uniqueName="[الربط].[بورصة التعاقد]" caption="بورصة التعاقد" attribute="1" time="1" defaultMemberUniqueName="[الربط].[بورصة التعاقد].[All]" allUniqueName="[الربط].[بورصة التعاقد].[All]" dimensionUniqueName="[الربط]" displayFolder="" count="0" memberValueDatatype="7" unbalanced="0"/>
    <cacheHierarchy uniqueName="[الربط].[عدد العقود]" caption="عدد العقود" attribute="1" defaultMemberUniqueName="[الربط].[عدد العقود].[All]" allUniqueName="[الربط].[عدد العقود].[All]" dimensionUniqueName="[الربط]" displayFolder="" count="0" memberValueDatatype="20" unbalanced="0"/>
    <cacheHierarchy uniqueName="[الربط].[كمية الربط]" caption="كمية الربط" attribute="1" defaultMemberUniqueName="[الربط].[كمية الربط].[All]" allUniqueName="[الربط].[كمية الربط].[All]" dimensionUniqueName="[الربط]" displayFolder="" count="0" memberValueDatatype="20" unbalanced="0"/>
    <cacheHierarchy uniqueName="[الربط].[سعر البورصة]" caption="سعر البورصة" attribute="1" defaultMemberUniqueName="[الربط].[سعر البورصة].[All]" allUniqueName="[الربط].[سعر البورصة].[All]" dimensionUniqueName="[الربط]" displayFolder="" count="0" memberValueDatatype="5" unbalanced="0"/>
    <cacheHierarchy uniqueName="[الربط].[بورصة الربط]" caption="بورصة الربط" attribute="1" time="1" defaultMemberUniqueName="[الربط].[بورصة الربط].[All]" allUniqueName="[الربط].[بورصة الربط].[All]" dimensionUniqueName="[الربط]" displayFolder="" count="0" memberValueDatatype="7" unbalanced="0"/>
    <cacheHierarchy uniqueName="[الربط].[بريم الربط]" caption="بريم الربط" attribute="1" defaultMemberUniqueName="[الربط].[بريم الربط].[All]" allUniqueName="[الربط].[بريم الربط].[All]" dimensionUniqueName="[الربط]" displayFolder="" count="0" memberValueDatatype="5" unbalanced="0"/>
    <cacheHierarchy uniqueName="[الربط].[سعر الربط]" caption="سعر الربط" attribute="1" defaultMemberUniqueName="[الربط].[سعر الربط].[All]" allUniqueName="[الربط].[سعر الربط].[All]" dimensionUniqueName="[الربط]" displayFolder="" count="0" memberValueDatatype="5" unbalanced="0"/>
    <cacheHierarchy uniqueName="[الربط].[قيمة الربط]" caption="قيمة الربط" attribute="1" defaultMemberUniqueName="[الربط].[قيمة الربط].[All]" allUniqueName="[الربط].[قيمة الربط].[All]" dimensionUniqueName="[الربط]" displayFolder="" count="0" memberValueDatatype="130" unbalanced="0"/>
    <cacheHierarchy uniqueName="[الربط].[ملاحظات الربط]" caption="ملاحظات الربط" attribute="1" defaultMemberUniqueName="[الربط].[ملاحظات الربط].[All]" allUniqueName="[الربط].[ملاحظات الربط].[All]" dimensionUniqueName="[الربط]" displayFolder="" count="0" memberValueDatatype="130" unbalanced="0"/>
    <cacheHierarchy uniqueName="[الربط].[Index]" caption="Index" attribute="1" defaultMemberUniqueName="[الربط].[Index].[All]" allUniqueName="[الربط].[Index].[All]" dimensionUniqueName="[الربط]" displayFolder="" count="0" memberValueDatatype="20" unbalanced="0"/>
    <cacheHierarchy uniqueName="[الربط].[الكمية التراكمية]" caption="الكمية التراكمية" attribute="1" defaultMemberUniqueName="[الربط].[الكمية التراكمية].[All]" allUniqueName="[الربط].[الكمية التراكمية].[All]" dimensionUniqueName="[الربط]" displayFolder="" count="0" memberValueDatatype="20" unbalanced="0"/>
    <cacheHierarchy uniqueName="[الربط].[الكمية السابقة]" caption="الكمية السابقة" attribute="1" defaultMemberUniqueName="[الربط].[الكمية السابقة].[All]" allUniqueName="[الربط].[الكمية السابقة].[All]" dimensionUniqueName="[الربط]" displayFolder="" count="0" memberValueDatatype="20" unbalanced="0"/>
    <cacheHierarchy uniqueName="[الرولينج].[الرقم الداخلي]" caption="الرقم الداخلي" attribute="1" defaultMemberUniqueName="[الرولينج].[الرقم الداخلي].[All]" allUniqueName="[الرولينج].[الرقم الداخلي].[All]" dimensionUniqueName="[الرولينج]" displayFolder="" count="0" memberValueDatatype="130" unbalanced="0"/>
    <cacheHierarchy uniqueName="[الرولينج].[تاريخ الترويل]" caption="تاريخ الترويل" attribute="1" time="1" defaultMemberUniqueName="[الرولينج].[تاريخ الترويل].[All]" allUniqueName="[الرولينج].[تاريخ الترويل].[All]" dimensionUniqueName="[الرولينج]" displayFolder="" count="0" memberValueDatatype="7" unbalanced="0"/>
    <cacheHierarchy uniqueName="[الرولينج].[رقم العقد]" caption="رقم العقد" attribute="1" defaultMemberUniqueName="[الرولينج].[رقم العقد].[All]" allUniqueName="[الرولينج].[رقم العقد].[All]" dimensionUniqueName="[الرولينج]" displayFolder="" count="0" memberValueDatatype="130" unbalanced="0"/>
    <cacheHierarchy uniqueName="[الرولينج].[المورد]" caption="المورد" attribute="1" defaultMemberUniqueName="[الرولينج].[المورد].[All]" allUniqueName="[الرولينج].[المورد].[All]" dimensionUniqueName="[الرولينج]" displayFolder="" count="0" memberValueDatatype="130" unbalanced="0"/>
    <cacheHierarchy uniqueName="[الرولينج].[الصنف]" caption="الصنف" attribute="1" defaultMemberUniqueName="[الرولينج].[الصنف].[All]" allUniqueName="[الرولينج].[الصنف].[All]" dimensionUniqueName="[الرولينج]" displayFolder="" count="0" memberValueDatatype="130" unbalanced="0"/>
    <cacheHierarchy uniqueName="[الرولينج].[كمية الترويل]" caption="كمية الترويل" attribute="1" defaultMemberUniqueName="[الرولينج].[كمية الترويل].[All]" allUniqueName="[الرولينج].[كمية الترويل].[All]" dimensionUniqueName="[الرولينج]" displayFolder="" count="0" memberValueDatatype="5" unbalanced="0"/>
    <cacheHierarchy uniqueName="[الرولينج].[بورصة التعاقد]" caption="بورصة التعاقد" attribute="1" time="1" defaultMemberUniqueName="[الرولينج].[بورصة التعاقد].[All]" allUniqueName="[الرولينج].[بورصة التعاقد].[All]" dimensionUniqueName="[الرولينج]" displayFolder="" count="0" memberValueDatatype="7" unbalanced="0"/>
    <cacheHierarchy uniqueName="[الرولينج].[بورصة الربط]" caption="بورصة الربط" attribute="1" time="1" defaultMemberUniqueName="[الرولينج].[بورصة الربط].[All]" allUniqueName="[الرولينج].[بورصة الربط].[All]" dimensionUniqueName="[الرولينج]" displayFolder="" count="0" memberValueDatatype="7" unbalanced="0"/>
    <cacheHierarchy uniqueName="[الرولينج].[بورصة سابقة]" caption="بورصة سابقة" attribute="1" time="1" defaultMemberUniqueName="[الرولينج].[بورصة سابقة].[All]" allUniqueName="[الرولينج].[بورصة سابقة].[All]" dimensionUniqueName="[الرولينج]" displayFolder="" count="0" memberValueDatatype="7" unbalanced="0"/>
    <cacheHierarchy uniqueName="[الرولينج].[بورصة الرولينج]" caption="بورصة الرولينج" attribute="1" time="1" defaultMemberUniqueName="[الرولينج].[بورصة الرولينج].[All]" allUniqueName="[الرولينج].[بورصة الرولينج].[All]" dimensionUniqueName="[الرولينج]" displayFolder="" count="0" memberValueDatatype="7" unbalanced="0"/>
    <cacheHierarchy uniqueName="[الرولينج].[سعر الرولينج]" caption="سعر الرولينج" attribute="1" defaultMemberUniqueName="[الرولينج].[سعر الرولينج].[All]" allUniqueName="[الرولينج].[سعر الرولينج].[All]" dimensionUniqueName="[الرولينج]" displayFolder="" count="0" memberValueDatatype="5" unbalanced="0"/>
    <cacheHierarchy uniqueName="[الرولينج].[ملاحظات الرولينج]" caption="ملاحظات الرولينج" attribute="1" defaultMemberUniqueName="[الرولينج].[ملاحظات الرولينج].[All]" allUniqueName="[الرولينج].[ملاحظات الرولينج].[All]" dimensionUniqueName="[الرولينج]" displayFolder="" count="0" memberValueDatatype="130" unbalanced="0"/>
    <cacheHierarchy uniqueName="[السداد].[الرقم الداخلي]" caption="الرقم الداخلي" attribute="1" defaultMemberUniqueName="[السداد].[الرقم الداخلي].[All]" allUniqueName="[السداد].[الرقم الداخلي].[All]" dimensionUniqueName="[السداد]" displayFolder="" count="0" memberValueDatatype="130" unbalanced="0"/>
    <cacheHierarchy uniqueName="[السداد].[تاريخ السداد]" caption="تاريخ السداد" attribute="1" time="1" defaultMemberUniqueName="[السداد].[تاريخ السداد].[All]" allUniqueName="[السداد].[تاريخ السداد].[All]" dimensionUniqueName="[السداد]" displayFolder="" count="0" memberValueDatatype="7" unbalanced="0"/>
    <cacheHierarchy uniqueName="[السداد].[شركة السداد]" caption="شركة السداد" attribute="1" defaultMemberUniqueName="[السداد].[شركة السداد].[All]" allUniqueName="[السداد].[شركة السداد].[All]" dimensionUniqueName="[السداد]" displayFolder="" count="0" memberValueDatatype="130" unbalanced="0"/>
    <cacheHierarchy uniqueName="[السداد].[الصنف]" caption="الصنف" attribute="1" defaultMemberUniqueName="[السداد].[الصنف].[All]" allUniqueName="[السداد].[الصنف].[All]" dimensionUniqueName="[السداد]" displayFolder="" count="0" memberValueDatatype="130" unbalanced="0"/>
    <cacheHierarchy uniqueName="[السداد].[المورد]" caption="المورد" attribute="1" defaultMemberUniqueName="[السداد].[المورد].[All]" allUniqueName="[السداد].[المورد].[All]" dimensionUniqueName="[السداد]" displayFolder="" count="0" memberValueDatatype="130" unbalanced="0"/>
    <cacheHierarchy uniqueName="[السداد].[رقم العقد]" caption="رقم العقد" attribute="1" defaultMemberUniqueName="[السداد].[رقم العقد].[All]" allUniqueName="[السداد].[رقم العقد].[All]" dimensionUniqueName="[السداد]" displayFolder="" count="0" memberValueDatatype="130" unbalanced="0"/>
    <cacheHierarchy uniqueName="[السداد].[الشركة الداخلية]" caption="الشركة الداخلية" attribute="1" defaultMemberUniqueName="[السداد].[الشركة الداخلية].[All]" allUniqueName="[السداد].[الشركة الداخلية].[All]" dimensionUniqueName="[السداد]" displayFolder="" count="0" memberValueDatatype="130" unbalanced="0"/>
    <cacheHierarchy uniqueName="[السداد].[نوع السداد]" caption="نوع السداد" attribute="1" defaultMemberUniqueName="[السداد].[نوع السداد].[All]" allUniqueName="[السداد].[نوع السداد].[All]" dimensionUniqueName="[السداد]" displayFolder="" count="0" memberValueDatatype="130" unbalanced="0"/>
    <cacheHierarchy uniqueName="[السداد].[نوع السعر]" caption="نوع السعر" attribute="1" defaultMemberUniqueName="[السداد].[نوع السعر].[All]" allUniqueName="[السداد].[نوع السعر].[All]" dimensionUniqueName="[السداد]" displayFolder="" count="0" memberValueDatatype="130" unbalanced="0"/>
    <cacheHierarchy uniqueName="[السداد].[موقف السداد]" caption="موقف السداد" attribute="1" defaultMemberUniqueName="[السداد].[موقف السداد].[All]" allUniqueName="[السداد].[موقف السداد].[All]" dimensionUniqueName="[السداد]" displayFolder="" count="0" memberValueDatatype="130" unbalanced="0"/>
    <cacheHierarchy uniqueName="[السداد].[كمية السداد]" caption="كمية السداد" attribute="1" defaultMemberUniqueName="[السداد].[كمية السداد].[All]" allUniqueName="[السداد].[كمية السداد].[All]" dimensionUniqueName="[السداد]" displayFolder="" count="0" memberValueDatatype="5" unbalanced="0"/>
    <cacheHierarchy uniqueName="[السداد].[سعر السداد]" caption="سعر السداد" attribute="1" defaultMemberUniqueName="[السداد].[سعر السداد].[All]" allUniqueName="[السداد].[سعر السداد].[All]" dimensionUniqueName="[السداد]" displayFolder="" count="0" memberValueDatatype="5" unbalanced="0"/>
    <cacheHierarchy uniqueName="[السداد].[ريت السداد]" caption="ريت السداد" attribute="1" defaultMemberUniqueName="[السداد].[ريت السداد].[All]" allUniqueName="[السداد].[ريت السداد].[All]" dimensionUniqueName="[السداد]" displayFolder="" count="0" memberValueDatatype="5" unbalanced="0"/>
    <cacheHierarchy uniqueName="[السداد].[مسئول السداد]" caption="مسئول السداد" attribute="1" defaultMemberUniqueName="[السداد].[مسئول السداد].[All]" allUniqueName="[السداد].[مسئول السداد].[All]" dimensionUniqueName="[السداد]" displayFolder="" count="0" memberValueDatatype="130" unbalanced="0"/>
    <cacheHierarchy uniqueName="[السداد].[ملاحظات السداد]" caption="ملاحظات السداد" attribute="1" defaultMemberUniqueName="[السداد].[ملاحظات السداد].[All]" allUniqueName="[السداد].[ملاحظات السداد].[All]" dimensionUniqueName="[السداد]" displayFolder="" count="0" memberValueDatatype="130" unbalanced="0"/>
    <cacheHierarchy uniqueName="[بيع_خارجى].[الرقم الداخلي]" caption="الرقم الداخلي" attribute="1" defaultMemberUniqueName="[بيع_خارجى].[الرقم الداخلي].[All]" allUniqueName="[بيع_خارجى].[الرقم الداخلي].[All]" dimensionUniqueName="[بيع_خارجى]" displayFolder="" count="0" memberValueDatatype="130" unbalanced="0"/>
    <cacheHierarchy uniqueName="[بيع_خارجى].[تاريخ البيع]" caption="تاريخ البيع" attribute="1" time="1" defaultMemberUniqueName="[بيع_خارجى].[تاريخ البيع].[All]" allUniqueName="[بيع_خارجى].[تاريخ البيع].[All]" dimensionUniqueName="[بيع_خارجى]" displayFolder="" count="0" memberValueDatatype="7" unbalanced="0"/>
    <cacheHierarchy uniqueName="[بيع_خارجى].[رقم العقد]" caption="رقم العقد" attribute="1" defaultMemberUniqueName="[بيع_خارجى].[رقم العقد].[All]" allUniqueName="[بيع_خارجى].[رقم العقد].[All]" dimensionUniqueName="[بيع_خارجى]" displayFolder="" count="0" memberValueDatatype="130" unbalanced="0"/>
    <cacheHierarchy uniqueName="[بيع_خارجى].[الصنف]" caption="الصنف" attribute="1" defaultMemberUniqueName="[بيع_خارجى].[الصنف].[All]" allUniqueName="[بيع_خارجى].[الصنف].[All]" dimensionUniqueName="[بيع_خارجى]" displayFolder="" count="0" memberValueDatatype="130" unbalanced="0"/>
    <cacheHierarchy uniqueName="[بيع_خارجى].[اسم المركب]" caption="اسم المركب" attribute="1" defaultMemberUniqueName="[بيع_خارجى].[اسم المركب].[All]" allUniqueName="[بيع_خارجى].[اسم المركب].[All]" dimensionUniqueName="[بيع_خارجى]" displayFolder="" count="0" memberValueDatatype="130" unbalanced="0"/>
    <cacheHierarchy uniqueName="[بيع_خارجى].[كمية المبيعات]" caption="كمية المبيعات" attribute="1" defaultMemberUniqueName="[بيع_خارجى].[كمية المبيعات].[All]" allUniqueName="[بيع_خارجى].[كمية المبيعات].[All]" dimensionUniqueName="[بيع_خارجى]" displayFolder="" count="0" memberValueDatatype="20" unbalanced="0"/>
    <cacheHierarchy uniqueName="[تسجيل_العقود].[الرقم داخلي]" caption="الرقم داخلي" attribute="1" defaultMemberUniqueName="[تسجيل_العقود].[الرقم داخلي].[All]" allUniqueName="[تسجيل_العقود].[الرقم داخلي].[All]" dimensionUniqueName="[تسجيل_العقود]" displayFolder="" count="0" memberValueDatatype="130" unbalanced="0"/>
    <cacheHierarchy uniqueName="[تسجيل_العقود].[تصنيف التعاقد]" caption="تصنيف التعاقد" attribute="1" defaultMemberUniqueName="[تسجيل_العقود].[تصنيف التعاقد].[All]" allUniqueName="[تسجيل_العقود].[تصنيف التعاقد].[All]" dimensionUniqueName="[تسجيل_العقود]" displayFolder="" count="0" memberValueDatatype="130" unbalanced="0"/>
    <cacheHierarchy uniqueName="[تسجيل_العقود].[نوع التعاقد]" caption="نوع التعاقد" attribute="1" defaultMemberUniqueName="[تسجيل_العقود].[نوع التعاقد].[All]" allUniqueName="[تسجيل_العقود].[نوع التعاقد].[All]" dimensionUniqueName="[تسجيل_العقود]" displayFolder="" count="0" memberValueDatatype="130" unbalanced="0"/>
    <cacheHierarchy uniqueName="[تسجيل_العقود].[تاريخ التعاقد]" caption="تاريخ التعاقد" attribute="1" time="1" defaultMemberUniqueName="[تسجيل_العقود].[تاريخ التعاقد].[All]" allUniqueName="[تسجيل_العقود].[تاريخ التعاقد].[All]" dimensionUniqueName="[تسجيل_العقود]" displayFolder="" count="0" memberValueDatatype="7" unbalanced="0"/>
    <cacheHierarchy uniqueName="[تسجيل_العقود].[التصنيف]" caption="التصنيف" attribute="1" defaultMemberUniqueName="[تسجيل_العقود].[التصنيف].[All]" allUniqueName="[تسجيل_العقود].[التصنيف].[All]" dimensionUniqueName="[تسجيل_العقود]" displayFolder="" count="2" memberValueDatatype="130" unbalanced="0">
      <fieldsUsage count="2">
        <fieldUsage x="-1"/>
        <fieldUsage x="0"/>
      </fieldsUsage>
    </cacheHierarchy>
    <cacheHierarchy uniqueName="[تسجيل_العقود].[المورد]" caption="المورد" attribute="1" defaultMemberUniqueName="[تسجيل_العقود].[المورد].[All]" allUniqueName="[تسجيل_العقود].[المورد].[All]" dimensionUniqueName="[تسجيل_العقود]" displayFolder="" count="0" memberValueDatatype="130" unbalanced="0"/>
    <cacheHierarchy uniqueName="[تسجيل_العقود].[المصدر]" caption="المصدر" attribute="1" defaultMemberUniqueName="[تسجيل_العقود].[المصدر].[All]" allUniqueName="[تسجيل_العقود].[المصدر].[All]" dimensionUniqueName="[تسجيل_العقود]" displayFolder="" count="0" memberValueDatatype="130" unbalanced="0"/>
    <cacheHierarchy uniqueName="[تسجيل_العقود].[شركة التعاقد]" caption="شركة التعاقد" attribute="1" defaultMemberUniqueName="[تسجيل_العقود].[شركة التعاقد].[All]" allUniqueName="[تسجيل_العقود].[شركة التعاقد].[All]" dimensionUniqueName="[تسجيل_العقود]" displayFolder="" count="0" memberValueDatatype="130" unbalanced="0"/>
    <cacheHierarchy uniqueName="[تسجيل_العقود].[رقم العقد]" caption="رقم العقد" attribute="1" defaultMemberUniqueName="[تسجيل_العقود].[رقم العقد].[All]" allUniqueName="[تسجيل_العقود].[رقم العقد].[All]" dimensionUniqueName="[تسجيل_العقود]" displayFolder="" count="0" memberValueDatatype="130" unbalanced="0"/>
    <cacheHierarchy uniqueName="[تسجيل_العقود].[الكمية]" caption="الكمية" attribute="1" defaultMemberUniqueName="[تسجيل_العقود].[الكمية].[All]" allUniqueName="[تسجيل_العقود].[الكمية].[All]" dimensionUniqueName="[تسجيل_العقود]" displayFolder="" count="0" memberValueDatatype="5" unbalanced="0"/>
    <cacheHierarchy uniqueName="[تسجيل_العقود].[بريم التعاقد]" caption="بريم التعاقد" attribute="1" defaultMemberUniqueName="[تسجيل_العقود].[بريم التعاقد].[All]" allUniqueName="[تسجيل_العقود].[بريم التعاقد].[All]" dimensionUniqueName="[تسجيل_العقود]" displayFolder="" count="0" memberValueDatatype="20" unbalanced="0"/>
    <cacheHierarchy uniqueName="[تسجيل_العقود].[الشحن]" caption="الشحن" attribute="1" defaultMemberUniqueName="[تسجيل_العقود].[الشحن].[All]" allUniqueName="[تسجيل_العقود].[الشحن].[All]" dimensionUniqueName="[تسجيل_العقود]" displayFolder="" count="0" memberValueDatatype="130" unbalanced="0"/>
    <cacheHierarchy uniqueName="[تسجيل_العقود].[قيمة الشحن]" caption="قيمة الشحن" attribute="1" defaultMemberUniqueName="[تسجيل_العقود].[قيمة الشحن].[All]" allUniqueName="[تسجيل_العقود].[قيمة الشحن].[All]" dimensionUniqueName="[تسجيل_العقود]" displayFolder="" count="0" memberValueDatatype="5" unbalanced="0"/>
    <cacheHierarchy uniqueName="[تسجيل_العقود].[سعر مبدئى]" caption="سعر مبدئى" attribute="1" defaultMemberUniqueName="[تسجيل_العقود].[سعر مبدئى].[All]" allUniqueName="[تسجيل_العقود].[سعر مبدئى].[All]" dimensionUniqueName="[تسجيل_العقود]" displayFolder="" count="0" memberValueDatatype="130" unbalanced="0"/>
    <cacheHierarchy uniqueName="[تسجيل_العقود].[بورصة التعاقد]" caption="بورصة التعاقد" attribute="1" time="1" defaultMemberUniqueName="[تسجيل_العقود].[بورصة التعاقد].[All]" allUniqueName="[تسجيل_العقود].[بورصة التعاقد].[All]" dimensionUniqueName="[تسجيل_العقود]" displayFolder="" count="0" memberValueDatatype="7" unbalanced="0"/>
    <cacheHierarchy uniqueName="[تسجيل_العقود].[متوقع سداد]" caption="متوقع سداد" attribute="1" time="1" defaultMemberUniqueName="[تسجيل_العقود].[متوقع سداد].[All]" allUniqueName="[تسجيل_العقود].[متوقع سداد].[All]" dimensionUniqueName="[تسجيل_العقود]" displayFolder="" count="0" memberValueDatatype="7" unbalanced="0"/>
    <cacheHierarchy uniqueName="[تسجيل_العقود].[موقف العقد]" caption="موقف العقد" attribute="1" defaultMemberUniqueName="[تسجيل_العقود].[موقف العقد].[All]" allUniqueName="[تسجيل_العقود].[موقف العقد].[All]" dimensionUniqueName="[تسجيل_العقود]" displayFolder="" count="0" memberValueDatatype="130" unbalanced="0"/>
    <cacheHierarchy uniqueName="[تسجيل_العقود].[سعر CIF متوقع]" caption="سعر CIF متوقع" attribute="1" defaultMemberUniqueName="[تسجيل_العقود].[سعر CIF متوقع].[All]" allUniqueName="[تسجيل_العقود].[سعر CIF متوقع].[All]" dimensionUniqueName="[تسجيل_العقود]" displayFolder="" count="0" memberValueDatatype="5" unbalanced="0"/>
    <cacheHierarchy uniqueName="[تسجيل_العقود].[ملاحظات التسجيل]" caption="ملاحظات التسجيل" attribute="1" defaultMemberUniqueName="[تسجيل_العقود].[ملاحظات التسجيل].[All]" allUniqueName="[تسجيل_العقود].[ملاحظات التسجيل].[All]" dimensionUniqueName="[تسجيل_العقود]" displayFolder="" count="0" memberValueDatatype="130" unbalanced="0"/>
    <cacheHierarchy uniqueName="[تسجيل_العقود].[AUTO]" caption="AUTO" attribute="1" defaultMemberUniqueName="[تسجيل_العقود].[AUTO].[All]" allUniqueName="[تسجيل_العقود].[AUTO].[All]" dimensionUniqueName="[تسجيل_العقود]" displayFolder="" count="0" memberValueDatatype="20" unbalanced="0"/>
    <cacheHierarchy uniqueName="[تسجيل_العقود].[كود الصنف]" caption="كود الصنف" attribute="1" defaultMemberUniqueName="[تسجيل_العقود].[كود الصنف].[All]" allUniqueName="[تسجيل_العقود].[كود الصنف].[All]" dimensionUniqueName="[تسجيل_العقود]" displayFolder="" count="0" memberValueDatatype="20" unbalanced="0"/>
    <cacheHierarchy uniqueName="[تسجيل_العقود].[البريم CIF]" caption="البريم CIF" attribute="1" defaultMemberUniqueName="[تسجيل_العقود].[البريم CIF].[All]" allUniqueName="[تسجيل_العقود].[البريم CIF].[All]" dimensionUniqueName="[تسجيل_العقود]" displayFolder="" count="0" memberValueDatatype="5" unbalanced="0"/>
    <cacheHierarchy uniqueName="[تسجيل_العقود].[Sum of كمية الربط]" caption="Sum of كمية الربط" attribute="1" defaultMemberUniqueName="[تسجيل_العقود].[Sum of كمية الربط].[All]" allUniqueName="[تسجيل_العقود].[Sum of كمية الربط].[All]" dimensionUniqueName="[تسجيل_العقود]" displayFolder="" count="0" memberValueDatatype="5" unbalanced="0"/>
    <cacheHierarchy uniqueName="[تسجيل_العقود].[Average of سعر البورصة]" caption="Average of سعر البورصة" attribute="1" defaultMemberUniqueName="[تسجيل_العقود].[Average of سعر البورصة].[All]" allUniqueName="[تسجيل_العقود].[Average of سعر البورصة].[All]" dimensionUniqueName="[تسجيل_العقود]" displayFolder="" count="0" memberValueDatatype="5" unbalanced="0"/>
    <cacheHierarchy uniqueName="[تسجيل_العقود].[Average of سعر الربط]" caption="Average of سعر الربط" attribute="1" defaultMemberUniqueName="[تسجيل_العقود].[Average of سعر الربط].[All]" allUniqueName="[تسجيل_العقود].[Average of سعر الربط].[All]" dimensionUniqueName="[تسجيل_العقود]" displayFolder="" count="0" memberValueDatatype="5" unbalanced="0"/>
    <cacheHierarchy uniqueName="[تسجيل_العقود].[Max of بورصة الربط]" caption="Max of بورصة الربط" attribute="1" time="1" defaultMemberUniqueName="[تسجيل_العقود].[Max of بورصة الربط].[All]" allUniqueName="[تسجيل_العقود].[Max of بورصة الربط].[All]" dimensionUniqueName="[تسجيل_العقود]" displayFolder="" count="0" memberValueDatatype="7" unbalanced="0"/>
    <cacheHierarchy uniqueName="[تسجيل_العقود].[Sum of كمية السداد]" caption="Sum of كمية السداد" attribute="1" defaultMemberUniqueName="[تسجيل_العقود].[Sum of كمية السداد].[All]" allUniqueName="[تسجيل_العقود].[Sum of كمية السداد].[All]" dimensionUniqueName="[تسجيل_العقود]" displayFolder="" count="0" memberValueDatatype="5" unbalanced="0"/>
    <cacheHierarchy uniqueName="[تسجيل_العقود].[Average of سعر السداد]" caption="Average of سعر السداد" attribute="1" defaultMemberUniqueName="[تسجيل_العقود].[Average of سعر السداد].[All]" allUniqueName="[تسجيل_العقود].[Average of سعر السداد].[All]" dimensionUniqueName="[تسجيل_العقود]" displayFolder="" count="0" memberValueDatatype="5" unbalanced="0"/>
    <cacheHierarchy uniqueName="[تسجيل_العقود].[السعر CIF]" caption="السعر CIF" attribute="1" defaultMemberUniqueName="[تسجيل_العقود].[السعر CIF].[All]" allUniqueName="[تسجيل_العقود].[السعر CIF].[All]" dimensionUniqueName="[تسجيل_العقود]" displayFolder="" count="0" memberValueDatatype="5" unbalanced="0"/>
    <cacheHierarchy uniqueName="[تسجيل_العقود].[Sum of كمية التحميل]" caption="Sum of كمية التحميل" attribute="1" defaultMemberUniqueName="[تسجيل_العقود].[Sum of كمية التحميل].[All]" allUniqueName="[تسجيل_العقود].[Sum of كمية التحميل].[All]" dimensionUniqueName="[تسجيل_العقود]" displayFolder="" count="0" memberValueDatatype="5" unbalanced="0"/>
    <cacheHierarchy uniqueName="[تسجيل_العقود].[كمية الربط تقديرى]" caption="كمية الربط تقديرى" attribute="1" defaultMemberUniqueName="[تسجيل_العقود].[كمية الربط تقديرى].[All]" allUniqueName="[تسجيل_العقود].[كمية الربط تقديرى].[All]" dimensionUniqueName="[تسجيل_العقود]" displayFolder="" count="0" memberValueDatatype="5" unbalanced="0"/>
    <cacheHierarchy uniqueName="[تسجيل_العقود].[موقف التسعير]" caption="موقف التسعير" attribute="1" defaultMemberUniqueName="[تسجيل_العقود].[موقف التسعير].[All]" allUniqueName="[تسجيل_العقود].[موقف التسعير].[All]" dimensionUniqueName="[تسجيل_العقود]" displayFolder="" count="0" memberValueDatatype="130" unbalanced="0"/>
    <cacheHierarchy uniqueName="[تسجيل_العقود].[موقف السداد]" caption="موقف السداد" attribute="1" defaultMemberUniqueName="[تسجيل_العقود].[موقف السداد].[All]" allUniqueName="[تسجيل_العقود].[موقف السداد].[All]" dimensionUniqueName="[تسجيل_العقود]" displayFolder="" count="0" memberValueDatatype="130" unbalanced="0"/>
    <cacheHierarchy uniqueName="[تسجيل_العقود].[كمية المطلوب سداده]" caption="كمية المطلوب سداده" attribute="1" defaultMemberUniqueName="[تسجيل_العقود].[كمية المطلوب سداده].[All]" allUniqueName="[تسجيل_العقود].[كمية المطلوب سداده].[All]" dimensionUniqueName="[تسجيل_العقود]" displayFolder="" count="0" memberValueDatatype="5" unbalanced="0"/>
    <cacheHierarchy uniqueName="[تسجيل_العقود].[قيمة المطلوب سداده]" caption="قيمة المطلوب سداده" attribute="1" defaultMemberUniqueName="[تسجيل_العقود].[قيمة المطلوب سداده].[All]" allUniqueName="[تسجيل_العقود].[قيمة المطلوب سداده].[All]" dimensionUniqueName="[تسجيل_العقود]" displayFolder="" count="0" memberValueDatatype="5" unbalanced="0"/>
    <cacheHierarchy uniqueName="[تسجيل_العقود].[حالة التجميع]" caption="حالة التجميع" attribute="1" defaultMemberUniqueName="[تسجيل_العقود].[حالة التجميع].[All]" allUniqueName="[تسجيل_العقود].[حالة التجميع].[All]" dimensionUniqueName="[تسجيل_العقود]" displayFolder="" count="0" memberValueDatatype="130" unbalanced="0"/>
    <cacheHierarchy uniqueName="[تسجيل_العقود].[وصول متوقع (Month)]" caption="وصول متوقع (Month)" attribute="1" defaultMemberUniqueName="[تسجيل_العقود].[وصول متوقع (Month)].[All]" allUniqueName="[تسجيل_العقود].[وصول متوقع (Month)].[All]" dimensionUniqueName="[تسجيل_العقود]" displayFolder="" count="0" memberValueDatatype="130" unbalanced="0"/>
    <cacheHierarchy uniqueName="[تسجيل_العقود].[سداد متوقع (Month)]" caption="سداد متوقع (Month)" attribute="1" defaultMemberUniqueName="[تسجيل_العقود].[سداد متوقع (Month)].[All]" allUniqueName="[تسجيل_العقود].[سداد متوقع (Month)].[All]" dimensionUniqueName="[تسجيل_العقود]" displayFolder="" count="0" memberValueDatatype="130" unbalanced="0"/>
    <cacheHierarchy uniqueName="[تسجيل_العقود].[شهر عربى سداد متوقع]" caption="شهر عربى سداد متوقع" attribute="1" defaultMemberUniqueName="[تسجيل_العقود].[شهر عربى سداد متوقع].[All]" allUniqueName="[تسجيل_العقود].[شهر عربى سداد متوقع].[All]" dimensionUniqueName="[تسجيل_العقود]" displayFolder="" count="0" memberValueDatatype="130" unbalanced="0"/>
    <cacheHierarchy uniqueName="[تسجيل_العقود].[وصول متوقع على الصنف]" caption="وصول متوقع على الصنف" attribute="1" defaultMemberUniqueName="[تسجيل_العقود].[وصول متوقع على الصنف].[All]" allUniqueName="[تسجيل_العقود].[وصول متوقع على الصنف].[All]" dimensionUniqueName="[تسجيل_العقود]" displayFolder="" count="0" memberValueDatatype="130" unbalanced="0"/>
    <cacheHierarchy uniqueName="[تسجيل_العقود].[بداية تشغيل (Month)]" caption="بداية تشغيل (Month)" attribute="1" defaultMemberUniqueName="[تسجيل_العقود].[بداية تشغيل (Month)].[All]" allUniqueName="[تسجيل_العقود].[بداية تشغيل (Month)].[All]" dimensionUniqueName="[تسجيل_العقود]" displayFolder="" count="0" memberValueDatatype="130" unbalanced="0"/>
    <cacheHierarchy uniqueName="[تسجيل_العقود].[متوقع سداد (Year)]" caption="متوقع سداد (Year)" attribute="1" defaultMemberUniqueName="[تسجيل_العقود].[متوقع سداد (Year)].[All]" allUniqueName="[تسجيل_العقود].[متوقع سداد (Year)].[All]" dimensionUniqueName="[تسجيل_العقود]" displayFolder="" count="0" memberValueDatatype="130" unbalanced="0"/>
    <cacheHierarchy uniqueName="[تسجيل_العقود].[متوقع سداد (Quarter)]" caption="متوقع سداد (Quarter)" attribute="1" defaultMemberUniqueName="[تسجيل_العقود].[متوقع سداد (Quarter)].[All]" allUniqueName="[تسجيل_العقود].[متوقع سداد (Quarter)].[All]" dimensionUniqueName="[تسجيل_العقود]" displayFolder="" count="0" memberValueDatatype="130" unbalanced="0"/>
    <cacheHierarchy uniqueName="[تسجيل_العقود].[متوقع سداد (Month)]" caption="متوقع سداد (Month)" attribute="1" defaultMemberUniqueName="[تسجيل_العقود].[متوقع سداد (Month)].[All]" allUniqueName="[تسجيل_العقود].[متوقع سداد (Month)].[All]" dimensionUniqueName="[تسجيل_العقود]" displayFolder="" count="0" memberValueDatatype="130" unbalanced="0"/>
    <cacheHierarchy uniqueName="[تفصيلى].[الرقم داخلي]" caption="الرقم داخلي" attribute="1" defaultMemberUniqueName="[تفصيلى].[الرقم داخلي].[All]" allUniqueName="[تفصيلى].[الرقم داخلي].[All]" dimensionUniqueName="[تفصيلى]" displayFolder="" count="0" memberValueDatatype="130" unbalanced="0"/>
    <cacheHierarchy uniqueName="[تفصيلى].[التصنيف]" caption="التصنيف" attribute="1" defaultMemberUniqueName="[تفصيلى].[التصنيف].[All]" allUniqueName="[تفصيلى].[التصنيف].[All]" dimensionUniqueName="[تفصيلى]" displayFolder="" count="0" memberValueDatatype="130" unbalanced="0"/>
    <cacheHierarchy uniqueName="[تفصيلى].[المصدر]" caption="المصدر" attribute="1" defaultMemberUniqueName="[تفصيلى].[المصدر].[All]" allUniqueName="[تفصيلى].[المصدر].[All]" dimensionUniqueName="[تفصيلى]" displayFolder="" count="0" memberValueDatatype="130" unbalanced="0"/>
    <cacheHierarchy uniqueName="[تفصيلى].[شركة خارجىة]" caption="شركة خارجىة" attribute="1" defaultMemberUniqueName="[تفصيلى].[شركة خارجىة].[All]" allUniqueName="[تفصيلى].[شركة خارجىة].[All]" dimensionUniqueName="[تفصيلى]" displayFolder="" count="0" memberValueDatatype="130" unbalanced="0"/>
    <cacheHierarchy uniqueName="[تفصيلى].[شركة داخلية]" caption="شركة داخلية" attribute="1" defaultMemberUniqueName="[تفصيلى].[شركة داخلية].[All]" allUniqueName="[تفصيلى].[شركة داخلية].[All]" dimensionUniqueName="[تفصيلى]" displayFolder="" count="0" memberValueDatatype="130" unbalanced="0"/>
    <cacheHierarchy uniqueName="[تفصيلى].[رقم العقد]" caption="رقم العقد" attribute="1" defaultMemberUniqueName="[تفصيلى].[رقم العقد].[All]" allUniqueName="[تفصيلى].[رقم العقد].[All]" dimensionUniqueName="[تفصيلى]" displayFolder="" count="0" memberValueDatatype="130" unbalanced="0"/>
    <cacheHierarchy uniqueName="[تفصيلى].[كمية تفصيلى]" caption="كمية تفصيلى" attribute="1" defaultMemberUniqueName="[تفصيلى].[كمية تفصيلى].[All]" allUniqueName="[تفصيلى].[كمية تفصيلى].[All]" dimensionUniqueName="[تفصيلى]" displayFolder="" count="0" memberValueDatatype="130" unbalanced="0"/>
    <cacheHierarchy uniqueName="[تفصيلى].[الباخرة]" caption="الباخرة" attribute="1" defaultMemberUniqueName="[تفصيلى].[الباخرة].[All]" allUniqueName="[تفصيلى].[الباخرة].[All]" dimensionUniqueName="[تفصيلى]" displayFolder="" count="0" memberValueDatatype="130" unbalanced="0"/>
    <cacheHierarchy uniqueName="[تفصيلى].[ميناء الوصول]" caption="ميناء الوصول" attribute="1" defaultMemberUniqueName="[تفصيلى].[ميناء الوصول].[All]" allUniqueName="[تفصيلى].[ميناء الوصول].[All]" dimensionUniqueName="[تفصيلى]" displayFolder="" count="0" memberValueDatatype="130" unbalanced="0"/>
    <cacheHierarchy uniqueName="[تفصيلى].[وصول متوقع]" caption="وصول متوقع" attribute="1" time="1" defaultMemberUniqueName="[تفصيلى].[وصول متوقع].[All]" allUniqueName="[تفصيلى].[وصول متوقع].[All]" dimensionUniqueName="[تفصيلى]" displayFolder="" count="0" memberValueDatatype="7" unbalanced="0"/>
    <cacheHierarchy uniqueName="[تفصيلى].[بداية تشغيل]" caption="بداية تشغيل" attribute="1" time="1" defaultMemberUniqueName="[تفصيلى].[بداية تشغيل].[All]" allUniqueName="[تفصيلى].[بداية تشغيل].[All]" dimensionUniqueName="[تفصيلى]" displayFolder="" count="0" memberValueDatatype="7" unbalanced="0"/>
    <cacheHierarchy uniqueName="[تفصيلى].[مدة التحميل]" caption="مدة التحميل" attribute="1" defaultMemberUniqueName="[تفصيلى].[مدة التحميل].[All]" allUniqueName="[تفصيلى].[مدة التحميل].[All]" dimensionUniqueName="[تفصيلى]" displayFolder="" count="0" memberValueDatatype="20" unbalanced="0"/>
    <cacheHierarchy uniqueName="[تفصيلى].[نهاية تشغيل]" caption="نهاية تشغيل" attribute="1" time="1" defaultMemberUniqueName="[تفصيلى].[نهاية تشغيل].[All]" allUniqueName="[تفصيلى].[نهاية تشغيل].[All]" dimensionUniqueName="[تفصيلى]" displayFolder="" count="0" memberValueDatatype="7" unbalanced="0"/>
    <cacheHierarchy uniqueName="[تفصيلى].[موقف العقد]" caption="موقف العقد" attribute="1" defaultMemberUniqueName="[تفصيلى].[موقف العقد].[All]" allUniqueName="[تفصيلى].[موقف العقد].[All]" dimensionUniqueName="[تفصيلى]" displayFolder="" count="0" memberValueDatatype="130" unbalanced="0"/>
    <cacheHierarchy uniqueName="[تفصيلى].[موقف المركب]" caption="موقف المركب" attribute="1" defaultMemberUniqueName="[تفصيلى].[موقف المركب].[All]" allUniqueName="[تفصيلى].[موقف المركب].[All]" dimensionUniqueName="[تفصيلى]" displayFolder="" count="0" memberValueDatatype="130" unbalanced="0"/>
    <cacheHierarchy uniqueName="[تفصيلى].[ملاحظات التسجيل]" caption="ملاحظات التسجيل" attribute="1" defaultMemberUniqueName="[تفصيلى].[ملاحظات التسجيل].[All]" allUniqueName="[تفصيلى].[ملاحظات التسجيل].[All]" dimensionUniqueName="[تفصيلى]" displayFolder="" count="0" memberValueDatatype="130" unbalanced="0"/>
    <cacheHierarchy uniqueName="[تسجيل_العقود].[بداية تشغيل (Month Index)]" caption="بداية تشغيل (Month Index)" attribute="1" defaultMemberUniqueName="[تسجيل_العقود].[بداية تشغيل (Month Index)].[All]" allUniqueName="[تسجيل_العقود].[بداية تشغيل (Month Index)].[All]" dimensionUniqueName="[تسجيل_العقود]" displayFolder="" count="0" memberValueDatatype="20" unbalanced="0" hidden="1"/>
    <cacheHierarchy uniqueName="[تسجيل_العقود].[متوقع سداد (Month Index)]" caption="متوقع سداد (Month Index)" attribute="1" defaultMemberUniqueName="[تسجيل_العقود].[متوقع سداد (Month Index)].[All]" allUniqueName="[تسجيل_العقود].[متوقع سداد (Month Index)].[All]" dimensionUniqueName="[تسجيل_العقود]" displayFolder="" count="0" memberValueDatatype="20" unbalanced="0" hidden="1"/>
    <cacheHierarchy uniqueName="[تسجيل_العقود].[وصول متوقع (Month Index)]" caption="وصول متوقع (Month Index)" attribute="1" defaultMemberUniqueName="[تسجيل_العقود].[وصول متوقع (Month Index)].[All]" allUniqueName="[تسجيل_العقود].[وصول متوقع (Month Index)].[All]" dimensionUniqueName="[تسجيل_العقود]" displayFolder="" count="0" memberValueDatatype="20" unbalanced="0" hidden="1"/>
    <cacheHierarchy uniqueName="[Measures].[Sum of Average of سعر البورصة]" caption="Sum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Average of Average of سعر البورصة]" caption="Average of Average of سعر البورص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السعر CIF]" caption="Sum of السعر CIF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Count of وصول متوقع (Month)]" caption="Count of وصول متوقع (Month)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كمية المطلوب سداده]" caption="Sum of كمي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Count of سعر CIF متوقع]" caption="Count of سعر CIF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0"/>
        </ext>
      </extLst>
    </cacheHierarchy>
    <cacheHierarchy uniqueName="[Measures].[Sum of قيمة المطلوب سداده]" caption="Sum of قيمة المطلوب سداده" measure="1" displayFolder="" measureGroup="تسجيل_العقود" count="0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Count of متوقع سداد]" caption="Count of متوقع 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Sum of كمية السداد]" caption="Sum of Sum of كمية السداد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Count of الاستهلاك]" caption="Count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الاستهلاك]" caption="Average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جمالى الرصيد]" caption="Sum of اجمالى الرصيد" measure="1" displayFolder="" measureGroup="الارصدة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الاستهلاك]" caption="Sum of الاستهلاك" measure="1" displayFolder="" measureGroup="الارصدة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الكمية]" caption="Sum of الكمية" measure="1" displayFolder="" measureGroup="تسجيل_العقود" count="0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Count of شهر عربى سداد متوقع]" caption="Count of شهر عربى سداد متوقع" measure="1" displayFolder="" measureGroup="تسجيل_العقود" count="0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Sum of كمية الربط]" caption="Sum of Sum of كمية الربط" measure="1" displayFolder="" measureGroup="تسجيل_العقود" count="0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تعاقدات]" caption="Sum of تعاقدات" measure="1" displayFolder="" measureGroup="الارصدة" count="0"/>
    <cacheHierarchy uniqueName="[Measures].[كمية سداد]" caption="كمية سداد" measure="1" displayFolder="" measureGroup="السداد" count="0"/>
    <cacheHierarchy uniqueName="[Measures].[كمية تحميل]" caption="كمية تحميل" measure="1" displayFolder="" measureGroup="التحميل" count="0"/>
    <cacheHierarchy uniqueName="[Measures].[كمية ربط]" caption="كمية ربط" measure="1" displayFolder="" measureGroup="الربط" count="0"/>
    <cacheHierarchy uniqueName="[Measures].[كمية رصيد]" caption="كمية رصيد" measure="1" displayFolder="" measureGroup="الارصدة" count="0"/>
    <cacheHierarchy uniqueName="[Measures].[كمية رولينج]" caption="كمية رولينج" measure="1" displayFolder="" measureGroup="الرولينج" count="0"/>
    <cacheHierarchy uniqueName="[Measures].[Active ما تم دفعه وفتحه فعليا (السداد)]" caption="Active ما تم دفعه وفتحه فعليا (السداد)" measure="1" displayFolder="" measureGroup="تسجيل_العقود" count="0"/>
    <cacheHierarchy uniqueName="[Measures].[Active ما تم ربطه]" caption="Active ما تم ربطه" measure="1" displayFolder="" measureGroup="تسجيل_العقود" count="0"/>
    <cacheHierarchy uniqueName="[Measures].[Active ما تم سحبه]" caption="Active ما تم سحبه" measure="1" displayFolder="" measureGroup="تسجيل_العقود" count="0"/>
    <cacheHierarchy uniqueName="[Measures].[Active المتبقى من الكمية المفتوحة]" caption="Active المتبقى من الكمية المفتوحة" measure="1" displayFolder="" measureGroup="تسجيل_العقود" count="0"/>
    <cacheHierarchy uniqueName="[Measures].[Active رصيد المصانع]" caption="Active رصيد المصانع" measure="1" displayFolder="" measureGroup="تسجيل_العقود" count="0"/>
    <cacheHierarchy uniqueName="[Measures].[Active الكميات المدفوعة بدون تسعير]" caption="Active الكميات المدفوعة بدون تسعير" measure="1" displayFolder="" measureGroup="تسجيل_العقود" count="0"/>
    <cacheHierarchy uniqueName="[Measures].[Active رصيد التغطية]" caption="Active رصيد التغطية" measure="1" displayFolder="" measureGroup="تسجيل_العقود" count="0"/>
    <cacheHierarchy uniqueName="[Measures].[Active Position]" caption="Active Position" measure="1" displayFolder="" measureGroup="تسجيل_العقود" count="0"/>
    <cacheHierarchy uniqueName="[Measures].[Active عدد الايام]" caption="Active عدد الايام" measure="1" displayFolder="" measureGroup="تسجيل_العقود" count="0"/>
    <cacheHierarchy uniqueName="[Measures].[Active عدد العقود]" caption="Active عدد العقود" measure="1" displayFolder="" measureGroup="تسجيل_العقود" count="0"/>
    <cacheHierarchy uniqueName="[Measures].[Activeكمية مراكب الذرة]" caption="Activeكمية مراكب الذرة" measure="1" displayFolder="" measureGroup="تسجيل_العقود" count="0"/>
    <cacheHierarchy uniqueName="[Measures].[كمية التعاقد]" caption="كمية التعاقد" measure="1" displayFolder="" measureGroup="تسجيل_العقود" count="0"/>
    <cacheHierarchy uniqueName="[Measures].[Active عدد مراكب الذرة]" caption="Active عدد مراكب الذرة" measure="1" displayFolder="" measureGroup="تسجيل_العقود" count="0"/>
    <cacheHierarchy uniqueName="[Measures].[Activeاجمالي كميات مسعرة الذرة]" caption="Activeاجمالي كميات مسعرة الذرة" measure="1" displayFolder="" measureGroup="تسجيل_العقود" count="0"/>
    <cacheHierarchy uniqueName="[Measures].[Active كميات مسعرة بدون سداد الذرة]" caption="Active كميات مسعرة بدون سداد الذرة" measure="1" displayFolder="" measureGroup="تسجيل_العقود" count="0"/>
    <cacheHierarchy uniqueName="[Measures].[Active Position الذرة]" caption="Active Position الذرة" measure="1" displayFolder="" measureGroup="تسجيل_العقود" count="0"/>
    <cacheHierarchy uniqueName="[Measures].[كمية ربط العقود]" caption="كمية ربط العقود" measure="1" displayFolder="" measureGroup="تسجيل_العقود" count="0"/>
    <cacheHierarchy uniqueName="[Measures].[كمية سداد العقود]" caption="كمية سداد العقود" measure="1" displayFolder="" measureGroup="تسجيل_العقود" count="0"/>
    <cacheHierarchy uniqueName="[Measures].[كمية تحميل العقود]" caption="كمية تحميل العقود" measure="1" displayFolder="" measureGroup="تسجيل_العقود" count="0"/>
    <cacheHierarchy uniqueName="[Measures].[متوسط سعر البورصة]" caption="متوسط سعر البورصة" measure="1" displayFolder="" measureGroup="تسجيل_العقود" count="0"/>
    <cacheHierarchy uniqueName="[Measures].[احدث بورصة]" caption="احدث بورصة" measure="1" displayFolder="" measureGroup="تسجيل_العقود" count="0"/>
    <cacheHierarchy uniqueName="[Measures].[Active كمية المطلوب سداده]" caption="Active كمية المطلوب سداده" measure="1" displayFolder="" measureGroup="تسجيل_العقود" count="0"/>
    <cacheHierarchy uniqueName="[Measures].[كمية مطلوب سدادها]" caption="كمية مطلوب سدادها" measure="1" displayFolder="" measureGroup="تسجيل_العقود" count="0"/>
    <cacheHierarchy uniqueName="[Measures].[Active متوسط سعر CIF متوقع]" caption="Active متوسط سعر CIF متوقع" measure="1" displayFolder="" measureGroup="تسجيل_العقود" count="0"/>
    <cacheHierarchy uniqueName="[Measures].[Active قيمة المطلوب سداده]" caption="Active قيمة المطلوب سداده" measure="1" displayFolder="" measureGroup="تسجيل_العقود" count="0"/>
    <cacheHierarchy uniqueName="[Measures].[Active شهر السداد]" caption="Active شهر السداد" measure="1" displayFolder="" measureGroup="تسجيل_العقود" count="0"/>
    <cacheHierarchy uniqueName="[Measures].[Active كمية ربط تقديرى]" caption="Active كمية ربط تقديرى" measure="1" displayFolder="" measureGroup="تسجيل_العقود" count="0"/>
    <cacheHierarchy uniqueName="[Measures].[ربط تقديرى]" caption="ربط تقديرى" measure="1" displayFolder="" measureGroup="تسجيل_العقود" count="0"/>
    <cacheHierarchy uniqueName="[Measures].[Active كمية مدفوعة وغير مفتوحة]" caption="Active كمية مدفوعة وغير مفتوحة" measure="1" displayFolder="" measureGroup="تسجيل_العقود" count="0"/>
    <cacheHierarchy uniqueName="[Measures].[Active كمية مطلوب سدادها]" caption="Active كمية مطلوب سدادها" measure="1" displayFolder="" measureGroup="تسجيل_العقود" count="0"/>
    <cacheHierarchy uniqueName="[Measures].[Active كمية تعاقدات]" caption="Active كمية تعاقدات" measure="1" displayFolder="" measureGroup="تسجيل_العقود" count="0"/>
    <cacheHierarchy uniqueName="[Measures].[Active رصيد متاح ميناء]" caption="Active رصيد متاح ميناء" measure="1" displayFolder="" measureGroup="تسجيل_العقود" count="0"/>
    <cacheHierarchy uniqueName="[Measures].[Active اجمالى الرصيد]" caption="Active اجمالى الرصيد" measure="1" displayFolder="" measureGroup="تسجيل_العقود" count="0"/>
    <cacheHierarchy uniqueName="[Measures].[Active كمية الاستهلاك]" caption="Active كمية الاستهلاك" measure="1" displayFolder="" measureGroup="تسجيل_العقود" count="0"/>
    <cacheHierarchy uniqueName="[Measures].[Active اجمالى المتاح]" caption="Active اجمالى المتاح" measure="1" displayFolder="" measureGroup="تسجيل_العقود" count="0"/>
    <cacheHierarchy uniqueName="[Measures].[Active المتاح يكفى]" caption="Active المتاح يكفى" measure="1" displayFolder="" measureGroup="تسجيل_العقود" count="0"/>
    <cacheHierarchy uniqueName="[Measures].[Active الاجمالى يكفى]" caption="Active الاجمالى يكفى" measure="1" displayFolder="" measureGroup="تسجيل_العقود" count="0"/>
    <cacheHierarchy uniqueName="[Measures].[كمية التعاقدات]" caption="كمية التعاقدات" measure="1" displayFolder="" measureGroup="الارصدة" count="0"/>
    <cacheHierarchy uniqueName="[Measures].[اجمالى الرصيد والتعاقدات]" caption="اجمالى الرصيد والتعاقدات" measure="1" displayFolder="" measureGroup="الارصدة" count="0"/>
    <cacheHierarchy uniqueName="[Measures].[متاح اضافات يكفى]" caption="متاح اضافات يكفى" measure="1" displayFolder="" measureGroup="الارصدة" count="0"/>
    <cacheHierarchy uniqueName="[Measures].[اجمالى اضافات يكفى]" caption="اجمالى اضافات يكفى" measure="1" displayFolder="" measureGroup="الارصدة" count="0"/>
    <cacheHierarchy uniqueName="[Measures].[كمية تراكمية]" caption="كمية تراكمية" measure="1" displayFolder="" measureGroup="الربط" count="0"/>
    <cacheHierarchy uniqueName="[Measures].[قيمة ربط]" caption="قيمة ربط" measure="1" displayFolder="" measureGroup="الربط" count="0"/>
    <cacheHierarchy uniqueName="[Measures].[متوسط سعر البريم لوقت الربط]" caption="متوسط سعر البريم لوقت الربط" measure="1" displayFolder="" measureGroup="تسجيل_العقود" count="0" oneField="1">
      <fieldsUsage count="1">
        <fieldUsage x="1"/>
      </fieldsUsage>
    </cacheHierarchy>
    <cacheHierarchy uniqueName="[Measures].[كمية افراج]" caption="كمية افراج" measure="1" displayFolder="" measureGroup="الافراج" count="0"/>
    <cacheHierarchy uniqueName="[Measures].[Active ما تم الافراج عنه]" caption="Active ما تم الافراج عنه" measure="1" displayFolder="" measureGroup="تسجيل_العقود" count="0"/>
    <cacheHierarchy uniqueName="[Measures].[كمية بيع]" caption="كمية بيع" measure="1" displayFolder="" measureGroup="بيع_خارجى" count="0"/>
    <cacheHierarchy uniqueName="[Measures].[Activeما تم بيعه]" caption="Activeما تم بيعه" measure="1" displayFolder="" measureGroup="تسجيل_العقود" count="0"/>
    <cacheHierarchy uniqueName="[Measures].[متوسط سعر البورصة لوقت الربط]" caption="متوسط سعر البورصة لوقت الربط" measure="1" displayFolder="" measureGroup="تسجيل_العقود" count="0" oneField="1">
      <fieldsUsage count="1">
        <fieldUsage x="2"/>
      </fieldsUsage>
    </cacheHierarchy>
    <cacheHierarchy uniqueName="[Measures].[Active كمية متعاقد عليها]" caption="Active كمية متعاقد عليها" measure="1" displayFolder="" measureGroup="تسجيل_العقود" count="0"/>
    <cacheHierarchy uniqueName="[Measures].[Active كمية متبقية للربط]" caption="Active كمية متبقية للربط" measure="1" displayFolder="" measureGroup="تسجيل_العقود" count="0"/>
    <cacheHierarchy uniqueName="[Measures].[صافي البريم النهائي]" caption="صافي البريم النهائي" measure="1" displayFolder="" measureGroup="تسجيل_العقود" count="0"/>
    <cacheHierarchy uniqueName="[Measures].[__XL_Count الاصناف]" caption="__XL_Count الاصناف" measure="1" displayFolder="" measureGroup="الاصناف" count="0" hidden="1"/>
    <cacheHierarchy uniqueName="[Measures].[__XL_Count تسجيل_العقود]" caption="__XL_Count تسجيل_العقود" measure="1" displayFolder="" measureGroup="تسجيل_العقود" count="0" hidden="1"/>
    <cacheHierarchy uniqueName="[Measures].[__XL_Count السداد]" caption="__XL_Count السداد" measure="1" displayFolder="" measureGroup="السداد" count="0" hidden="1"/>
    <cacheHierarchy uniqueName="[Measures].[__XL_Count التحميل]" caption="__XL_Count التحميل" measure="1" displayFolder="" measureGroup="التحميل" count="0" hidden="1"/>
    <cacheHierarchy uniqueName="[Measures].[__XL_Count الربط]" caption="__XL_Count الربط" measure="1" displayFolder="" measureGroup="الربط" count="0" hidden="1"/>
    <cacheHierarchy uniqueName="[Measures].[__XL_Count الارصدة]" caption="__XL_Count الارصدة" measure="1" displayFolder="" measureGroup="الارصدة" count="0" hidden="1"/>
    <cacheHierarchy uniqueName="[Measures].[__XL_Count الرولينج]" caption="__XL_Count الرولينج" measure="1" displayFolder="" measureGroup="الرولينج" count="0" hidden="1"/>
    <cacheHierarchy uniqueName="[Measures].[__XL_Count الافراج]" caption="__XL_Count الافراج" measure="1" displayFolder="" measureGroup="الافراج" count="0" hidden="1"/>
    <cacheHierarchy uniqueName="[Measures].[__XL_Count بيع_خارجى]" caption="__XL_Count بيع_خارجى" measure="1" displayFolder="" measureGroup="بيع_خارجى" count="0" hidden="1"/>
    <cacheHierarchy uniqueName="[Measures].[__XL_Count تفصيلى]" caption="__XL_Count تفصيلى" measure="1" displayFolder="" measureGroup="تفصيلى" count="0" hidden="1"/>
    <cacheHierarchy uniqueName="[Measures].[__No measures defined]" caption="__No measures defined" measure="1" displayFolder="" count="0" hidden="1"/>
  </cacheHierarchies>
  <kpis count="0"/>
  <dimensions count="11">
    <dimension measure="1" name="Measures" uniqueName="[Measures]" caption="Measures"/>
    <dimension name="الارصدة" uniqueName="[الارصدة]" caption="الارصدة"/>
    <dimension name="الاصناف" uniqueName="[الاصناف]" caption="الاصناف"/>
    <dimension name="الافراج" uniqueName="[الافراج]" caption="الافراج"/>
    <dimension name="التحميل" uniqueName="[التحميل]" caption="التحميل"/>
    <dimension name="الربط" uniqueName="[الربط]" caption="الربط"/>
    <dimension name="الرولينج" uniqueName="[الرولينج]" caption="الرولينج"/>
    <dimension name="السداد" uniqueName="[السداد]" caption="السداد"/>
    <dimension name="بيع_خارجى" uniqueName="[بيع_خارجى]" caption="بيع_خارجى"/>
    <dimension name="تسجيل_العقود" uniqueName="[تسجيل_العقود]" caption="تسجيل_العقود"/>
    <dimension name="تفصيلى" uniqueName="[تفصيلى]" caption="تفصيلى"/>
  </dimensions>
  <measureGroups count="10">
    <measureGroup name="الارصدة" caption="الارصدة"/>
    <measureGroup name="الاصناف" caption="الاصناف"/>
    <measureGroup name="الافراج" caption="الافراج"/>
    <measureGroup name="التحميل" caption="التحميل"/>
    <measureGroup name="الربط" caption="الربط"/>
    <measureGroup name="الرولينج" caption="الرولينج"/>
    <measureGroup name="السداد" caption="السداد"/>
    <measureGroup name="بيع_خارجى" caption="بيع_خارجى"/>
    <measureGroup name="تسجيل_العقود" caption="تسجيل_العقود"/>
    <measureGroup name="تفصيلى" caption="تفصيلى"/>
  </measureGroups>
  <maps count="24">
    <map measureGroup="0" dimension="1"/>
    <map measureGroup="0" dimension="2"/>
    <map measureGroup="1" dimension="2"/>
    <map measureGroup="2" dimension="2"/>
    <map measureGroup="2" dimension="3"/>
    <map measureGroup="2" dimension="9"/>
    <map measureGroup="3" dimension="2"/>
    <map measureGroup="3" dimension="4"/>
    <map measureGroup="3" dimension="9"/>
    <map measureGroup="4" dimension="2"/>
    <map measureGroup="4" dimension="5"/>
    <map measureGroup="4" dimension="9"/>
    <map measureGroup="5" dimension="2"/>
    <map measureGroup="5" dimension="6"/>
    <map measureGroup="5" dimension="9"/>
    <map measureGroup="6" dimension="2"/>
    <map measureGroup="6" dimension="7"/>
    <map measureGroup="6" dimension="9"/>
    <map measureGroup="7" dimension="2"/>
    <map measureGroup="7" dimension="8"/>
    <map measureGroup="7" dimension="9"/>
    <map measureGroup="8" dimension="9"/>
    <map measureGroup="9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E2ADC-A93D-47FE-B24F-0F812D97FF30}" name="PivotTable1" cacheId="0" applyNumberFormats="0" applyBorderFormats="0" applyFontFormats="0" applyPatternFormats="0" applyAlignmentFormats="0" applyWidthHeightFormats="1" dataCaption="Values" tag="d295c616-a1a8-469f-8c33-fbaa555923ea" updatedVersion="8" minRefreshableVersion="3" showDrill="0" subtotalHiddenItems="1" itemPrintTitles="1" createdVersion="8" indent="0" compact="0" compactData="0" multipleFieldFilters="0">
  <location ref="B2:J44" firstHeaderRow="0" firstDataRow="1" firstDataCol="5"/>
  <pivotFields count="9">
    <pivotField axis="axisRow" compact="0" allDrilled="1" outline="0" showAll="0" dataSourceSort="1" defaultAttributeDrillState="1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7"/>
    <field x="8"/>
    <field x="1"/>
    <field x="2"/>
  </rowFields>
  <rowItems count="42">
    <i>
      <x/>
      <x/>
      <x/>
      <x/>
      <x/>
    </i>
    <i r="2">
      <x v="1"/>
      <x v="1"/>
      <x/>
    </i>
    <i r="1">
      <x v="1"/>
      <x v="2"/>
      <x v="2"/>
      <x v="1"/>
    </i>
    <i r="2">
      <x v="3"/>
      <x v="3"/>
      <x/>
    </i>
    <i r="1">
      <x v="2"/>
      <x v="4"/>
      <x v="4"/>
      <x v="2"/>
    </i>
    <i r="2">
      <x v="5"/>
      <x v="5"/>
      <x/>
    </i>
    <i r="2">
      <x v="6"/>
      <x v="6"/>
      <x v="3"/>
    </i>
    <i r="1">
      <x v="3"/>
      <x v="7"/>
      <x v="7"/>
      <x v="2"/>
    </i>
    <i r="2">
      <x v="8"/>
      <x v="7"/>
      <x v="2"/>
    </i>
    <i r="1">
      <x v="4"/>
      <x v="9"/>
      <x v="7"/>
      <x/>
    </i>
    <i t="default">
      <x/>
    </i>
    <i>
      <x v="1"/>
      <x v="5"/>
      <x v="10"/>
      <x v="8"/>
      <x v="4"/>
    </i>
    <i r="1">
      <x v="1"/>
      <x v="11"/>
      <x v="9"/>
      <x v="5"/>
    </i>
    <i r="2">
      <x v="12"/>
      <x v="10"/>
      <x v="5"/>
    </i>
    <i r="2">
      <x v="13"/>
      <x v="11"/>
      <x v="5"/>
    </i>
    <i r="2">
      <x v="14"/>
      <x v="12"/>
      <x v="5"/>
    </i>
    <i r="2">
      <x v="15"/>
      <x v="13"/>
      <x v="5"/>
    </i>
    <i r="2">
      <x v="16"/>
      <x v="14"/>
      <x v="5"/>
    </i>
    <i r="1">
      <x v="2"/>
      <x v="17"/>
      <x v="15"/>
      <x v="5"/>
    </i>
    <i r="2">
      <x v="18"/>
      <x v="16"/>
      <x v="5"/>
    </i>
    <i r="2">
      <x v="19"/>
      <x v="17"/>
      <x v="5"/>
    </i>
    <i r="2">
      <x v="20"/>
      <x v="18"/>
      <x v="5"/>
    </i>
    <i r="2">
      <x v="21"/>
      <x v="19"/>
      <x v="5"/>
    </i>
    <i r="2">
      <x v="22"/>
      <x v="20"/>
      <x v="5"/>
    </i>
    <i r="2">
      <x v="23"/>
      <x v="21"/>
      <x v="5"/>
    </i>
    <i r="2">
      <x v="24"/>
      <x v="22"/>
      <x v="5"/>
    </i>
    <i r="2">
      <x v="25"/>
      <x v="23"/>
      <x v="5"/>
    </i>
    <i r="2">
      <x v="26"/>
      <x v="24"/>
      <x v="5"/>
    </i>
    <i t="default">
      <x v="1"/>
    </i>
    <i>
      <x v="2"/>
      <x v="6"/>
      <x v="27"/>
      <x v="25"/>
      <x v="6"/>
    </i>
    <i r="2">
      <x v="28"/>
      <x v="26"/>
      <x v="6"/>
    </i>
    <i r="2">
      <x v="29"/>
      <x v="27"/>
      <x v="6"/>
    </i>
    <i t="default">
      <x v="2"/>
    </i>
    <i>
      <x v="3"/>
      <x/>
      <x v="30"/>
      <x v="28"/>
      <x v="6"/>
    </i>
    <i r="1">
      <x v="1"/>
      <x v="31"/>
      <x v="29"/>
      <x v="6"/>
    </i>
    <i r="2">
      <x v="32"/>
      <x v="30"/>
      <x v="6"/>
    </i>
    <i r="1">
      <x v="7"/>
      <x v="33"/>
      <x v="7"/>
      <x v="6"/>
    </i>
    <i t="default">
      <x v="3"/>
    </i>
    <i>
      <x v="4"/>
      <x v="2"/>
      <x v="34"/>
      <x v="7"/>
      <x v="7"/>
    </i>
    <i r="1">
      <x v="4"/>
      <x v="35"/>
      <x v="7"/>
      <x v="8"/>
    </i>
    <i t="default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كمية متعاقد عليها" fld="3" subtotal="count" baseField="0" baseItem="0"/>
    <dataField name=" كمية ربط" fld="5" subtotal="count" baseField="0" baseItem="0"/>
    <dataField name="متبقية للربط" fld="4" subtotal="count" baseField="0" baseItem="0"/>
    <dataField fld="6" subtotal="count" baseField="0" baseItem="0"/>
  </dataFields>
  <formats count="5">
    <format dxfId="12">
      <pivotArea field="0" type="button" dataOnly="0" labelOnly="1" outline="0" axis="axisRow" fieldPosition="0"/>
    </format>
    <format dxfId="11">
      <pivotArea field="7" type="button" dataOnly="0" labelOnly="1" outline="0" axis="axisRow" fieldPosition="1"/>
    </format>
    <format dxfId="10">
      <pivotArea field="1" type="button" dataOnly="0" labelOnly="1" outline="0" axis="axisRow" fieldPosition="3"/>
    </format>
    <format dxfId="9">
      <pivotArea field="2" type="button" dataOnly="0" labelOnly="1" outline="0" axis="axisRow" fieldPosition="4"/>
    </format>
    <format dxfId="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2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كمية الربط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مدفوع غير مسعر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مسعر غير مسدد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كمية ربط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كمية متعاقد عليها"/>
    <pivotHierarchy dragToRow="0" dragToCol="0" dragToPage="0" dragToData="1" caption="متبقية للربط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97"/>
    <rowHierarchyUsage hierarchyUsage="108"/>
    <rowHierarchyUsage hierarchyUsage="93"/>
    <rowHierarchyUsage hierarchyUsage="101"/>
    <rowHierarchyUsage hierarchyUsage="9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تسجيل_العقود]"/>
        <x15:activeTabTopLevelEntity name="[تفصيلى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C9E20-0FE6-4BC0-8AE5-A29834435769}" name="PivotTable1" cacheId="1" applyNumberFormats="0" applyBorderFormats="0" applyFontFormats="0" applyPatternFormats="0" applyAlignmentFormats="0" applyWidthHeightFormats="1" dataCaption="Values" tag="12470952-8f53-4968-b642-db49aacc0552" updatedVersion="8" minRefreshableVersion="3" showDrill="0" subtotalHiddenItems="1" rowGrandTotals="0" colGrandTotals="0" itemPrintTitles="1" createdVersion="8" indent="0" compact="0" compactData="0" multipleFieldFilters="0">
  <location ref="B2:H35" firstHeaderRow="0" firstDataRow="1" firstDataCol="3"/>
  <pivotFields count="7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s="1" x="0"/>
        <item n="-" s="1" x="1"/>
        <item s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4"/>
  </rowFields>
  <rowItems count="33">
    <i>
      <x/>
      <x/>
      <x/>
    </i>
    <i r="1">
      <x v="1"/>
      <x/>
    </i>
    <i r="1">
      <x v="2"/>
      <x v="1"/>
    </i>
    <i r="1">
      <x v="3"/>
      <x/>
    </i>
    <i r="1">
      <x v="4"/>
      <x/>
    </i>
    <i r="1">
      <x v="5"/>
      <x v="1"/>
    </i>
    <i r="1">
      <x v="6"/>
      <x v="1"/>
    </i>
    <i r="1">
      <x v="7"/>
      <x v="1"/>
    </i>
    <i>
      <x v="1"/>
      <x v="8"/>
      <x/>
    </i>
    <i r="1">
      <x v="9"/>
      <x/>
    </i>
    <i r="1">
      <x v="10"/>
      <x/>
    </i>
    <i r="1">
      <x v="11"/>
      <x/>
    </i>
    <i r="1">
      <x v="12"/>
      <x/>
    </i>
    <i r="1">
      <x v="13"/>
      <x v="2"/>
    </i>
    <i r="1">
      <x v="14"/>
      <x v="2"/>
    </i>
    <i r="1">
      <x v="15"/>
      <x v="2"/>
    </i>
    <i r="1">
      <x v="16"/>
      <x v="2"/>
    </i>
    <i r="1">
      <x v="17"/>
      <x v="2"/>
    </i>
    <i r="1">
      <x v="18"/>
      <x v="2"/>
    </i>
    <i r="1">
      <x v="19"/>
      <x v="2"/>
    </i>
    <i r="1">
      <x v="20"/>
      <x v="2"/>
    </i>
    <i r="1">
      <x v="21"/>
      <x v="2"/>
    </i>
    <i r="1">
      <x v="22"/>
      <x v="2"/>
    </i>
    <i r="1">
      <x v="23"/>
      <x v="2"/>
    </i>
    <i r="1">
      <x v="24"/>
      <x/>
    </i>
    <i>
      <x v="2"/>
      <x v="25"/>
      <x/>
    </i>
    <i r="1">
      <x v="26"/>
      <x v="2"/>
    </i>
    <i r="1">
      <x v="27"/>
      <x v="2"/>
    </i>
    <i>
      <x v="3"/>
      <x v="7"/>
      <x v="1"/>
    </i>
    <i r="1">
      <x v="28"/>
      <x/>
    </i>
    <i r="1">
      <x v="29"/>
      <x v="2"/>
    </i>
    <i r="1">
      <x v="30"/>
      <x v="2"/>
    </i>
    <i>
      <x v="4"/>
      <x v="7"/>
      <x v="1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كمية التعاقد" fld="3" baseField="0" baseItem="0"/>
    <dataField fld="2" subtotal="count" baseField="0" baseItem="0"/>
    <dataField name="متاح" fld="5" subtotal="count" baseField="0" baseItem="0"/>
    <dataField name=" المطلوب سداده" fld="6" subtotal="count" baseField="0" baseItem="0"/>
  </dataFields>
  <formats count="6">
    <format dxfId="5">
      <pivotArea field="0" type="button" dataOnly="0" labelOnly="1" outline="0" axis="axisRow" fieldPosition="0"/>
    </format>
    <format dxfId="4">
      <pivotArea field="1" type="button" dataOnly="0" labelOnly="1" outline="0" axis="axisRow" fieldPosition="1"/>
    </format>
    <format dxfId="3">
      <pivotArea field="4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fieldPosition="0">
        <references count="4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format>
    <format dxfId="0">
      <pivotArea dataOnly="0" outline="0" fieldPosition="0">
        <references count="1">
          <reference field="4294967294" count="1">
            <x v="2"/>
          </reference>
        </references>
      </pivotArea>
    </format>
  </formats>
  <pivotHierarchies count="2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كمية التعاقد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المطلوب سداده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متاح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97"/>
    <rowHierarchyUsage hierarchyUsage="101"/>
    <rowHierarchyUsage hierarchyUsage="10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التحميل]"/>
        <x15:activeTabTopLevelEntity name="[الاصناف]"/>
        <x15:activeTabTopLevelEntity name="[تسجيل_العقود]"/>
        <x15:activeTabTopLevelEntity name="[تفصيلى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F50C5-F89C-481F-90C6-F5B5D6517A98}" name="PivotTable2" cacheId="2" applyNumberFormats="0" applyBorderFormats="0" applyFontFormats="0" applyPatternFormats="0" applyAlignmentFormats="0" applyWidthHeightFormats="1" dataCaption="Values" tag="29081dcc-9009-4ba0-b265-01c81fd8de11" updatedVersion="8" minRefreshableVersion="3" showDrill="0" subtotalHiddenItems="1" rowGrandTotals="0" colGrandTotals="0" itemPrintTitles="1" createdVersion="8" indent="0" outline="1" outlineData="1" multipleFieldFilters="0">
  <location ref="L2:N5" firstHeaderRow="0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formats count="2">
    <format dxfId="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2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9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تسجيل_العقود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9895BB-BF98-4679-BBC4-0FE20FBD2E26}" name="الاصناف" displayName="الاصناف" ref="A1:E69" totalsRowShown="0" headerRowDxfId="231" dataDxfId="230">
  <autoFilter ref="A1:E69" xr:uid="{759895BB-BF98-4679-BBC4-0FE20FBD2E26}"/>
  <sortState xmlns:xlrd2="http://schemas.microsoft.com/office/spreadsheetml/2017/richdata2" ref="A2:B68">
    <sortCondition ref="A1:A68"/>
  </sortState>
  <tableColumns count="5">
    <tableColumn id="1" xr3:uid="{CAA4B202-7E4B-4799-AD3A-0E4EFC1239A4}" name="كود الصنف" dataDxfId="229"/>
    <tableColumn id="13" xr3:uid="{838FE492-30E2-4BAF-9297-12A18FE13028}" name="اسم الصنف" dataDxfId="228"/>
    <tableColumn id="2" xr3:uid="{C5AC0AC4-F210-45FE-B3CE-077DCB958776}" name="التوجية" dataDxfId="227"/>
    <tableColumn id="5" xr3:uid="{5D5441CA-9C19-4445-907B-06CF2A6CEDF9}" name="لوط" dataDxfId="226"/>
    <tableColumn id="4" xr3:uid="{BD30BCEA-7970-4795-9022-04D76BAD1785}" name="معامل" dataDxfId="2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DAC1CE-0410-4636-B709-BBDF18C388FE}" name="الاصناف4" displayName="الاصناف4" ref="AN1:AX502" totalsRowShown="0" headerRowDxfId="224" dataDxfId="223">
  <autoFilter ref="AN1:AX502" xr:uid="{07DAC1CE-0410-4636-B709-BBDF18C388FE}"/>
  <tableColumns count="11">
    <tableColumn id="2" xr3:uid="{CF6C14E5-611C-4705-8EBC-C15C5C4B9E87}" name="المادة" dataDxfId="222"/>
    <tableColumn id="3" xr3:uid="{43663806-6173-4817-97B2-75889466A55E}" name="وصف المادة" dataDxfId="221"/>
    <tableColumn id="4" xr3:uid="{40DEF343-B88A-4C3F-89C9-6CB70A1200F2}" name="وحدة" dataDxfId="220"/>
    <tableColumn id="5" xr3:uid="{9709EA3B-0629-44CA-B5D7-0D419E1B185B}" name="نوع المادة" dataDxfId="219"/>
    <tableColumn id="6" xr3:uid="{71306104-CDA3-4020-BE04-3F1BF99F445A}" name="مجموعة المواد" dataDxfId="218"/>
    <tableColumn id="7" xr3:uid="{0C20B7EA-112B-45EE-B914-74C67703D0C4}" name="وصف مجموعة المواد" dataDxfId="217"/>
    <tableColumn id="8" xr3:uid="{72263C82-B514-4860-8C89-7A5D83BA6973}" name="التصنيف" dataDxfId="216"/>
    <tableColumn id="9" xr3:uid="{DA2C2C39-4045-45A7-AE80-58B4CDA24BC8}" name="نوع المنتج" dataDxfId="215"/>
    <tableColumn id="10" xr3:uid="{A11E5AFF-BD7C-494E-9768-B461ED1CCA45}" name="موقع" dataDxfId="214"/>
    <tableColumn id="11" xr3:uid="{638680F6-92AA-49ED-8155-288F14C42CB8}" name="كود قديم" dataDxfId="213"/>
    <tableColumn id="12" xr3:uid="{B218FB61-6C36-4DBF-B053-5CEFD53EC99B}" name="الحالة" dataDxfId="2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70DA79-2410-4460-BA9B-E63CA2405136}" name="الموردين" displayName="الموردين" ref="G1:H15" totalsRowShown="0">
  <autoFilter ref="G1:H15" xr:uid="{2F70DA79-2410-4460-BA9B-E63CA2405136}"/>
  <tableColumns count="2">
    <tableColumn id="1" xr3:uid="{C82A2CB9-CF24-4ED3-AF3A-5484AA07EC04}" name="كود المورد" dataDxfId="211"/>
    <tableColumn id="2" xr3:uid="{977489DA-E8FD-47AF-99A6-6A54AF893A7F}" name="اسم المورد" dataDxfId="2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CA2670-9E3B-464D-819F-147A54F3B595}" name="المصادر" displayName="المصادر" ref="G24:H32" totalsRowShown="0" headerRowDxfId="209" dataDxfId="208">
  <autoFilter ref="G24:H32" xr:uid="{31CA2670-9E3B-464D-819F-147A54F3B595}"/>
  <tableColumns count="2">
    <tableColumn id="1" xr3:uid="{9F079BDD-8AFF-47E1-946B-7FC5801A3309}" name="كود المصدر" dataDxfId="207"/>
    <tableColumn id="2" xr3:uid="{E5EDDEE1-9F8C-4529-AE41-0017F3D4ED27}" name="اسم المصدر" dataDxfId="2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42E5803-BAC6-4F05-AF6F-79FFBE3A1303}" name="شركات_داخلية" displayName="شركات_داخلية" ref="J1:K17" totalsRowShown="0" headerRowDxfId="205" dataDxfId="204">
  <autoFilter ref="J1:K17" xr:uid="{642E5803-BAC6-4F05-AF6F-79FFBE3A1303}"/>
  <tableColumns count="2">
    <tableColumn id="1" xr3:uid="{031EDFBF-4DE2-44F1-A88B-A39030E85502}" name="كود الشركة الداخلية" dataDxfId="203"/>
    <tableColumn id="2" xr3:uid="{AEC03FFB-B868-4DD2-B362-81142C800067}" name="اسم الشركة الداخلية" dataDxfId="20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2783C1-CE33-4FF2-8C78-6BEB310B2067}" name="نظم_الشحن" displayName="نظم_الشحن" ref="R13:R15" totalsRowShown="0" headerRowDxfId="201" dataDxfId="200">
  <autoFilter ref="R13:R15" xr:uid="{702783C1-CE33-4FF2-8C78-6BEB310B2067}"/>
  <tableColumns count="1">
    <tableColumn id="1" xr3:uid="{0B1BAB32-A313-422F-AC6C-7F938C2B7435}" name="نظام الشحن" dataDxfId="1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3E7CB4-E63C-442F-B7A2-69A134E887CE}" name="ميناء_الشحن" displayName="ميناء_الشحن" ref="M1:N18" totalsRowShown="0" headerRowDxfId="198" dataDxfId="197">
  <autoFilter ref="M1:N18" xr:uid="{253E7CB4-E63C-442F-B7A2-69A134E887CE}"/>
  <tableColumns count="2">
    <tableColumn id="1" xr3:uid="{2BA9202B-E054-4CBA-8FA1-11725BA440DB}" name="كود الميناء" dataDxfId="196"/>
    <tableColumn id="2" xr3:uid="{CE017157-AF76-4907-80C0-BFCDAEE37F85}" name="اسم الميناء" dataDxfId="19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A56852D-45F9-4099-9DC2-46A1CCBA7AAB}" name="ميناء_الوصول" displayName="ميناء_الوصول" ref="G18:H22" totalsRowShown="0" headerRowDxfId="194" dataDxfId="193">
  <autoFilter ref="G18:H22" xr:uid="{5A56852D-45F9-4099-9DC2-46A1CCBA7AAB}"/>
  <tableColumns count="2">
    <tableColumn id="1" xr3:uid="{93381465-3778-4BEB-8EEE-445E35BDEC50}" name="كود ميناء الوصول" dataDxfId="192"/>
    <tableColumn id="2" xr3:uid="{CE812636-3F2C-41F0-8AFB-F76FFEBEB2E2}" name="اسم ميناء الوصول" dataDxfId="19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CF295C-12D6-4A7D-80AF-5D1AC6A16576}" name="جهات_تحميل_ميناء" displayName="جهات_تحميل_ميناء" ref="R7:R10" totalsRowShown="0" headerRowDxfId="190" dataDxfId="189">
  <autoFilter ref="R7:R10" xr:uid="{22CF295C-12D6-4A7D-80AF-5D1AC6A16576}"/>
  <tableColumns count="1">
    <tableColumn id="1" xr3:uid="{EA0ECDDB-31C0-45CD-947C-6C78EF023FC3}" name="جهة تحميل الميناء" dataDxfId="1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2191E1-CEA1-4625-8C55-C93833F18E2A}" name="نوع_السداد" displayName="نوع_السداد" ref="P7:P10" totalsRowShown="0" headerRowDxfId="187" dataDxfId="186">
  <autoFilter ref="P7:P10" xr:uid="{E22191E1-CEA1-4625-8C55-C93833F18E2A}"/>
  <tableColumns count="1">
    <tableColumn id="1" xr3:uid="{A572973D-35E4-4E10-8D6A-2615DA7413FC}" name="نوع السداد" dataDxfId="1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E5ADEEB-49D5-45D3-8C08-54DEA5A36B26}" name="نوع_السعر" displayName="نوع_السعر" ref="P13:P15" totalsRowShown="0" headerRowDxfId="184" dataDxfId="183">
  <autoFilter ref="P13:P15" xr:uid="{1E5ADEEB-49D5-45D3-8C08-54DEA5A36B26}"/>
  <tableColumns count="1">
    <tableColumn id="1" xr3:uid="{77207089-D2D0-4D58-B89B-2078A93C0048}" name="نوع السعر" dataDxfId="18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C49F666-0F6D-4064-923F-071BA99F9268}" name="لوط_معامل" displayName="لوط_معامل" ref="P1:R4" totalsRowShown="0" headerRowDxfId="181" dataDxfId="180">
  <autoFilter ref="P1:R4" xr:uid="{FC49F666-0F6D-4064-923F-071BA99F9268}"/>
  <tableColumns count="3">
    <tableColumn id="1" xr3:uid="{E0E2366D-7937-42A9-83DA-9261D575E450}" name="الصنف" dataDxfId="179"/>
    <tableColumn id="2" xr3:uid="{12B9CD57-9281-403D-A197-70D71F7328F0}" name="لوط" dataDxfId="178"/>
    <tableColumn id="3" xr3:uid="{E4AC71A7-4081-4BB0-8FF8-D26E4345B601}" name="معامل تحويل" dataDxfId="17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4FD5101-E759-40DD-A4E0-E304398E0137}" name="تصنيف_التعاقد" displayName="تصنيف_التعاقد" ref="R18:R20" totalsRowShown="0" headerRowDxfId="176" dataDxfId="175">
  <autoFilter ref="R18:R20" xr:uid="{54FD5101-E759-40DD-A4E0-E304398E0137}"/>
  <tableColumns count="1">
    <tableColumn id="1" xr3:uid="{93499E0A-D63A-41B0-BAD6-3F4CEBA0AE81}" name="تصنيف التعاقد" dataDxfId="17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D8A3B2-05F4-464A-8B3B-EDDAF1CD3975}" name="مسئول_سداد" displayName="مسئول_سداد" ref="P18:P21" totalsRowShown="0" headerRowDxfId="173" dataDxfId="172">
  <autoFilter ref="P18:P21" xr:uid="{BED8A3B2-05F4-464A-8B3B-EDDAF1CD3975}"/>
  <tableColumns count="1">
    <tableColumn id="1" xr3:uid="{5E20268A-3F01-45C4-9B66-422C47EFD6E6}" name="مسئول السداد" dataDxfId="17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4FEE22-7DA1-41D4-A4AF-372797EAB8D5}" name="نوع_التعاقد" displayName="نوع_التعاقد" ref="R22:R25" totalsRowShown="0" headerRowDxfId="170" dataDxfId="169">
  <autoFilter ref="R22:R25" xr:uid="{B24FEE22-7DA1-41D4-A4AF-372797EAB8D5}"/>
  <tableColumns count="1">
    <tableColumn id="1" xr3:uid="{BD688F5D-C848-4F68-9246-BAAB2786E0E7}" name="نوع التعاقد" dataDxfId="16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20ACADA-9136-4898-AC07-6FD11DB32079}" name="نوع_التحميل" displayName="نوع_التحميل" ref="P23:P25" totalsRowShown="0" headerRowDxfId="167" dataDxfId="166">
  <autoFilter ref="P23:P25" xr:uid="{B20ACADA-9136-4898-AC07-6FD11DB32079}"/>
  <tableColumns count="1">
    <tableColumn id="1" xr3:uid="{109775B1-C409-4B04-B5E6-940A743E0886}" name="نوع التحميل" dataDxfId="16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01B1B34-9F3E-4555-8734-E5AE5EC6DAF0}" name="موقف_العقد" displayName="موقف_العقد" ref="P27:P30" totalsRowShown="0" headerRowDxfId="164" dataDxfId="163">
  <autoFilter ref="P27:P30" xr:uid="{B01B1B34-9F3E-4555-8734-E5AE5EC6DAF0}"/>
  <tableColumns count="1">
    <tableColumn id="1" xr3:uid="{C1765C61-08A0-42B1-96B1-34C3EB36571E}" name="موقف العقد" dataDxfId="16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9366E71-3436-4965-9C23-5B5F65446A26}" name="موقف_المركب" displayName="موقف_المركب" ref="R27:R31" totalsRowShown="0" headerRowDxfId="161" dataDxfId="160">
  <autoFilter ref="R27:R31" xr:uid="{69366E71-3436-4965-9C23-5B5F65446A26}"/>
  <tableColumns count="1">
    <tableColumn id="1" xr3:uid="{3C9393B6-3067-42AD-BF52-D1963524FD85}" name="موقف المركب" dataDxfId="15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AE7C4C7-4C47-4472-9981-AF146FD33437}" name="موقف_السداد" displayName="موقف_السداد" ref="P32:P35" totalsRowShown="0" headerRowDxfId="158" dataDxfId="157">
  <autoFilter ref="P32:P35" xr:uid="{DAE7C4C7-4C47-4472-9981-AF146FD33437}"/>
  <tableColumns count="1">
    <tableColumn id="1" xr3:uid="{4631F09C-A0FD-4A88-AA44-949A5B356497}" name="موقف السداد" dataDxfId="15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5D5DB8-E66B-4BD6-83D0-A7212D91FAF5}" name="تسجيل_العقود" displayName="تسجيل_العقود" ref="A1:S161" totalsRowShown="0" headerRowDxfId="252" dataDxfId="251">
  <autoFilter ref="A1:S161" xr:uid="{E45D5DB8-E66B-4BD6-83D0-A7212D91FAF5}">
    <filterColumn colId="16">
      <filters blank="1">
        <filter val="ACTIVE"/>
        <filter val="UNDER"/>
      </filters>
    </filterColumn>
  </autoFilter>
  <sortState xmlns:xlrd2="http://schemas.microsoft.com/office/spreadsheetml/2017/richdata2" ref="A2:S160">
    <sortCondition ref="E1:E160"/>
  </sortState>
  <tableColumns count="19">
    <tableColumn id="2" xr3:uid="{9FBE1A5F-C434-4530-9363-ADA5166C7ECE}" name="الرقم داخلي" dataDxfId="250"/>
    <tableColumn id="23" xr3:uid="{0672D3E0-958B-40BC-AE09-2507A111F73D}" name="تصنيف التعاقد" dataDxfId="249"/>
    <tableColumn id="12" xr3:uid="{D012DE7B-0C4C-4671-9D73-2F3D0A6EB854}" name="نوع التعاقد" dataDxfId="248"/>
    <tableColumn id="1" xr3:uid="{77D43E25-2254-40B6-9B0A-49931A9F5F0F}" name="تاريخ التعاقد" dataDxfId="247"/>
    <tableColumn id="17" xr3:uid="{652473C0-9B4F-4D56-845C-6C274C974871}" name="التصنيف" dataDxfId="246"/>
    <tableColumn id="3" xr3:uid="{AA0BF167-AD87-485E-9A8A-593E2F1BD76B}" name="المورد" dataDxfId="245"/>
    <tableColumn id="4" xr3:uid="{D363F3C3-B73F-409F-8512-6A23EBB4D1D7}" name="المصدر" dataDxfId="244"/>
    <tableColumn id="5" xr3:uid="{3C86B5DE-BC20-4010-8F7C-F9AAD71E8838}" name="شركة التعاقد" dataDxfId="243"/>
    <tableColumn id="7" xr3:uid="{D52D06E2-37E6-4094-BD16-6C35A83E4E8D}" name="رقم العقد" dataDxfId="242"/>
    <tableColumn id="8" xr3:uid="{5C0F8916-326E-4019-8508-00B515D8C4B3}" name="الكمية" dataDxfId="241"/>
    <tableColumn id="20" xr3:uid="{5821AD72-3B9A-4D7D-A3BD-F995BE06A556}" name="بريم التعاقد" dataDxfId="240"/>
    <tableColumn id="9" xr3:uid="{300C01D8-CCEA-4823-BF82-2CF0376C26CA}" name="الشحن" dataDxfId="239"/>
    <tableColumn id="10" xr3:uid="{1718987C-884E-47EB-AD79-4C189ABCC4B5}" name="قيمة الشحن" dataDxfId="238"/>
    <tableColumn id="24" xr3:uid="{B2C43E4C-2A45-40BE-B2EF-DA97B89088C2}" name="سعر مبدئى" dataDxfId="237"/>
    <tableColumn id="21" xr3:uid="{0375AF87-70F2-42DD-AC13-79BE37E276B8}" name="بورصة التعاقد" dataDxfId="236"/>
    <tableColumn id="25" xr3:uid="{F69B08AA-5D9E-4CCE-84F7-7F4E1F8C87E3}" name="متوقع سداد" dataDxfId="235"/>
    <tableColumn id="22" xr3:uid="{24242097-6937-4CA1-B2D5-8697BEBA35A9}" name="موقف العقد" dataDxfId="234"/>
    <tableColumn id="13" xr3:uid="{82EBF59A-011F-4F31-90F0-5F6B08A483BE}" name="سعر CIF متوقع" dataDxfId="233"/>
    <tableColumn id="14" xr3:uid="{D1BE233A-8930-4280-AE32-958AA3B2A73F}" name="ملاحظات التسجيل" dataDxfId="232"/>
  </tableColumns>
  <tableStyleInfo name="TableStyleLight1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FE9CF7-8D42-4061-B4DA-63AF24102A37}" name="تفصيلى" displayName="تفصيلى" ref="A1:P167" totalsRowShown="0" headerRowDxfId="152" dataDxfId="151" tableBorderDxfId="150">
  <autoFilter ref="A1:P167" xr:uid="{ECFE9CF7-8D42-4061-B4DA-63AF24102A37}">
    <filterColumn colId="13">
      <filters blank="1">
        <filter val="ACTIVE"/>
        <filter val="UNDER"/>
      </filters>
    </filterColumn>
  </autoFilter>
  <sortState xmlns:xlrd2="http://schemas.microsoft.com/office/spreadsheetml/2017/richdata2" ref="A2:P165">
    <sortCondition ref="B1:B165"/>
  </sortState>
  <tableColumns count="16">
    <tableColumn id="1" xr3:uid="{F1F81436-6A4D-4114-A760-938BD46F3A72}" name="الرقم داخلي" dataDxfId="149"/>
    <tableColumn id="5" xr3:uid="{EB38776C-BD40-4E23-9D08-99EB2078F8F2}" name="التصنيف" dataDxfId="148">
      <calculatedColumnFormula>IFERROR(VLOOKUP(تفصيلى[[#This Row],[الرقم داخلي]],تسجيل_العقود[],5,0),"")</calculatedColumnFormula>
    </tableColumn>
    <tableColumn id="7" xr3:uid="{1F49D50E-5324-4A65-9177-DB0F7F2D1469}" name="المصدر" dataDxfId="147">
      <calculatedColumnFormula>IFERROR(VLOOKUP(تفصيلى[[#This Row],[الرقم داخلي]],تسجيل_العقود[],7,0),"")</calculatedColumnFormula>
    </tableColumn>
    <tableColumn id="8" xr3:uid="{1BA8320F-54F8-42ED-A68F-64723EEC5F46}" name="شركة خارجىة" dataDxfId="146">
      <calculatedColumnFormula>IFERROR(VLOOKUP(تفصيلى[[#This Row],[الرقم داخلي]],تسجيل_العقود[],8,0),"")</calculatedColumnFormula>
    </tableColumn>
    <tableColumn id="28" xr3:uid="{80EFDB92-FB21-44CF-A536-76E2DA536353}" name="شركة داخلية" dataDxfId="145"/>
    <tableColumn id="9" xr3:uid="{C5C55970-01B8-4A4C-9548-B01C270D6D4C}" name="رقم العقد" dataDxfId="144">
      <calculatedColumnFormula>IFERROR(VLOOKUP(تفصيلى[[#This Row],[الرقم داخلي]],تسجيل_العقود[],9,0),"")</calculatedColumnFormula>
    </tableColumn>
    <tableColumn id="10" xr3:uid="{54ECF577-CA2B-4008-93A6-800328CD71CC}" name="كمية تفصيلى" dataDxfId="143"/>
    <tableColumn id="16" xr3:uid="{72F70F95-75FB-48B3-9D05-C85276675DA1}" name="الباخرة" dataDxfId="142"/>
    <tableColumn id="17" xr3:uid="{848F98F8-AA78-4DA1-87BE-4AC0C94C8891}" name="ميناء الوصول" dataDxfId="141"/>
    <tableColumn id="18" xr3:uid="{9E352FBE-1911-4C04-B96D-A60C2DA6FBEA}" name="وصول متوقع" dataDxfId="140"/>
    <tableColumn id="19" xr3:uid="{705E7DD0-2D2C-49F1-9B16-81BB7665FC19}" name="بداية تشغيل" dataDxfId="139"/>
    <tableColumn id="20" xr3:uid="{5EB792F7-6895-4947-83C5-C60BE35D1139}" name="مدة التحميل" dataDxfId="138"/>
    <tableColumn id="21" xr3:uid="{9D9CE3CB-8A2B-4A81-B32F-3C88ABA698F1}" name="نهاية تشغيل" dataDxfId="137">
      <calculatedColumnFormula>IFERROR(IF((L2&gt;0),تفصيلى[[#This Row],[بداية تشغيل]]+تفصيلى[[#This Row],[مدة التحميل]],"")-1,"")</calculatedColumnFormula>
    </tableColumn>
    <tableColumn id="2" xr3:uid="{866401A8-121C-4CFD-B1C8-D3EAB65957C4}" name="موقف العقد" dataDxfId="136"/>
    <tableColumn id="26" xr3:uid="{C08232F5-ED0B-4D85-BCEF-AB4478D6586A}" name="موقف المركب" dataDxfId="135"/>
    <tableColumn id="27" xr3:uid="{BE66743C-5A11-4FD3-AAE7-466CE139B71C}" name="ملاحظات التسجيل" dataDxfId="134"/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2EC5A9-1686-45F9-B36C-4532C5046C6B}" name="السداد" displayName="السداد" ref="A1:O207" totalsRowShown="0" headerRowDxfId="127" dataDxfId="126">
  <autoFilter ref="A1:O207" xr:uid="{612EC5A9-1686-45F9-B36C-4532C5046C6B}"/>
  <sortState xmlns:xlrd2="http://schemas.microsoft.com/office/spreadsheetml/2017/richdata2" ref="A2:O171">
    <sortCondition ref="B1:B171"/>
  </sortState>
  <tableColumns count="15">
    <tableColumn id="5" xr3:uid="{73D0AC6F-E02B-4887-A8F8-C78FEA6BCB28}" name="الرقم الداخلي" dataDxfId="125"/>
    <tableColumn id="1" xr3:uid="{F728EAB8-84A9-4234-82A9-9C7F315AFECA}" name="تاريخ السداد" dataDxfId="124"/>
    <tableColumn id="2" xr3:uid="{2692EFB3-3C5B-4128-87DE-B14E8B66656C}" name="شركة السداد" dataDxfId="123">
      <calculatedColumnFormula>IFERROR(VLOOKUP(السداد[[#This Row],[الرقم الداخلي]],تسجيل_العقود[],8,0),"")</calculatedColumnFormula>
    </tableColumn>
    <tableColumn id="3" xr3:uid="{7087A9DD-9E2B-4B0D-83A1-CF3DB50F0F2B}" name="الصنف" dataDxfId="122">
      <calculatedColumnFormula>IFERROR(VLOOKUP(السداد[[#This Row],[الرقم الداخلي]],تسجيل_العقود[],5,0),"")</calculatedColumnFormula>
    </tableColumn>
    <tableColumn id="12" xr3:uid="{58464ABA-AEE4-4F18-B773-C00D93E2CB42}" name="المورد" dataDxfId="121">
      <calculatedColumnFormula>IFERROR(VLOOKUP(السداد[[#This Row],[الرقم الداخلي]],تسجيل_العقود[],6,0),"")</calculatedColumnFormula>
    </tableColumn>
    <tableColumn id="13" xr3:uid="{7D240B8C-2C74-4D86-A554-33140D4CB1F6}" name="رقم العقد" dataDxfId="120">
      <calculatedColumnFormula>IFERROR(VLOOKUP(السداد[[#This Row],[الرقم الداخلي]],تسجيل_العقود[],9,0),"")</calculatedColumnFormula>
    </tableColumn>
    <tableColumn id="7" xr3:uid="{1CB3EFE6-1652-4D22-8024-0395F0204615}" name="الشركة الداخلية" dataDxfId="119"/>
    <tableColumn id="6" xr3:uid="{F3502763-4C7C-499F-8564-E141BC85FDFE}" name="نوع السداد" dataDxfId="118"/>
    <tableColumn id="8" xr3:uid="{B2ECF6EB-68BE-4BF1-A082-E932FD603D6C}" name="نوع السعر" dataDxfId="117"/>
    <tableColumn id="15" xr3:uid="{C6E5253D-4E63-471A-8E79-C0FD4D520C4B}" name="موقف السداد" dataDxfId="116"/>
    <tableColumn id="4" xr3:uid="{35E4169E-B64C-4AE8-B751-04728586AA4A}" name="كمية السداد" dataDxfId="115"/>
    <tableColumn id="9" xr3:uid="{A89C4C9D-2FC7-4B3E-9353-48BF8AD70E0F}" name="سعر السداد" dataDxfId="114"/>
    <tableColumn id="11" xr3:uid="{321142E9-BD7B-416B-A11E-2190C4264A7E}" name="ريت السداد" dataDxfId="113"/>
    <tableColumn id="10" xr3:uid="{BB261907-9DE3-4DBE-BC0A-AB3453B8B719}" name="مسئول السداد" dataDxfId="112"/>
    <tableColumn id="14" xr3:uid="{66810204-293D-49E8-83DD-DA1F265A25E3}" name="ملاحظات السداد" dataDxfId="111"/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4BD26A-24E3-4BBC-9B74-4CF0E0276126}" name="التحميل" displayName="التحميل" ref="A1:H1117" totalsRowShown="0" headerRowDxfId="110" dataDxfId="109">
  <autoFilter ref="A1:H1117" xr:uid="{BE4BD26A-24E3-4BBC-9B74-4CF0E0276126}"/>
  <sortState xmlns:xlrd2="http://schemas.microsoft.com/office/spreadsheetml/2017/richdata2" ref="A2:H1052">
    <sortCondition ref="B1:B1052"/>
  </sortState>
  <tableColumns count="8">
    <tableColumn id="6" xr3:uid="{8658351C-D745-4B0E-8D20-21425B2303E7}" name="الرقم الداخلي" dataDxfId="108"/>
    <tableColumn id="1" xr3:uid="{FF4D59A0-72FC-49CA-807C-E0CD5CCF6FD8}" name="تاريخ التحميل" dataDxfId="107"/>
    <tableColumn id="2" xr3:uid="{EC83C782-F3B9-47EB-B1F8-D0AA9176060C}" name="رقم العقد" dataDxfId="106">
      <calculatedColumnFormula>IFERROR(VLOOKUP(التحميل[[#This Row],[الرقم الداخلي]],تسجيل_العقود[],9,0),"")</calculatedColumnFormula>
    </tableColumn>
    <tableColumn id="3" xr3:uid="{E568AD74-5708-4382-9C2A-68839B344440}" name="الصنف" dataDxfId="105">
      <calculatedColumnFormula>IFERROR(VLOOKUP(التحميل[[#This Row],[الرقم الداخلي]],تسجيل_العقود[],5,0),"")</calculatedColumnFormula>
    </tableColumn>
    <tableColumn id="7" xr3:uid="{708E188C-7AA8-4841-A679-3900180365F4}" name="اسم المركب" dataDxfId="104">
      <calculatedColumnFormula>IFERROR(VLOOKUP(التحميل[[#This Row],[الرقم الداخلي]],تفصيلى[],8,0),"")</calculatedColumnFormula>
    </tableColumn>
    <tableColumn id="5" xr3:uid="{84FD73F4-B61C-435D-8E25-EBA889440D99}" name="نوع التحميل" dataDxfId="103"/>
    <tableColumn id="4" xr3:uid="{CCFD679B-1197-47E5-945C-BDC2590BC3DF}" name="كمية التحميل" dataDxfId="102"/>
    <tableColumn id="8" xr3:uid="{03F8F915-17F9-4CF0-A4EE-2271C1C20550}" name="ملاحظات التحميل" dataDxfId="101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6CB601-A0C5-401F-A765-F4249AEACD67}" name="الربط" displayName="الربط" ref="A1:N364" totalsRowShown="0" headerRowDxfId="100" dataDxfId="99">
  <autoFilter ref="A1:N364" xr:uid="{846CB601-A0C5-401F-A765-F4249AEACD67}"/>
  <sortState xmlns:xlrd2="http://schemas.microsoft.com/office/spreadsheetml/2017/richdata2" ref="A2:N236">
    <sortCondition ref="B1:B236"/>
  </sortState>
  <tableColumns count="14">
    <tableColumn id="2" xr3:uid="{2529D36E-493F-4F3C-B2DD-CFE841760527}" name="الرقم الداخلي" dataDxfId="98" totalsRowDxfId="97"/>
    <tableColumn id="1" xr3:uid="{0999085A-A8B4-4CC5-9CA3-CCFACC006BCE}" name="تاريخ الربط" dataDxfId="96" totalsRowDxfId="95"/>
    <tableColumn id="9" xr3:uid="{5D2D7EA7-2CEE-4E25-8ADD-3D7442E38640}" name="المورد" dataDxfId="94" totalsRowDxfId="93">
      <calculatedColumnFormula>IFERROR(VLOOKUP(الربط[[#This Row],[الرقم الداخلي]],تسجيل_العقود[],6,0),"")</calculatedColumnFormula>
    </tableColumn>
    <tableColumn id="7" xr3:uid="{783EDF74-4D1E-41EF-AFE4-9C310F0DDEE9}" name="رقم العقد" dataDxfId="92" totalsRowDxfId="91">
      <calculatedColumnFormula>IFERROR(VLOOKUP(الربط[[#This Row],[الرقم الداخلي]],تسجيل_العقود[],9,0),"")</calculatedColumnFormula>
    </tableColumn>
    <tableColumn id="3" xr3:uid="{F110CAA5-E98C-4636-BABB-829C2FE06C42}" name="الصنف" dataDxfId="90" totalsRowDxfId="89">
      <calculatedColumnFormula>IFERROR(VLOOKUP(الربط[[#This Row],[الرقم الداخلي]],تسجيل_العقود[],5,0),"")</calculatedColumnFormula>
    </tableColumn>
    <tableColumn id="14" xr3:uid="{7ADF4470-9211-4EBC-B066-20B5B47E0B7E}" name="بورصة التعاقد" dataDxfId="88" totalsRowDxfId="87">
      <calculatedColumnFormula>IFERROR(VLOOKUP(الربط[[#This Row],[الرقم الداخلي]],تسجيل_العقود[],15,0),"")</calculatedColumnFormula>
    </tableColumn>
    <tableColumn id="12" xr3:uid="{2434C669-6EF6-4AA8-B850-ECC38F96505C}" name="عدد العقود" dataDxfId="86" totalsRowDxfId="85"/>
    <tableColumn id="4" xr3:uid="{89694A44-39B6-4937-B4F2-7C571D155883}" name="كمية الربط" dataDxfId="84" totalsRowDxfId="83">
      <calculatedColumnFormula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calculatedColumnFormula>
    </tableColumn>
    <tableColumn id="5" xr3:uid="{E8252807-0613-464C-A265-3AE21DEEABBF}" name="سعر البورصة" dataDxfId="82" totalsRowDxfId="81"/>
    <tableColumn id="8" xr3:uid="{98E2DC3C-8B66-4221-A2A8-113A4E6FA7B8}" name="بورصة الربط" dataDxfId="80" totalsRowDxfId="79"/>
    <tableColumn id="6" xr3:uid="{EE6B20BD-F16C-4F10-8BF3-7EE136B25548}" name="بريم الربط" dataDxfId="78" totalsRowDxfId="77"/>
    <tableColumn id="13" xr3:uid="{881DC4AC-3439-444E-8FCB-8C22FD36292F}" name="سعر الربط" dataDxfId="76" totalsRowDxfId="75">
      <calculatedColumnFormula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calculatedColumnFormula>
    </tableColumn>
    <tableColumn id="10" xr3:uid="{2946C743-77D6-4980-9661-6860D7708D1E}" name="قيمة الربط" dataDxfId="74" totalsRowDxfId="73">
      <calculatedColumnFormula>الربط[[#This Row],[سعر الربط]]*الربط[[#This Row],[كمية الربط]]</calculatedColumnFormula>
    </tableColumn>
    <tableColumn id="11" xr3:uid="{9B8E8892-5A78-49BA-B381-D7CFD22B200E}" name="ملاحظات الربط" dataDxfId="72" totalsRowDxfId="71"/>
  </tableColumns>
  <tableStyleInfo name="TableStyleLight1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B27EE09-BBE3-4339-AC95-A88C818B053A}" name="الرولينج" displayName="الرولينج" ref="A1:L39" totalsRowShown="0" headerRowDxfId="70" dataDxfId="69">
  <autoFilter ref="A1:L39" xr:uid="{FB27EE09-BBE3-4339-AC95-A88C818B053A}"/>
  <tableColumns count="12">
    <tableColumn id="2" xr3:uid="{DFB69B10-107D-4AE9-8937-68852F7593DC}" name="الرقم الداخلي" dataDxfId="68"/>
    <tableColumn id="1" xr3:uid="{633E4581-07C6-46F5-B8AE-97F5353D172E}" name="تاريخ الترويل" dataDxfId="67"/>
    <tableColumn id="9" xr3:uid="{1AF241FC-3795-43CC-8275-20FBF085C9DD}" name="رقم العقد" dataDxfId="66">
      <calculatedColumnFormula>IFERROR(VLOOKUP(الرولينج[[#This Row],[الرقم الداخلي]],تسجيل_العقود[],9,0),"")</calculatedColumnFormula>
    </tableColumn>
    <tableColumn id="5" xr3:uid="{390F6756-B370-4638-A968-CA9BDE2EE58E}" name="المورد" dataDxfId="65">
      <calculatedColumnFormula>IFERROR(VLOOKUP(الرولينج[[#This Row],[الرقم الداخلي]],تسجيل_العقود[],6,0),"")</calculatedColumnFormula>
    </tableColumn>
    <tableColumn id="3" xr3:uid="{8BBC6D91-8A51-42C1-94AB-43BC7EC6567B}" name="الصنف" dataDxfId="64">
      <calculatedColumnFormula>IFERROR(VLOOKUP(الرولينج[[#This Row],[الرقم الداخلي]],تسجيل_العقود[],5,0),"")</calculatedColumnFormula>
    </tableColumn>
    <tableColumn id="4" xr3:uid="{57019B7D-EC72-450A-9F54-A8593330C89C}" name="كمية الترويل" dataDxfId="63"/>
    <tableColumn id="8" xr3:uid="{B0F28DF2-4475-47DB-BBEF-1F4E47D7B153}" name="بورصة التعاقد" dataDxfId="62">
      <calculatedColumnFormula>IFERROR(VLOOKUP(الرولينج[[#This Row],[الرقم الداخلي]],تسجيل_العقود[],15,0),"-")</calculatedColumnFormula>
    </tableColumn>
    <tableColumn id="7" xr3:uid="{D4D23A89-7715-4286-B25D-74CC80EBAA77}" name="بورصة الربط" dataDxfId="61">
      <calculatedColumnFormula>IFERROR(VLOOKUP(الرولينج[[#This Row],[الرقم الداخلي]],الربط[],10,0),"")</calculatedColumnFormula>
    </tableColumn>
    <tableColumn id="10" xr3:uid="{7E0EA051-EA92-4E38-BD0F-FBFFF0E310BA}" name="بورصة سابقة" dataDxfId="60">
      <calculatedColumnFormula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calculatedColumnFormula>
    </tableColumn>
    <tableColumn id="14" xr3:uid="{52CF1A10-4885-442A-BD4B-E0AFE5F4D94D}" name="بورصة الرولينج" dataDxfId="59"/>
    <tableColumn id="13" xr3:uid="{0ED0D24F-B461-4D55-88B2-FA054879DB8A}" name="سعر الرولينج" dataDxfId="58"/>
    <tableColumn id="6" xr3:uid="{D29A92A3-FD97-4E78-A2A1-D3CE4D276DE7}" name="ملاحظات الرولينج" dataDxfId="57"/>
  </tableColumns>
  <tableStyleInfo name="TableStyleLight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23CA5-731B-408F-BF0F-D26001B7E9ED}" name="الافراج" displayName="الافراج" ref="A1:G64" totalsRowShown="0" headerRowDxfId="53" dataDxfId="52">
  <autoFilter ref="A1:G64" xr:uid="{BE4BD26A-24E3-4BBC-9B74-4CF0E0276126}"/>
  <sortState xmlns:xlrd2="http://schemas.microsoft.com/office/spreadsheetml/2017/richdata2" ref="A2:F2">
    <sortCondition ref="B1:B2"/>
  </sortState>
  <tableColumns count="7">
    <tableColumn id="6" xr3:uid="{4F771DD7-9CB2-42B8-AF43-9712FC9E4897}" name="الرقم الداخلي" dataDxfId="51"/>
    <tableColumn id="1" xr3:uid="{926134B2-2BA2-47CA-8954-3BE2DDE4763F}" name="تاريخ الافراج" dataDxfId="50"/>
    <tableColumn id="2" xr3:uid="{3854D08B-90DD-43DC-9EA7-ED904F0CDAEC}" name="رقم العقد" dataDxfId="49">
      <calculatedColumnFormula>IFERROR(VLOOKUP(الافراج[[#This Row],[الرقم الداخلي]],تسجيل_العقود[],9,0),"")</calculatedColumnFormula>
    </tableColumn>
    <tableColumn id="3" xr3:uid="{F57F67B6-CFAF-40DE-A5A5-7B42DD997B06}" name="الصنف" dataDxfId="48">
      <calculatedColumnFormula>IFERROR(VLOOKUP(الافراج[[#This Row],[الرقم الداخلي]],تسجيل_العقود[],5,0),"")</calculatedColumnFormula>
    </tableColumn>
    <tableColumn id="7" xr3:uid="{9727976A-3BA0-4765-9150-D33A33133CD8}" name="اسم المركب" dataDxfId="47">
      <calculatedColumnFormula>IFERROR(VLOOKUP(الافراج[[#This Row],[الرقم الداخلي]],تفصيلى[],8,0),"")</calculatedColumnFormula>
    </tableColumn>
    <tableColumn id="4" xr3:uid="{498A3422-6C7E-4A49-B187-B7180354A904}" name="كمية الافراج" dataDxfId="46"/>
    <tableColumn id="8" xr3:uid="{A167AC96-8454-4BAC-BE38-DA0004D4F600}" name="نوع الافراج" dataDxfId="45"/>
  </tableColumns>
  <tableStyleInfo name="Table Style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916CD8-75E1-4429-A2C8-EB9CEBD63CAC}" name="بيع_خارجى" displayName="بيع_خارجى" ref="I1:N2" totalsRowShown="0" headerRowDxfId="44" dataDxfId="43">
  <autoFilter ref="I1:N2" xr:uid="{87916CD8-75E1-4429-A2C8-EB9CEBD63CAC}"/>
  <sortState xmlns:xlrd2="http://schemas.microsoft.com/office/spreadsheetml/2017/richdata2" ref="I2:N2">
    <sortCondition ref="J1:J2"/>
  </sortState>
  <tableColumns count="6">
    <tableColumn id="6" xr3:uid="{FCD07DED-7E5F-42CC-AD5F-7EA33DF5767E}" name="الرقم الداخلي" dataDxfId="42"/>
    <tableColumn id="1" xr3:uid="{9A8761CA-C0DF-44DD-8240-1437965EA710}" name="تاريخ البيع" dataDxfId="41"/>
    <tableColumn id="2" xr3:uid="{3D4B04B8-2FF3-44A4-B398-BD6B2D246DFC}" name="رقم العقد" dataDxfId="40">
      <calculatedColumnFormula>IFERROR(VLOOKUP(بيع_خارجى[[#This Row],[الرقم الداخلي]],تسجيل_العقود[],9,0),"")</calculatedColumnFormula>
    </tableColumn>
    <tableColumn id="3" xr3:uid="{5E95C4F2-7E14-4274-AB91-5BAE029F809C}" name="الصنف" dataDxfId="39">
      <calculatedColumnFormula>IFERROR(VLOOKUP(بيع_خارجى[[#This Row],[الرقم الداخلي]],تسجيل_العقود[],5,0),"")</calculatedColumnFormula>
    </tableColumn>
    <tableColumn id="7" xr3:uid="{B3690B44-2805-4F41-9A91-917199593E98}" name="اسم المركب" dataDxfId="38">
      <calculatedColumnFormula>IFERROR(VLOOKUP(بيع_خارجى[[#This Row],[الرقم الداخلي]],تفصيلى[],8,0),"")</calculatedColumnFormula>
    </tableColumn>
    <tableColumn id="4" xr3:uid="{D38A0ACF-2010-4F14-987B-FE7725072C25}" name="كمية المبيعات" dataDxfId="37"/>
  </tableColumns>
  <tableStyleInfo name="Table Style 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A46656B-1109-49F6-BBE5-A85A98BE7478}" name="الارصدة" displayName="الارصدة" ref="A1:U38" totalsRowShown="0" headerRowDxfId="36" dataDxfId="35" tableBorderDxfId="34">
  <autoFilter ref="A1:U38" xr:uid="{2A46656B-1109-49F6-BBE5-A85A98BE7478}"/>
  <tableColumns count="21">
    <tableColumn id="1" xr3:uid="{F2309817-D9B4-43A3-A512-34DDFCF17080}" name="تاريخ التقرير" dataDxfId="33"/>
    <tableColumn id="2" xr3:uid="{D3B9AF9D-B7BE-4FFF-9DA8-3F2A79B4CD4F}" name="كود الصنف" dataDxfId="32"/>
    <tableColumn id="3" xr3:uid="{2083F257-62FC-47E0-9A23-8E856F58F209}" name="اسم الصـــــــنف" dataDxfId="31"/>
    <tableColumn id="4" xr3:uid="{82DBF82C-0FAF-424A-B166-491A2A699AB4}" name="الوحدة" dataDxfId="30"/>
    <tableColumn id="5" xr3:uid="{A2B5D9FA-1988-4FD8-9750-854AEDC90EBD}" name=" مــوقع_x000a_ الـسواقي " dataDxfId="29"/>
    <tableColumn id="6" xr3:uid="{C08B193E-C921-484B-9242-B7DC7C22D11C}" name=" مــوقع _x000a_الــواحة " dataDxfId="28"/>
    <tableColumn id="7" xr3:uid="{AC194314-A706-4006-8743-84E94F0B5604}" name=" مــوقع _x000a_العامرية " dataDxfId="27"/>
    <tableColumn id="8" xr3:uid="{5A6B87D8-262E-49E7-83E7-9D555D2127D8}" name=" مــوقع _x000a_الصالحية " dataDxfId="26"/>
    <tableColumn id="9" xr3:uid="{804023C8-D555-422D-B0F8-9FAC98E10201}" name="اجمالى الرصيد" dataDxfId="25"/>
    <tableColumn id="10" xr3:uid="{AE16CEC2-2013-4692-AAFB-F8CFB2527664}" name="معدل _x000a_الاستهلاك " dataDxfId="24"/>
    <tableColumn id="11" xr3:uid="{3DCF1C7C-C1AF-436B-86C3-2F439438B0AF}" name="   يكفى لمدة (بالايام)" dataDxfId="23"/>
    <tableColumn id="12" xr3:uid="{9CE4E976-5EFD-4866-AFDA-E06F30CCD33F}" name="حتي تاريخ" dataDxfId="22"/>
    <tableColumn id="15" xr3:uid="{FF005C60-6AF4-42D2-830F-B37600DD5B25}" name="تعاقدات إضافات" dataDxfId="21"/>
    <tableColumn id="16" xr3:uid="{9D83C4D3-7042-409F-B3A3-973D4F6E8C61}" name="ميناء إضافات" dataDxfId="20"/>
    <tableColumn id="13" xr3:uid="{E7207978-5543-4CEB-A2F3-973DF5BC8062}" name="الاستهلاك" dataDxfId="19"/>
    <tableColumn id="14" xr3:uid="{F5A8801D-607D-4F43-A4EE-5AF49C671E72}" name="اللوط" dataDxfId="18"/>
    <tableColumn id="21" xr3:uid="{42340F5A-49A7-46C2-B57C-F2A01651FB3A}" name="المعامل" dataDxfId="17"/>
    <tableColumn id="17" xr3:uid="{3BBE6682-0FE0-4055-9A89-748940E703DE}" name="الريت اليومى" dataDxfId="16"/>
    <tableColumn id="18" xr3:uid="{C8300902-BC66-40B6-BF41-CC446083587A}" name="المصاريف" dataDxfId="15"/>
    <tableColumn id="19" xr3:uid="{B1BB07F4-3EA0-4D93-8F6C-BB0F2BE9B19C}" name="السعر بالدولار" dataDxfId="14"/>
    <tableColumn id="20" xr3:uid="{6907347F-74F6-40C4-868E-826022403CD9}" name="سعر السوق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A9AD2C2-E6CA-423F-A77C-81417487201B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66cee706-cfee-40e5-ba30-3469a6c6610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B08569E8-70B2-4862-A83F-60C74DF7C0B9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k7pGYiGSFgupnNGbbKit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502"/>
  <sheetViews>
    <sheetView rightToLeft="1" topLeftCell="A3" workbookViewId="0">
      <selection activeCell="D16" sqref="D16"/>
    </sheetView>
  </sheetViews>
  <sheetFormatPr defaultColWidth="8.88671875" defaultRowHeight="15.6" x14ac:dyDescent="0.3"/>
  <cols>
    <col min="1" max="1" width="12.33203125" style="2" bestFit="1" customWidth="1"/>
    <col min="2" max="2" width="23.109375" style="2" bestFit="1" customWidth="1"/>
    <col min="3" max="5" width="9" style="2" customWidth="1"/>
    <col min="6" max="6" width="1.88671875" style="2" customWidth="1"/>
    <col min="7" max="7" width="9.88671875" style="2" customWidth="1"/>
    <col min="8" max="8" width="17" style="3" customWidth="1"/>
    <col min="9" max="9" width="1.88671875" style="2" customWidth="1"/>
    <col min="10" max="10" width="7.109375" style="3" customWidth="1"/>
    <col min="11" max="11" width="20.6640625" style="3" bestFit="1" customWidth="1"/>
    <col min="12" max="12" width="1.88671875" style="2" customWidth="1"/>
    <col min="13" max="13" width="12.33203125" style="2" customWidth="1"/>
    <col min="14" max="14" width="30.44140625" style="2" customWidth="1"/>
    <col min="15" max="15" width="1.88671875" style="2" customWidth="1"/>
    <col min="16" max="16" width="13.88671875" style="2" customWidth="1"/>
    <col min="17" max="17" width="6.44140625" style="2" customWidth="1"/>
    <col min="18" max="18" width="17.109375" style="2" customWidth="1"/>
    <col min="19" max="19" width="3.33203125" style="2" customWidth="1"/>
    <col min="20" max="20" width="11.33203125" style="3" customWidth="1"/>
    <col min="21" max="21" width="20.88671875" style="3" customWidth="1"/>
    <col min="22" max="22" width="3.6640625" style="2" customWidth="1"/>
    <col min="23" max="23" width="17.33203125" style="2" customWidth="1"/>
    <col min="24" max="24" width="3.6640625" style="2" customWidth="1"/>
    <col min="25" max="25" width="17.33203125" style="2" customWidth="1"/>
    <col min="26" max="26" width="4.33203125" style="2" customWidth="1"/>
    <col min="27" max="28" width="16.6640625" style="3" customWidth="1"/>
    <col min="29" max="29" width="5.109375" style="2" customWidth="1"/>
    <col min="30" max="30" width="11.33203125" style="2" customWidth="1"/>
    <col min="31" max="31" width="8.88671875" style="2"/>
    <col min="32" max="32" width="12.88671875" style="2" customWidth="1"/>
    <col min="33" max="39" width="8.88671875" style="2"/>
    <col min="40" max="40" width="11" style="2" bestFit="1" customWidth="1"/>
    <col min="41" max="41" width="41.6640625" style="2" bestFit="1" customWidth="1"/>
    <col min="42" max="42" width="7.44140625" style="2" bestFit="1" customWidth="1"/>
    <col min="43" max="43" width="10.6640625" style="2" bestFit="1" customWidth="1"/>
    <col min="44" max="44" width="14.6640625" style="2" bestFit="1" customWidth="1"/>
    <col min="45" max="45" width="21.6640625" style="2" bestFit="1" customWidth="1"/>
    <col min="46" max="46" width="23.109375" style="2" bestFit="1" customWidth="1"/>
    <col min="47" max="47" width="11" style="2" bestFit="1" customWidth="1"/>
    <col min="48" max="48" width="7" style="2" bestFit="1" customWidth="1"/>
    <col min="49" max="49" width="13.33203125" style="2" bestFit="1" customWidth="1"/>
    <col min="50" max="50" width="7.6640625" style="2" bestFit="1" customWidth="1"/>
    <col min="51" max="16384" width="8.88671875" style="2"/>
  </cols>
  <sheetData>
    <row r="1" spans="1:50" ht="19.95" customHeight="1" x14ac:dyDescent="0.3">
      <c r="A1" s="2" t="s">
        <v>0</v>
      </c>
      <c r="B1" s="2" t="s">
        <v>1</v>
      </c>
      <c r="C1" s="2" t="s">
        <v>2</v>
      </c>
      <c r="D1" s="2" t="s">
        <v>10</v>
      </c>
      <c r="E1" s="2" t="s">
        <v>1126</v>
      </c>
      <c r="G1" s="2" t="s">
        <v>3</v>
      </c>
      <c r="H1" s="3" t="s">
        <v>4</v>
      </c>
      <c r="J1" s="2" t="s">
        <v>5</v>
      </c>
      <c r="K1" s="2" t="s">
        <v>6</v>
      </c>
      <c r="M1" s="3" t="s">
        <v>7</v>
      </c>
      <c r="N1" s="3" t="s">
        <v>8</v>
      </c>
      <c r="P1" s="3" t="s">
        <v>9</v>
      </c>
      <c r="Q1" s="3" t="s">
        <v>10</v>
      </c>
      <c r="R1" s="3" t="s">
        <v>11</v>
      </c>
      <c r="X1" s="3"/>
      <c r="AN1" s="2" t="s">
        <v>12</v>
      </c>
      <c r="AO1" s="2" t="s">
        <v>13</v>
      </c>
      <c r="AP1" s="2" t="s">
        <v>14</v>
      </c>
      <c r="AQ1" s="2" t="s">
        <v>15</v>
      </c>
      <c r="AR1" s="2" t="s">
        <v>16</v>
      </c>
      <c r="AS1" s="2" t="s">
        <v>17</v>
      </c>
      <c r="AT1" s="2" t="s">
        <v>18</v>
      </c>
      <c r="AU1" s="2" t="s">
        <v>19</v>
      </c>
      <c r="AV1" s="2" t="s">
        <v>20</v>
      </c>
      <c r="AW1" s="2" t="s">
        <v>21</v>
      </c>
      <c r="AX1" s="2" t="s">
        <v>22</v>
      </c>
    </row>
    <row r="2" spans="1:50" ht="19.95" customHeight="1" x14ac:dyDescent="0.3">
      <c r="A2" s="2">
        <v>1001</v>
      </c>
      <c r="B2" s="2" t="s">
        <v>23</v>
      </c>
      <c r="C2" s="2" t="s">
        <v>24</v>
      </c>
      <c r="D2" s="2">
        <v>127</v>
      </c>
      <c r="E2" s="2">
        <v>0.39368500000000001</v>
      </c>
      <c r="G2" s="3" t="s">
        <v>25</v>
      </c>
      <c r="H2" s="3" t="s">
        <v>26</v>
      </c>
      <c r="J2" s="2">
        <v>1001</v>
      </c>
      <c r="K2" s="2" t="s">
        <v>27</v>
      </c>
      <c r="M2" s="3" t="s">
        <v>28</v>
      </c>
      <c r="N2" s="3" t="s">
        <v>29</v>
      </c>
      <c r="P2" s="3" t="s">
        <v>30</v>
      </c>
      <c r="Q2" s="3">
        <v>127</v>
      </c>
      <c r="R2" s="3">
        <v>0.39368500000000001</v>
      </c>
      <c r="X2" s="3"/>
      <c r="AN2" s="2">
        <v>111000001</v>
      </c>
      <c r="AO2" s="2" t="s">
        <v>31</v>
      </c>
      <c r="AP2" s="2" t="s">
        <v>32</v>
      </c>
      <c r="AQ2" s="2" t="s">
        <v>33</v>
      </c>
      <c r="AR2" s="2" t="s">
        <v>34</v>
      </c>
      <c r="AS2" s="2" t="s">
        <v>35</v>
      </c>
      <c r="AT2" s="2" t="s">
        <v>36</v>
      </c>
      <c r="AW2" s="2">
        <v>11001000001</v>
      </c>
      <c r="AX2" s="2" t="s">
        <v>37</v>
      </c>
    </row>
    <row r="3" spans="1:50" ht="19.95" customHeight="1" x14ac:dyDescent="0.3">
      <c r="A3" s="2">
        <v>1002</v>
      </c>
      <c r="B3" s="2" t="s">
        <v>38</v>
      </c>
      <c r="C3" s="2" t="s">
        <v>24</v>
      </c>
      <c r="D3" s="2">
        <v>90.9</v>
      </c>
      <c r="E3" s="2">
        <v>1.1023149999999999</v>
      </c>
      <c r="G3" s="3" t="s">
        <v>39</v>
      </c>
      <c r="H3" s="3" t="s">
        <v>40</v>
      </c>
      <c r="J3" s="2">
        <v>1002</v>
      </c>
      <c r="K3" s="2" t="s">
        <v>41</v>
      </c>
      <c r="M3" s="3" t="s">
        <v>42</v>
      </c>
      <c r="N3" s="3" t="s">
        <v>43</v>
      </c>
      <c r="P3" s="3" t="s">
        <v>38</v>
      </c>
      <c r="Q3" s="3">
        <v>90.9</v>
      </c>
      <c r="R3" s="3">
        <v>1.1023149999999999</v>
      </c>
      <c r="X3" s="3"/>
      <c r="AN3" s="2">
        <v>111000002</v>
      </c>
      <c r="AO3" s="2" t="s">
        <v>44</v>
      </c>
      <c r="AP3" s="2" t="s">
        <v>32</v>
      </c>
      <c r="AQ3" s="2" t="s">
        <v>33</v>
      </c>
      <c r="AR3" s="2" t="s">
        <v>34</v>
      </c>
      <c r="AS3" s="2" t="s">
        <v>35</v>
      </c>
      <c r="AT3" s="2" t="s">
        <v>30</v>
      </c>
      <c r="AW3" s="2">
        <v>11001000002</v>
      </c>
      <c r="AX3" s="2" t="s">
        <v>45</v>
      </c>
    </row>
    <row r="4" spans="1:50" ht="19.95" customHeight="1" x14ac:dyDescent="0.3">
      <c r="A4" s="2">
        <v>1003</v>
      </c>
      <c r="B4" s="2" t="s">
        <v>46</v>
      </c>
      <c r="C4" s="2" t="s">
        <v>24</v>
      </c>
      <c r="G4" s="3" t="s">
        <v>47</v>
      </c>
      <c r="H4" s="3" t="s">
        <v>48</v>
      </c>
      <c r="J4" s="2">
        <v>1003</v>
      </c>
      <c r="K4" s="2" t="s">
        <v>49</v>
      </c>
      <c r="M4" s="3" t="s">
        <v>50</v>
      </c>
      <c r="N4" s="3" t="s">
        <v>51</v>
      </c>
      <c r="P4" s="3" t="s">
        <v>52</v>
      </c>
      <c r="Q4" s="3">
        <v>136</v>
      </c>
      <c r="R4" s="3">
        <v>0.3674</v>
      </c>
      <c r="AN4" s="2">
        <v>111000003</v>
      </c>
      <c r="AO4" s="2" t="s">
        <v>53</v>
      </c>
      <c r="AP4" s="2" t="s">
        <v>32</v>
      </c>
      <c r="AQ4" s="2" t="s">
        <v>33</v>
      </c>
      <c r="AR4" s="2" t="s">
        <v>34</v>
      </c>
      <c r="AS4" s="2" t="s">
        <v>35</v>
      </c>
      <c r="AT4" s="2" t="s">
        <v>30</v>
      </c>
      <c r="AW4" s="2">
        <v>11001000003</v>
      </c>
      <c r="AX4" s="2" t="s">
        <v>37</v>
      </c>
    </row>
    <row r="5" spans="1:50" ht="19.95" customHeight="1" x14ac:dyDescent="0.3">
      <c r="A5" s="2">
        <v>1004</v>
      </c>
      <c r="B5" s="2" t="s">
        <v>52</v>
      </c>
      <c r="C5" s="2" t="s">
        <v>24</v>
      </c>
      <c r="D5" s="2">
        <v>136</v>
      </c>
      <c r="E5" s="2">
        <v>0.3674</v>
      </c>
      <c r="G5" s="3" t="s">
        <v>54</v>
      </c>
      <c r="H5" s="3" t="s">
        <v>55</v>
      </c>
      <c r="J5" s="2">
        <v>1004</v>
      </c>
      <c r="K5" s="2" t="s">
        <v>56</v>
      </c>
      <c r="M5" s="3" t="s">
        <v>57</v>
      </c>
      <c r="N5" s="3" t="s">
        <v>58</v>
      </c>
      <c r="AN5" s="2">
        <v>111000004</v>
      </c>
      <c r="AO5" s="2" t="s">
        <v>59</v>
      </c>
      <c r="AP5" s="2" t="s">
        <v>32</v>
      </c>
      <c r="AQ5" s="2" t="s">
        <v>33</v>
      </c>
      <c r="AR5" s="2" t="s">
        <v>34</v>
      </c>
      <c r="AS5" s="2" t="s">
        <v>35</v>
      </c>
      <c r="AT5" s="2" t="s">
        <v>30</v>
      </c>
      <c r="AW5" s="2">
        <v>11001000004</v>
      </c>
      <c r="AX5" s="2" t="s">
        <v>37</v>
      </c>
    </row>
    <row r="6" spans="1:50" ht="19.95" customHeight="1" x14ac:dyDescent="0.3">
      <c r="A6" s="2">
        <v>1005</v>
      </c>
      <c r="B6" s="2" t="s">
        <v>60</v>
      </c>
      <c r="C6" s="2" t="s">
        <v>24</v>
      </c>
      <c r="G6" s="3" t="s">
        <v>61</v>
      </c>
      <c r="H6" s="3" t="s">
        <v>62</v>
      </c>
      <c r="J6" s="2">
        <v>1005</v>
      </c>
      <c r="K6" s="2" t="s">
        <v>63</v>
      </c>
      <c r="M6" s="3" t="s">
        <v>64</v>
      </c>
      <c r="N6" s="3" t="s">
        <v>65</v>
      </c>
      <c r="AN6" s="2">
        <v>111000005</v>
      </c>
      <c r="AO6" s="2" t="s">
        <v>66</v>
      </c>
      <c r="AP6" s="2" t="s">
        <v>32</v>
      </c>
      <c r="AQ6" s="2" t="s">
        <v>33</v>
      </c>
      <c r="AR6" s="2" t="s">
        <v>67</v>
      </c>
      <c r="AS6" s="2" t="s">
        <v>35</v>
      </c>
      <c r="AT6" s="2" t="s">
        <v>68</v>
      </c>
      <c r="AW6" s="2">
        <v>11001000005</v>
      </c>
      <c r="AX6" s="2" t="s">
        <v>37</v>
      </c>
    </row>
    <row r="7" spans="1:50" ht="19.95" customHeight="1" x14ac:dyDescent="0.3">
      <c r="A7" s="2">
        <v>1006</v>
      </c>
      <c r="B7" s="2" t="s">
        <v>69</v>
      </c>
      <c r="C7" s="2" t="s">
        <v>24</v>
      </c>
      <c r="G7" s="3" t="s">
        <v>70</v>
      </c>
      <c r="H7" s="3" t="s">
        <v>71</v>
      </c>
      <c r="J7" s="2">
        <v>1006</v>
      </c>
      <c r="K7" s="2" t="s">
        <v>72</v>
      </c>
      <c r="M7" s="3" t="s">
        <v>73</v>
      </c>
      <c r="N7" s="3" t="s">
        <v>74</v>
      </c>
      <c r="P7" s="2" t="s">
        <v>75</v>
      </c>
      <c r="R7" s="2" t="s">
        <v>76</v>
      </c>
      <c r="AN7" s="2">
        <v>111000006</v>
      </c>
      <c r="AO7" s="2" t="s">
        <v>77</v>
      </c>
      <c r="AP7" s="2" t="s">
        <v>32</v>
      </c>
      <c r="AQ7" s="2" t="s">
        <v>33</v>
      </c>
      <c r="AR7" s="2" t="s">
        <v>67</v>
      </c>
      <c r="AS7" s="2" t="s">
        <v>35</v>
      </c>
      <c r="AT7" s="2" t="s">
        <v>68</v>
      </c>
      <c r="AW7" s="2">
        <v>11001000006</v>
      </c>
      <c r="AX7" s="2" t="s">
        <v>45</v>
      </c>
    </row>
    <row r="8" spans="1:50" ht="19.95" customHeight="1" x14ac:dyDescent="0.3">
      <c r="A8" s="2">
        <v>1007</v>
      </c>
      <c r="B8" s="2" t="s">
        <v>78</v>
      </c>
      <c r="C8" s="2" t="s">
        <v>24</v>
      </c>
      <c r="G8" s="3" t="s">
        <v>79</v>
      </c>
      <c r="H8" s="3" t="s">
        <v>80</v>
      </c>
      <c r="J8" s="2">
        <v>1007</v>
      </c>
      <c r="K8" s="2" t="s">
        <v>81</v>
      </c>
      <c r="M8" s="3" t="s">
        <v>82</v>
      </c>
      <c r="N8" s="3" t="s">
        <v>83</v>
      </c>
      <c r="P8" s="2" t="s">
        <v>84</v>
      </c>
      <c r="R8" s="2" t="s">
        <v>85</v>
      </c>
      <c r="AN8" s="2">
        <v>111000007</v>
      </c>
      <c r="AO8" s="2" t="s">
        <v>86</v>
      </c>
      <c r="AP8" s="2" t="s">
        <v>32</v>
      </c>
      <c r="AQ8" s="2" t="s">
        <v>33</v>
      </c>
      <c r="AR8" s="2" t="s">
        <v>67</v>
      </c>
      <c r="AS8" s="2" t="s">
        <v>35</v>
      </c>
      <c r="AT8" s="2" t="s">
        <v>68</v>
      </c>
      <c r="AW8" s="2">
        <v>11001000318</v>
      </c>
      <c r="AX8" s="2" t="s">
        <v>37</v>
      </c>
    </row>
    <row r="9" spans="1:50" ht="19.95" customHeight="1" x14ac:dyDescent="0.3">
      <c r="A9" s="2">
        <v>1008</v>
      </c>
      <c r="B9" s="2" t="s">
        <v>87</v>
      </c>
      <c r="C9" s="2" t="s">
        <v>24</v>
      </c>
      <c r="G9" s="3" t="s">
        <v>88</v>
      </c>
      <c r="H9" s="3" t="s">
        <v>89</v>
      </c>
      <c r="J9" s="2">
        <v>1008</v>
      </c>
      <c r="K9" s="2" t="s">
        <v>90</v>
      </c>
      <c r="M9" s="3" t="s">
        <v>91</v>
      </c>
      <c r="N9" s="3" t="s">
        <v>92</v>
      </c>
      <c r="P9" s="2" t="s">
        <v>93</v>
      </c>
      <c r="R9" s="2" t="s">
        <v>94</v>
      </c>
      <c r="AN9" s="2">
        <v>111000010</v>
      </c>
      <c r="AO9" s="2" t="s">
        <v>95</v>
      </c>
      <c r="AP9" s="2" t="s">
        <v>32</v>
      </c>
      <c r="AQ9" s="2" t="s">
        <v>33</v>
      </c>
      <c r="AR9" s="2" t="s">
        <v>67</v>
      </c>
      <c r="AS9" s="2" t="s">
        <v>35</v>
      </c>
      <c r="AT9" s="2" t="s">
        <v>68</v>
      </c>
      <c r="AW9" s="2">
        <v>11001000012</v>
      </c>
      <c r="AX9" s="2" t="s">
        <v>37</v>
      </c>
    </row>
    <row r="10" spans="1:50" ht="19.95" customHeight="1" x14ac:dyDescent="0.3">
      <c r="A10" s="2">
        <v>1009</v>
      </c>
      <c r="B10" s="2" t="s">
        <v>96</v>
      </c>
      <c r="C10" s="2" t="s">
        <v>24</v>
      </c>
      <c r="G10" s="3" t="s">
        <v>97</v>
      </c>
      <c r="H10" s="3" t="s">
        <v>98</v>
      </c>
      <c r="J10" s="2">
        <v>1009</v>
      </c>
      <c r="K10" s="2" t="s">
        <v>99</v>
      </c>
      <c r="M10" s="3" t="s">
        <v>100</v>
      </c>
      <c r="N10" s="3" t="s">
        <v>101</v>
      </c>
      <c r="P10" s="2" t="s">
        <v>102</v>
      </c>
      <c r="R10" s="2" t="s">
        <v>103</v>
      </c>
      <c r="AN10" s="2">
        <v>111000008</v>
      </c>
      <c r="AO10" s="2" t="s">
        <v>104</v>
      </c>
      <c r="AP10" s="2" t="s">
        <v>32</v>
      </c>
      <c r="AQ10" s="2" t="s">
        <v>33</v>
      </c>
      <c r="AR10" s="2" t="s">
        <v>67</v>
      </c>
      <c r="AS10" s="2" t="s">
        <v>35</v>
      </c>
      <c r="AT10" s="2" t="s">
        <v>105</v>
      </c>
      <c r="AW10" s="2">
        <v>11001000007</v>
      </c>
      <c r="AX10" s="2" t="s">
        <v>37</v>
      </c>
    </row>
    <row r="11" spans="1:50" ht="19.95" customHeight="1" x14ac:dyDescent="0.3">
      <c r="A11" s="2">
        <v>1010</v>
      </c>
      <c r="B11" s="2" t="s">
        <v>106</v>
      </c>
      <c r="C11" s="2" t="s">
        <v>24</v>
      </c>
      <c r="G11" s="3" t="s">
        <v>107</v>
      </c>
      <c r="H11" s="3" t="s">
        <v>108</v>
      </c>
      <c r="J11" s="2">
        <v>1010</v>
      </c>
      <c r="K11" s="2" t="s">
        <v>109</v>
      </c>
      <c r="M11" s="3" t="s">
        <v>110</v>
      </c>
      <c r="N11" s="3" t="s">
        <v>111</v>
      </c>
      <c r="AN11" s="2">
        <v>111000009</v>
      </c>
      <c r="AO11" s="2" t="s">
        <v>112</v>
      </c>
      <c r="AP11" s="2" t="s">
        <v>32</v>
      </c>
      <c r="AQ11" s="2" t="s">
        <v>33</v>
      </c>
      <c r="AR11" s="2" t="s">
        <v>67</v>
      </c>
      <c r="AS11" s="2" t="s">
        <v>35</v>
      </c>
      <c r="AT11" s="2" t="s">
        <v>105</v>
      </c>
      <c r="AW11" s="2">
        <v>11001000008</v>
      </c>
      <c r="AX11" s="2" t="s">
        <v>45</v>
      </c>
    </row>
    <row r="12" spans="1:50" ht="19.95" customHeight="1" x14ac:dyDescent="0.3">
      <c r="A12" s="2">
        <v>1011</v>
      </c>
      <c r="B12" s="2" t="s">
        <v>113</v>
      </c>
      <c r="C12" s="2" t="s">
        <v>24</v>
      </c>
      <c r="G12" s="3" t="s">
        <v>1177</v>
      </c>
      <c r="H12" s="3" t="s">
        <v>1176</v>
      </c>
      <c r="J12" s="2">
        <v>1011</v>
      </c>
      <c r="K12" s="2" t="s">
        <v>114</v>
      </c>
      <c r="M12" s="3" t="s">
        <v>115</v>
      </c>
      <c r="N12" s="3" t="s">
        <v>116</v>
      </c>
      <c r="AN12" s="2">
        <v>111000011</v>
      </c>
      <c r="AO12" s="2" t="s">
        <v>117</v>
      </c>
      <c r="AP12" s="2" t="s">
        <v>32</v>
      </c>
      <c r="AQ12" s="2" t="s">
        <v>33</v>
      </c>
      <c r="AR12" s="2" t="s">
        <v>67</v>
      </c>
      <c r="AS12" s="2" t="s">
        <v>35</v>
      </c>
      <c r="AT12" s="2" t="s">
        <v>118</v>
      </c>
      <c r="AW12" s="2">
        <v>11001000009</v>
      </c>
      <c r="AX12" s="2" t="s">
        <v>37</v>
      </c>
    </row>
    <row r="13" spans="1:50" ht="19.95" customHeight="1" x14ac:dyDescent="0.3">
      <c r="A13" s="2">
        <v>1012</v>
      </c>
      <c r="B13" s="2" t="s">
        <v>119</v>
      </c>
      <c r="C13" s="2" t="s">
        <v>24</v>
      </c>
      <c r="G13" s="3" t="s">
        <v>1180</v>
      </c>
      <c r="H13" s="3" t="s">
        <v>1181</v>
      </c>
      <c r="J13" s="2">
        <v>1012</v>
      </c>
      <c r="K13" s="2" t="s">
        <v>120</v>
      </c>
      <c r="M13" s="3" t="s">
        <v>121</v>
      </c>
      <c r="N13" s="3" t="s">
        <v>122</v>
      </c>
      <c r="P13" s="2" t="s">
        <v>123</v>
      </c>
      <c r="R13" s="3" t="s">
        <v>124</v>
      </c>
      <c r="AN13" s="2">
        <v>111000017</v>
      </c>
      <c r="AO13" s="2" t="s">
        <v>125</v>
      </c>
      <c r="AP13" s="2" t="s">
        <v>32</v>
      </c>
      <c r="AQ13" s="2" t="s">
        <v>33</v>
      </c>
      <c r="AR13" s="2" t="s">
        <v>126</v>
      </c>
      <c r="AS13" s="2" t="s">
        <v>35</v>
      </c>
      <c r="AT13" s="2" t="s">
        <v>127</v>
      </c>
      <c r="AW13" s="2">
        <v>11001000014</v>
      </c>
      <c r="AX13" s="2" t="s">
        <v>37</v>
      </c>
    </row>
    <row r="14" spans="1:50" ht="19.95" customHeight="1" x14ac:dyDescent="0.3">
      <c r="A14" s="2">
        <v>1013</v>
      </c>
      <c r="B14" s="2" t="s">
        <v>128</v>
      </c>
      <c r="C14" s="2" t="s">
        <v>24</v>
      </c>
      <c r="G14" s="3" t="s">
        <v>1233</v>
      </c>
      <c r="H14" s="3" t="s">
        <v>1234</v>
      </c>
      <c r="J14" s="2">
        <v>2005</v>
      </c>
      <c r="K14" s="2" t="s">
        <v>131</v>
      </c>
      <c r="M14" s="3" t="s">
        <v>132</v>
      </c>
      <c r="N14" s="3" t="s">
        <v>133</v>
      </c>
      <c r="P14" s="2" t="s">
        <v>134</v>
      </c>
      <c r="R14" s="3" t="s">
        <v>135</v>
      </c>
      <c r="AN14" s="2">
        <v>111000018</v>
      </c>
      <c r="AO14" s="2" t="s">
        <v>136</v>
      </c>
      <c r="AP14" s="2" t="s">
        <v>32</v>
      </c>
      <c r="AQ14" s="2" t="s">
        <v>33</v>
      </c>
      <c r="AR14" s="2" t="s">
        <v>126</v>
      </c>
      <c r="AS14" s="2" t="s">
        <v>35</v>
      </c>
      <c r="AT14" s="2" t="s">
        <v>127</v>
      </c>
      <c r="AW14" s="2">
        <v>11001000017</v>
      </c>
      <c r="AX14" s="2" t="s">
        <v>45</v>
      </c>
    </row>
    <row r="15" spans="1:50" ht="19.95" customHeight="1" x14ac:dyDescent="0.3">
      <c r="A15" s="2">
        <v>1014</v>
      </c>
      <c r="B15" s="2" t="s">
        <v>137</v>
      </c>
      <c r="C15" s="2" t="s">
        <v>24</v>
      </c>
      <c r="G15" s="3" t="s">
        <v>1260</v>
      </c>
      <c r="H15" s="3" t="s">
        <v>1261</v>
      </c>
      <c r="J15" s="2">
        <v>2009</v>
      </c>
      <c r="K15" s="2" t="s">
        <v>140</v>
      </c>
      <c r="M15" s="3" t="s">
        <v>141</v>
      </c>
      <c r="N15" s="3" t="s">
        <v>142</v>
      </c>
      <c r="P15" s="2" t="s">
        <v>143</v>
      </c>
      <c r="R15" s="3" t="s">
        <v>144</v>
      </c>
      <c r="AN15" s="2">
        <v>111000012</v>
      </c>
      <c r="AO15" s="2" t="s">
        <v>145</v>
      </c>
      <c r="AP15" s="2" t="s">
        <v>32</v>
      </c>
      <c r="AQ15" s="2" t="s">
        <v>33</v>
      </c>
      <c r="AR15" s="2" t="s">
        <v>146</v>
      </c>
      <c r="AS15" s="2" t="s">
        <v>35</v>
      </c>
      <c r="AT15" s="2" t="s">
        <v>147</v>
      </c>
      <c r="AW15" s="2">
        <v>11001000010</v>
      </c>
      <c r="AX15" s="2" t="s">
        <v>37</v>
      </c>
    </row>
    <row r="16" spans="1:50" ht="19.95" customHeight="1" x14ac:dyDescent="0.3">
      <c r="A16" s="2">
        <v>1015</v>
      </c>
      <c r="B16" s="2" t="s">
        <v>148</v>
      </c>
      <c r="C16" s="2" t="s">
        <v>24</v>
      </c>
      <c r="G16" s="3"/>
      <c r="J16" s="2">
        <v>2010</v>
      </c>
      <c r="K16" s="2" t="s">
        <v>151</v>
      </c>
      <c r="M16" s="3" t="s">
        <v>152</v>
      </c>
      <c r="N16" s="3" t="s">
        <v>153</v>
      </c>
      <c r="AN16" s="2">
        <v>111000013</v>
      </c>
      <c r="AO16" s="2" t="s">
        <v>154</v>
      </c>
      <c r="AP16" s="2" t="s">
        <v>32</v>
      </c>
      <c r="AQ16" s="2" t="s">
        <v>33</v>
      </c>
      <c r="AR16" s="2" t="s">
        <v>146</v>
      </c>
      <c r="AS16" s="2" t="s">
        <v>35</v>
      </c>
      <c r="AT16" s="2" t="s">
        <v>147</v>
      </c>
      <c r="AW16" s="2">
        <v>11001000128</v>
      </c>
      <c r="AX16" s="2" t="s">
        <v>45</v>
      </c>
    </row>
    <row r="17" spans="1:50" ht="19.95" customHeight="1" x14ac:dyDescent="0.3">
      <c r="A17" s="2">
        <v>1016</v>
      </c>
      <c r="B17" s="2" t="s">
        <v>155</v>
      </c>
      <c r="C17" s="2" t="s">
        <v>24</v>
      </c>
      <c r="J17" s="2">
        <v>5001</v>
      </c>
      <c r="K17" s="2" t="s">
        <v>158</v>
      </c>
      <c r="M17" s="3" t="s">
        <v>159</v>
      </c>
      <c r="N17" s="3" t="s">
        <v>160</v>
      </c>
      <c r="AN17" s="2">
        <v>111000014</v>
      </c>
      <c r="AO17" s="2" t="s">
        <v>161</v>
      </c>
      <c r="AP17" s="2" t="s">
        <v>32</v>
      </c>
      <c r="AQ17" s="2" t="s">
        <v>33</v>
      </c>
      <c r="AR17" s="2" t="s">
        <v>146</v>
      </c>
      <c r="AS17" s="2" t="s">
        <v>35</v>
      </c>
      <c r="AT17" s="2" t="s">
        <v>147</v>
      </c>
      <c r="AW17" s="2">
        <v>11001000011</v>
      </c>
      <c r="AX17" s="2" t="s">
        <v>37</v>
      </c>
    </row>
    <row r="18" spans="1:50" ht="19.95" customHeight="1" x14ac:dyDescent="0.3">
      <c r="A18" s="2">
        <v>1017</v>
      </c>
      <c r="B18" s="2" t="s">
        <v>162</v>
      </c>
      <c r="C18" s="2" t="s">
        <v>24</v>
      </c>
      <c r="G18" s="3" t="s">
        <v>129</v>
      </c>
      <c r="H18" s="3" t="s">
        <v>130</v>
      </c>
      <c r="M18" s="3" t="s">
        <v>163</v>
      </c>
      <c r="N18" s="3" t="s">
        <v>164</v>
      </c>
      <c r="P18" s="2" t="s">
        <v>165</v>
      </c>
      <c r="R18" s="3" t="s">
        <v>166</v>
      </c>
      <c r="AN18" s="2">
        <v>111000015</v>
      </c>
      <c r="AO18" s="2" t="s">
        <v>167</v>
      </c>
      <c r="AP18" s="2" t="s">
        <v>32</v>
      </c>
      <c r="AQ18" s="2" t="s">
        <v>33</v>
      </c>
      <c r="AR18" s="2" t="s">
        <v>126</v>
      </c>
      <c r="AS18" s="2" t="s">
        <v>35</v>
      </c>
      <c r="AT18" s="2" t="s">
        <v>78</v>
      </c>
      <c r="AW18" s="2">
        <v>11001000013</v>
      </c>
      <c r="AX18" s="2" t="s">
        <v>37</v>
      </c>
    </row>
    <row r="19" spans="1:50" ht="19.95" customHeight="1" x14ac:dyDescent="0.3">
      <c r="A19" s="2">
        <v>1018</v>
      </c>
      <c r="B19" s="2" t="s">
        <v>168</v>
      </c>
      <c r="C19" s="2" t="s">
        <v>24</v>
      </c>
      <c r="G19" s="3" t="s">
        <v>138</v>
      </c>
      <c r="H19" s="3" t="s">
        <v>139</v>
      </c>
      <c r="P19" s="2" t="s">
        <v>169</v>
      </c>
      <c r="R19" s="3" t="s">
        <v>24</v>
      </c>
      <c r="AN19" s="2">
        <v>111000016</v>
      </c>
      <c r="AO19" s="2" t="s">
        <v>170</v>
      </c>
      <c r="AP19" s="2" t="s">
        <v>32</v>
      </c>
      <c r="AQ19" s="2" t="s">
        <v>33</v>
      </c>
      <c r="AR19" s="2" t="s">
        <v>126</v>
      </c>
      <c r="AS19" s="2" t="s">
        <v>35</v>
      </c>
      <c r="AT19" s="2" t="s">
        <v>78</v>
      </c>
      <c r="AW19" s="2">
        <v>11001000016</v>
      </c>
      <c r="AX19" s="2" t="s">
        <v>45</v>
      </c>
    </row>
    <row r="20" spans="1:50" ht="19.95" customHeight="1" x14ac:dyDescent="0.3">
      <c r="A20" s="2">
        <v>1019</v>
      </c>
      <c r="B20" s="2" t="s">
        <v>171</v>
      </c>
      <c r="C20" s="2" t="s">
        <v>24</v>
      </c>
      <c r="G20" s="3" t="s">
        <v>149</v>
      </c>
      <c r="H20" s="3" t="s">
        <v>150</v>
      </c>
      <c r="J20" s="2"/>
      <c r="K20" s="8"/>
      <c r="P20" s="2" t="s">
        <v>174</v>
      </c>
      <c r="R20" s="3" t="s">
        <v>175</v>
      </c>
      <c r="AN20" s="2">
        <v>111000019</v>
      </c>
      <c r="AO20" s="2" t="s">
        <v>87</v>
      </c>
      <c r="AP20" s="2" t="s">
        <v>32</v>
      </c>
      <c r="AQ20" s="2" t="s">
        <v>33</v>
      </c>
      <c r="AR20" s="2" t="s">
        <v>126</v>
      </c>
      <c r="AS20" s="2" t="s">
        <v>35</v>
      </c>
      <c r="AT20" s="2" t="s">
        <v>87</v>
      </c>
      <c r="AW20" s="2">
        <v>11001000015</v>
      </c>
      <c r="AX20" s="2" t="s">
        <v>45</v>
      </c>
    </row>
    <row r="21" spans="1:50" ht="19.95" customHeight="1" x14ac:dyDescent="0.3">
      <c r="A21" s="2">
        <v>1020</v>
      </c>
      <c r="B21" s="2" t="s">
        <v>176</v>
      </c>
      <c r="C21" s="2" t="s">
        <v>24</v>
      </c>
      <c r="G21" s="3" t="s">
        <v>156</v>
      </c>
      <c r="H21" s="3" t="s">
        <v>157</v>
      </c>
      <c r="P21" s="2" t="s">
        <v>179</v>
      </c>
      <c r="AN21" s="2">
        <v>111000020</v>
      </c>
      <c r="AO21" s="2" t="s">
        <v>96</v>
      </c>
      <c r="AP21" s="2" t="s">
        <v>32</v>
      </c>
      <c r="AQ21" s="2" t="s">
        <v>33</v>
      </c>
      <c r="AR21" s="2" t="s">
        <v>180</v>
      </c>
      <c r="AS21" s="2" t="s">
        <v>35</v>
      </c>
      <c r="AT21" s="2" t="s">
        <v>96</v>
      </c>
      <c r="AW21" s="2">
        <v>11001000023</v>
      </c>
      <c r="AX21" s="2" t="s">
        <v>45</v>
      </c>
    </row>
    <row r="22" spans="1:50" ht="19.95" customHeight="1" x14ac:dyDescent="0.3">
      <c r="A22" s="2">
        <v>1021</v>
      </c>
      <c r="B22" s="2" t="s">
        <v>181</v>
      </c>
      <c r="C22" s="2" t="s">
        <v>24</v>
      </c>
      <c r="G22" s="3" t="s">
        <v>1141</v>
      </c>
      <c r="H22" s="3" t="s">
        <v>1142</v>
      </c>
      <c r="R22" s="2" t="s">
        <v>184</v>
      </c>
      <c r="AN22" s="2">
        <v>111000021</v>
      </c>
      <c r="AO22" s="2" t="s">
        <v>185</v>
      </c>
      <c r="AP22" s="2" t="s">
        <v>32</v>
      </c>
      <c r="AQ22" s="2" t="s">
        <v>33</v>
      </c>
      <c r="AR22" s="2" t="s">
        <v>180</v>
      </c>
      <c r="AS22" s="2" t="s">
        <v>35</v>
      </c>
      <c r="AT22" s="2" t="s">
        <v>96</v>
      </c>
      <c r="AW22" s="2">
        <v>11001000024</v>
      </c>
      <c r="AX22" s="2" t="s">
        <v>45</v>
      </c>
    </row>
    <row r="23" spans="1:50" ht="19.95" customHeight="1" x14ac:dyDescent="0.3">
      <c r="A23" s="2">
        <v>1022</v>
      </c>
      <c r="B23" s="2" t="s">
        <v>186</v>
      </c>
      <c r="C23" s="2" t="s">
        <v>24</v>
      </c>
      <c r="P23" s="2" t="s">
        <v>189</v>
      </c>
      <c r="R23" s="2" t="s">
        <v>190</v>
      </c>
      <c r="AN23" s="2">
        <v>111000023</v>
      </c>
      <c r="AO23" s="2" t="s">
        <v>191</v>
      </c>
      <c r="AP23" s="2" t="s">
        <v>32</v>
      </c>
      <c r="AQ23" s="2" t="s">
        <v>33</v>
      </c>
      <c r="AR23" s="2" t="s">
        <v>180</v>
      </c>
      <c r="AS23" s="2" t="s">
        <v>35</v>
      </c>
      <c r="AT23" s="2" t="s">
        <v>106</v>
      </c>
      <c r="AW23" s="2">
        <v>11001000022</v>
      </c>
      <c r="AX23" s="2" t="s">
        <v>192</v>
      </c>
    </row>
    <row r="24" spans="1:50" ht="19.95" customHeight="1" x14ac:dyDescent="0.3">
      <c r="A24" s="2">
        <v>1023</v>
      </c>
      <c r="B24" s="2" t="s">
        <v>193</v>
      </c>
      <c r="C24" s="2" t="s">
        <v>24</v>
      </c>
      <c r="G24" s="3" t="s">
        <v>172</v>
      </c>
      <c r="H24" s="3" t="s">
        <v>173</v>
      </c>
      <c r="P24" s="2" t="s">
        <v>196</v>
      </c>
      <c r="R24" s="2" t="s">
        <v>197</v>
      </c>
      <c r="AN24" s="2">
        <v>111000024</v>
      </c>
      <c r="AO24" s="2" t="s">
        <v>198</v>
      </c>
      <c r="AP24" s="2" t="s">
        <v>32</v>
      </c>
      <c r="AQ24" s="2" t="s">
        <v>33</v>
      </c>
      <c r="AR24" s="2" t="s">
        <v>180</v>
      </c>
      <c r="AS24" s="2" t="s">
        <v>35</v>
      </c>
      <c r="AT24" s="2" t="s">
        <v>106</v>
      </c>
      <c r="AW24" s="2">
        <v>11001000030</v>
      </c>
      <c r="AX24" s="2" t="s">
        <v>192</v>
      </c>
    </row>
    <row r="25" spans="1:50" ht="19.95" customHeight="1" x14ac:dyDescent="0.3">
      <c r="A25" s="2">
        <v>1024</v>
      </c>
      <c r="B25" s="2" t="s">
        <v>199</v>
      </c>
      <c r="C25" s="2" t="s">
        <v>24</v>
      </c>
      <c r="G25" s="3" t="s">
        <v>177</v>
      </c>
      <c r="H25" s="3" t="s">
        <v>178</v>
      </c>
      <c r="P25" s="2" t="s">
        <v>202</v>
      </c>
      <c r="R25" s="2" t="s">
        <v>203</v>
      </c>
      <c r="AN25" s="2">
        <v>111000111</v>
      </c>
      <c r="AO25" s="2" t="s">
        <v>204</v>
      </c>
      <c r="AP25" s="2" t="s">
        <v>32</v>
      </c>
      <c r="AQ25" s="2" t="s">
        <v>33</v>
      </c>
      <c r="AR25" s="2" t="s">
        <v>180</v>
      </c>
      <c r="AS25" s="2" t="s">
        <v>35</v>
      </c>
      <c r="AT25" s="2" t="s">
        <v>106</v>
      </c>
      <c r="AX25" s="2" t="s">
        <v>192</v>
      </c>
    </row>
    <row r="26" spans="1:50" ht="19.95" customHeight="1" x14ac:dyDescent="0.3">
      <c r="A26" s="2">
        <v>1025</v>
      </c>
      <c r="B26" s="2" t="s">
        <v>205</v>
      </c>
      <c r="C26" s="2" t="s">
        <v>24</v>
      </c>
      <c r="G26" s="3" t="s">
        <v>182</v>
      </c>
      <c r="H26" s="3" t="s">
        <v>183</v>
      </c>
      <c r="AN26" s="2">
        <v>111000022</v>
      </c>
      <c r="AO26" s="2" t="s">
        <v>208</v>
      </c>
      <c r="AP26" s="2" t="s">
        <v>32</v>
      </c>
      <c r="AQ26" s="2" t="s">
        <v>33</v>
      </c>
      <c r="AR26" s="2" t="s">
        <v>180</v>
      </c>
      <c r="AS26" s="2" t="s">
        <v>35</v>
      </c>
      <c r="AT26" s="2" t="s">
        <v>113</v>
      </c>
      <c r="AW26" s="2">
        <v>11001000025</v>
      </c>
      <c r="AX26" s="2" t="s">
        <v>45</v>
      </c>
    </row>
    <row r="27" spans="1:50" ht="19.95" customHeight="1" x14ac:dyDescent="0.3">
      <c r="A27" s="2">
        <v>1026</v>
      </c>
      <c r="B27" s="2" t="s">
        <v>209</v>
      </c>
      <c r="C27" s="2" t="s">
        <v>24</v>
      </c>
      <c r="G27" s="3" t="s">
        <v>187</v>
      </c>
      <c r="H27" s="3" t="s">
        <v>188</v>
      </c>
      <c r="P27" s="2" t="s">
        <v>210</v>
      </c>
      <c r="R27" s="2" t="s">
        <v>1131</v>
      </c>
      <c r="AN27" s="2">
        <v>111000081</v>
      </c>
      <c r="AO27" s="2" t="s">
        <v>211</v>
      </c>
      <c r="AP27" s="2" t="s">
        <v>32</v>
      </c>
      <c r="AQ27" s="2" t="s">
        <v>33</v>
      </c>
      <c r="AR27" s="2" t="s">
        <v>212</v>
      </c>
      <c r="AS27" s="2" t="s">
        <v>35</v>
      </c>
      <c r="AT27" s="2" t="s">
        <v>113</v>
      </c>
      <c r="AW27" s="2">
        <v>11001000055</v>
      </c>
      <c r="AX27" s="2" t="s">
        <v>45</v>
      </c>
    </row>
    <row r="28" spans="1:50" ht="19.95" customHeight="1" x14ac:dyDescent="0.3">
      <c r="A28" s="2">
        <v>1027</v>
      </c>
      <c r="B28" s="2" t="s">
        <v>213</v>
      </c>
      <c r="C28" s="2" t="s">
        <v>24</v>
      </c>
      <c r="G28" s="3" t="s">
        <v>194</v>
      </c>
      <c r="H28" s="3" t="s">
        <v>195</v>
      </c>
      <c r="P28" s="2" t="s">
        <v>214</v>
      </c>
      <c r="R28" s="2" t="s">
        <v>1132</v>
      </c>
      <c r="AN28" s="2">
        <v>111000082</v>
      </c>
      <c r="AO28" s="2" t="s">
        <v>215</v>
      </c>
      <c r="AP28" s="2" t="s">
        <v>32</v>
      </c>
      <c r="AQ28" s="2" t="s">
        <v>33</v>
      </c>
      <c r="AR28" s="2" t="s">
        <v>212</v>
      </c>
      <c r="AS28" s="2" t="s">
        <v>35</v>
      </c>
      <c r="AT28" s="2" t="s">
        <v>113</v>
      </c>
      <c r="AW28" s="2">
        <v>11001000058</v>
      </c>
      <c r="AX28" s="2" t="s">
        <v>45</v>
      </c>
    </row>
    <row r="29" spans="1:50" ht="19.95" customHeight="1" x14ac:dyDescent="0.3">
      <c r="A29" s="2">
        <v>1028</v>
      </c>
      <c r="B29" s="2" t="s">
        <v>216</v>
      </c>
      <c r="C29" s="2" t="s">
        <v>24</v>
      </c>
      <c r="G29" s="3" t="s">
        <v>200</v>
      </c>
      <c r="H29" s="3" t="s">
        <v>201</v>
      </c>
      <c r="P29" s="2" t="s">
        <v>217</v>
      </c>
      <c r="R29" s="2" t="s">
        <v>853</v>
      </c>
      <c r="AN29" s="2">
        <v>111000083</v>
      </c>
      <c r="AO29" s="2" t="s">
        <v>218</v>
      </c>
      <c r="AP29" s="2" t="s">
        <v>32</v>
      </c>
      <c r="AQ29" s="2" t="s">
        <v>33</v>
      </c>
      <c r="AR29" s="2" t="s">
        <v>212</v>
      </c>
      <c r="AS29" s="2" t="s">
        <v>35</v>
      </c>
      <c r="AT29" s="2" t="s">
        <v>113</v>
      </c>
      <c r="AW29" s="2">
        <v>11001000060</v>
      </c>
      <c r="AX29" s="2" t="s">
        <v>45</v>
      </c>
    </row>
    <row r="30" spans="1:50" ht="19.95" customHeight="1" x14ac:dyDescent="0.3">
      <c r="A30" s="2">
        <v>1029</v>
      </c>
      <c r="B30" s="2" t="s">
        <v>219</v>
      </c>
      <c r="C30" s="2" t="s">
        <v>24</v>
      </c>
      <c r="G30" s="3" t="s">
        <v>206</v>
      </c>
      <c r="H30" s="3" t="s">
        <v>207</v>
      </c>
      <c r="P30" s="2" t="s">
        <v>220</v>
      </c>
      <c r="R30" s="2" t="s">
        <v>1133</v>
      </c>
      <c r="AN30" s="2">
        <v>111000084</v>
      </c>
      <c r="AO30" s="2" t="s">
        <v>221</v>
      </c>
      <c r="AP30" s="2" t="s">
        <v>32</v>
      </c>
      <c r="AQ30" s="2" t="s">
        <v>33</v>
      </c>
      <c r="AR30" s="2" t="s">
        <v>212</v>
      </c>
      <c r="AS30" s="2" t="s">
        <v>35</v>
      </c>
      <c r="AT30" s="2" t="s">
        <v>113</v>
      </c>
      <c r="AW30" s="2">
        <v>11001000061</v>
      </c>
      <c r="AX30" s="2" t="s">
        <v>45</v>
      </c>
    </row>
    <row r="31" spans="1:50" ht="19.95" customHeight="1" x14ac:dyDescent="0.3">
      <c r="A31" s="2">
        <v>1030</v>
      </c>
      <c r="B31" s="2" t="s">
        <v>222</v>
      </c>
      <c r="C31" s="2" t="s">
        <v>24</v>
      </c>
      <c r="G31" s="3" t="s">
        <v>1179</v>
      </c>
      <c r="H31" s="3" t="s">
        <v>1178</v>
      </c>
      <c r="R31" s="2" t="s">
        <v>1143</v>
      </c>
      <c r="AN31" s="2">
        <v>111000085</v>
      </c>
      <c r="AO31" s="2" t="s">
        <v>223</v>
      </c>
      <c r="AP31" s="2" t="s">
        <v>32</v>
      </c>
      <c r="AQ31" s="2" t="s">
        <v>33</v>
      </c>
      <c r="AR31" s="2" t="s">
        <v>212</v>
      </c>
      <c r="AS31" s="2" t="s">
        <v>35</v>
      </c>
      <c r="AT31" s="2" t="s">
        <v>113</v>
      </c>
      <c r="AW31" s="2">
        <v>11001000064</v>
      </c>
      <c r="AX31" s="2" t="s">
        <v>45</v>
      </c>
    </row>
    <row r="32" spans="1:50" ht="19.95" customHeight="1" x14ac:dyDescent="0.3">
      <c r="A32" s="2">
        <v>1031</v>
      </c>
      <c r="B32" s="2" t="s">
        <v>224</v>
      </c>
      <c r="C32" s="2" t="s">
        <v>24</v>
      </c>
      <c r="G32" s="3" t="s">
        <v>1183</v>
      </c>
      <c r="H32" s="3" t="s">
        <v>1182</v>
      </c>
      <c r="P32" s="2" t="s">
        <v>1171</v>
      </c>
      <c r="AN32" s="2">
        <v>111000086</v>
      </c>
      <c r="AO32" s="2" t="s">
        <v>225</v>
      </c>
      <c r="AP32" s="2" t="s">
        <v>32</v>
      </c>
      <c r="AQ32" s="2" t="s">
        <v>33</v>
      </c>
      <c r="AR32" s="2" t="s">
        <v>212</v>
      </c>
      <c r="AS32" s="2" t="s">
        <v>35</v>
      </c>
      <c r="AT32" s="2" t="s">
        <v>113</v>
      </c>
      <c r="AW32" s="2">
        <v>11001000066</v>
      </c>
      <c r="AX32" s="2" t="s">
        <v>45</v>
      </c>
    </row>
    <row r="33" spans="1:50" ht="19.95" customHeight="1" x14ac:dyDescent="0.3">
      <c r="A33" s="2">
        <v>1032</v>
      </c>
      <c r="B33" s="2" t="s">
        <v>226</v>
      </c>
      <c r="C33" s="2" t="s">
        <v>24</v>
      </c>
      <c r="P33" s="2" t="s">
        <v>1172</v>
      </c>
      <c r="AN33" s="2">
        <v>111000087</v>
      </c>
      <c r="AO33" s="2" t="s">
        <v>227</v>
      </c>
      <c r="AP33" s="2" t="s">
        <v>32</v>
      </c>
      <c r="AQ33" s="2" t="s">
        <v>33</v>
      </c>
      <c r="AR33" s="2" t="s">
        <v>212</v>
      </c>
      <c r="AS33" s="2" t="s">
        <v>35</v>
      </c>
      <c r="AT33" s="2" t="s">
        <v>113</v>
      </c>
      <c r="AW33" s="2">
        <v>11001000068</v>
      </c>
      <c r="AX33" s="2" t="s">
        <v>45</v>
      </c>
    </row>
    <row r="34" spans="1:50" ht="19.95" customHeight="1" x14ac:dyDescent="0.3">
      <c r="A34" s="2">
        <v>1033</v>
      </c>
      <c r="B34" s="2" t="s">
        <v>228</v>
      </c>
      <c r="C34" s="2" t="s">
        <v>24</v>
      </c>
      <c r="P34" s="2" t="s">
        <v>1173</v>
      </c>
      <c r="AN34" s="2">
        <v>111000088</v>
      </c>
      <c r="AO34" s="2" t="s">
        <v>229</v>
      </c>
      <c r="AP34" s="2" t="s">
        <v>32</v>
      </c>
      <c r="AQ34" s="2" t="s">
        <v>33</v>
      </c>
      <c r="AR34" s="2" t="s">
        <v>212</v>
      </c>
      <c r="AS34" s="2" t="s">
        <v>35</v>
      </c>
      <c r="AT34" s="2" t="s">
        <v>113</v>
      </c>
      <c r="AW34" s="2">
        <v>11001000070</v>
      </c>
      <c r="AX34" s="2" t="s">
        <v>45</v>
      </c>
    </row>
    <row r="35" spans="1:50" ht="19.95" customHeight="1" x14ac:dyDescent="0.3">
      <c r="A35" s="2">
        <v>2001</v>
      </c>
      <c r="B35" s="2" t="s">
        <v>230</v>
      </c>
      <c r="C35" s="2" t="s">
        <v>175</v>
      </c>
      <c r="P35" s="2" t="s">
        <v>1174</v>
      </c>
      <c r="AN35" s="2">
        <v>111000089</v>
      </c>
      <c r="AO35" s="2" t="s">
        <v>231</v>
      </c>
      <c r="AP35" s="2" t="s">
        <v>32</v>
      </c>
      <c r="AQ35" s="2" t="s">
        <v>33</v>
      </c>
      <c r="AR35" s="2" t="s">
        <v>212</v>
      </c>
      <c r="AS35" s="2" t="s">
        <v>35</v>
      </c>
      <c r="AT35" s="2" t="s">
        <v>113</v>
      </c>
      <c r="AW35" s="2">
        <v>11001000074</v>
      </c>
      <c r="AX35" s="2" t="s">
        <v>45</v>
      </c>
    </row>
    <row r="36" spans="1:50" ht="19.95" customHeight="1" x14ac:dyDescent="0.3">
      <c r="A36" s="2">
        <v>2002</v>
      </c>
      <c r="B36" s="2" t="s">
        <v>232</v>
      </c>
      <c r="C36" s="2" t="s">
        <v>175</v>
      </c>
      <c r="AN36" s="2">
        <v>111000090</v>
      </c>
      <c r="AO36" s="2" t="s">
        <v>233</v>
      </c>
      <c r="AP36" s="2" t="s">
        <v>32</v>
      </c>
      <c r="AQ36" s="2" t="s">
        <v>33</v>
      </c>
      <c r="AR36" s="2" t="s">
        <v>212</v>
      </c>
      <c r="AS36" s="2" t="s">
        <v>35</v>
      </c>
      <c r="AT36" s="2" t="s">
        <v>113</v>
      </c>
      <c r="AW36" s="2">
        <v>11001000076</v>
      </c>
      <c r="AX36" s="2" t="s">
        <v>45</v>
      </c>
    </row>
    <row r="37" spans="1:50" ht="19.95" customHeight="1" x14ac:dyDescent="0.3">
      <c r="A37" s="2">
        <v>2003</v>
      </c>
      <c r="B37" s="2" t="s">
        <v>234</v>
      </c>
      <c r="C37" s="2" t="s">
        <v>175</v>
      </c>
      <c r="AN37" s="2">
        <v>111000091</v>
      </c>
      <c r="AO37" s="2" t="s">
        <v>235</v>
      </c>
      <c r="AP37" s="2" t="s">
        <v>32</v>
      </c>
      <c r="AQ37" s="2" t="s">
        <v>33</v>
      </c>
      <c r="AR37" s="2" t="s">
        <v>212</v>
      </c>
      <c r="AS37" s="2" t="s">
        <v>35</v>
      </c>
      <c r="AT37" s="2" t="s">
        <v>113</v>
      </c>
      <c r="AW37" s="2">
        <v>11001000078</v>
      </c>
      <c r="AX37" s="2" t="s">
        <v>45</v>
      </c>
    </row>
    <row r="38" spans="1:50" ht="19.95" customHeight="1" x14ac:dyDescent="0.3">
      <c r="A38" s="2">
        <v>2004</v>
      </c>
      <c r="B38" s="2" t="s">
        <v>236</v>
      </c>
      <c r="C38" s="2" t="s">
        <v>175</v>
      </c>
      <c r="T38" s="4"/>
      <c r="AN38" s="2">
        <v>111000092</v>
      </c>
      <c r="AO38" s="2" t="s">
        <v>237</v>
      </c>
      <c r="AP38" s="2" t="s">
        <v>32</v>
      </c>
      <c r="AQ38" s="2" t="s">
        <v>33</v>
      </c>
      <c r="AR38" s="2" t="s">
        <v>212</v>
      </c>
      <c r="AS38" s="2" t="s">
        <v>35</v>
      </c>
      <c r="AT38" s="2" t="s">
        <v>113</v>
      </c>
      <c r="AW38" s="2">
        <v>11001000079</v>
      </c>
      <c r="AX38" s="2" t="s">
        <v>45</v>
      </c>
    </row>
    <row r="39" spans="1:50" ht="19.95" customHeight="1" x14ac:dyDescent="0.3">
      <c r="A39" s="2">
        <v>2005</v>
      </c>
      <c r="B39" s="2" t="s">
        <v>238</v>
      </c>
      <c r="C39" s="2" t="s">
        <v>175</v>
      </c>
      <c r="T39" s="4"/>
      <c r="AN39" s="2">
        <v>111000093</v>
      </c>
      <c r="AO39" s="2" t="s">
        <v>239</v>
      </c>
      <c r="AP39" s="2" t="s">
        <v>32</v>
      </c>
      <c r="AQ39" s="2" t="s">
        <v>33</v>
      </c>
      <c r="AR39" s="2" t="s">
        <v>212</v>
      </c>
      <c r="AS39" s="2" t="s">
        <v>35</v>
      </c>
      <c r="AT39" s="2" t="s">
        <v>113</v>
      </c>
      <c r="AW39" s="2">
        <v>11001000080</v>
      </c>
      <c r="AX39" s="2" t="s">
        <v>45</v>
      </c>
    </row>
    <row r="40" spans="1:50" ht="19.95" customHeight="1" x14ac:dyDescent="0.3">
      <c r="A40" s="2">
        <v>2006</v>
      </c>
      <c r="B40" s="2" t="s">
        <v>240</v>
      </c>
      <c r="C40" s="2" t="s">
        <v>175</v>
      </c>
      <c r="T40" s="4"/>
      <c r="AN40" s="2">
        <v>111000094</v>
      </c>
      <c r="AO40" s="2" t="s">
        <v>241</v>
      </c>
      <c r="AP40" s="2" t="s">
        <v>32</v>
      </c>
      <c r="AQ40" s="2" t="s">
        <v>33</v>
      </c>
      <c r="AR40" s="2" t="s">
        <v>212</v>
      </c>
      <c r="AS40" s="2" t="s">
        <v>35</v>
      </c>
      <c r="AT40" s="2" t="s">
        <v>113</v>
      </c>
      <c r="AW40" s="2">
        <v>11001000085</v>
      </c>
      <c r="AX40" s="2" t="s">
        <v>45</v>
      </c>
    </row>
    <row r="41" spans="1:50" ht="19.95" customHeight="1" x14ac:dyDescent="0.3">
      <c r="A41" s="2">
        <v>2007</v>
      </c>
      <c r="B41" s="2" t="s">
        <v>242</v>
      </c>
      <c r="C41" s="2" t="s">
        <v>175</v>
      </c>
      <c r="T41" s="4"/>
      <c r="AN41" s="2">
        <v>111000095</v>
      </c>
      <c r="AO41" s="2" t="s">
        <v>243</v>
      </c>
      <c r="AP41" s="2" t="s">
        <v>32</v>
      </c>
      <c r="AQ41" s="2" t="s">
        <v>33</v>
      </c>
      <c r="AR41" s="2" t="s">
        <v>212</v>
      </c>
      <c r="AS41" s="2" t="s">
        <v>35</v>
      </c>
      <c r="AT41" s="2" t="s">
        <v>113</v>
      </c>
      <c r="AW41" s="2">
        <v>11001000089</v>
      </c>
      <c r="AX41" s="2" t="s">
        <v>45</v>
      </c>
    </row>
    <row r="42" spans="1:50" ht="19.95" customHeight="1" x14ac:dyDescent="0.3">
      <c r="A42" s="2">
        <v>2008</v>
      </c>
      <c r="B42" s="2" t="s">
        <v>244</v>
      </c>
      <c r="C42" s="2" t="s">
        <v>175</v>
      </c>
      <c r="T42" s="4"/>
      <c r="AN42" s="2">
        <v>111000096</v>
      </c>
      <c r="AO42" s="2" t="s">
        <v>245</v>
      </c>
      <c r="AP42" s="2" t="s">
        <v>32</v>
      </c>
      <c r="AQ42" s="2" t="s">
        <v>33</v>
      </c>
      <c r="AR42" s="2" t="s">
        <v>212</v>
      </c>
      <c r="AS42" s="2" t="s">
        <v>35</v>
      </c>
      <c r="AT42" s="2" t="s">
        <v>113</v>
      </c>
      <c r="AW42" s="2">
        <v>11001000091</v>
      </c>
      <c r="AX42" s="2" t="s">
        <v>45</v>
      </c>
    </row>
    <row r="43" spans="1:50" ht="19.95" customHeight="1" x14ac:dyDescent="0.3">
      <c r="A43" s="2">
        <v>2009</v>
      </c>
      <c r="B43" s="2" t="s">
        <v>246</v>
      </c>
      <c r="C43" s="2" t="s">
        <v>175</v>
      </c>
      <c r="T43" s="4"/>
      <c r="AN43" s="2">
        <v>111000097</v>
      </c>
      <c r="AO43" s="2" t="s">
        <v>247</v>
      </c>
      <c r="AP43" s="2" t="s">
        <v>32</v>
      </c>
      <c r="AQ43" s="2" t="s">
        <v>33</v>
      </c>
      <c r="AR43" s="2" t="s">
        <v>212</v>
      </c>
      <c r="AS43" s="2" t="s">
        <v>35</v>
      </c>
      <c r="AT43" s="2" t="s">
        <v>113</v>
      </c>
      <c r="AW43" s="2">
        <v>11001000093</v>
      </c>
      <c r="AX43" s="2" t="s">
        <v>45</v>
      </c>
    </row>
    <row r="44" spans="1:50" ht="19.95" customHeight="1" x14ac:dyDescent="0.3">
      <c r="A44" s="2">
        <v>2010</v>
      </c>
      <c r="B44" s="2" t="s">
        <v>248</v>
      </c>
      <c r="C44" s="2" t="s">
        <v>175</v>
      </c>
      <c r="T44" s="4"/>
      <c r="AN44" s="2">
        <v>111000098</v>
      </c>
      <c r="AO44" s="2" t="s">
        <v>249</v>
      </c>
      <c r="AP44" s="2" t="s">
        <v>32</v>
      </c>
      <c r="AQ44" s="2" t="s">
        <v>33</v>
      </c>
      <c r="AR44" s="2" t="s">
        <v>212</v>
      </c>
      <c r="AS44" s="2" t="s">
        <v>35</v>
      </c>
      <c r="AT44" s="2" t="s">
        <v>113</v>
      </c>
      <c r="AW44" s="2">
        <v>11001000118</v>
      </c>
      <c r="AX44" s="2" t="s">
        <v>45</v>
      </c>
    </row>
    <row r="45" spans="1:50" ht="19.95" customHeight="1" x14ac:dyDescent="0.3">
      <c r="A45" s="2">
        <v>2011</v>
      </c>
      <c r="B45" s="2" t="s">
        <v>250</v>
      </c>
      <c r="C45" s="2" t="s">
        <v>175</v>
      </c>
      <c r="T45" s="4"/>
      <c r="AN45" s="2">
        <v>111000099</v>
      </c>
      <c r="AO45" s="2" t="s">
        <v>251</v>
      </c>
      <c r="AP45" s="2" t="s">
        <v>32</v>
      </c>
      <c r="AQ45" s="2" t="s">
        <v>33</v>
      </c>
      <c r="AR45" s="2" t="s">
        <v>212</v>
      </c>
      <c r="AS45" s="2" t="s">
        <v>35</v>
      </c>
      <c r="AT45" s="2" t="s">
        <v>113</v>
      </c>
      <c r="AW45" s="2">
        <v>11001000148</v>
      </c>
      <c r="AX45" s="2" t="s">
        <v>45</v>
      </c>
    </row>
    <row r="46" spans="1:50" ht="19.95" customHeight="1" x14ac:dyDescent="0.3">
      <c r="A46" s="2">
        <v>2012</v>
      </c>
      <c r="B46" s="2" t="s">
        <v>252</v>
      </c>
      <c r="C46" s="2" t="s">
        <v>175</v>
      </c>
      <c r="T46" s="4"/>
      <c r="AN46" s="2">
        <v>111000100</v>
      </c>
      <c r="AO46" s="2" t="s">
        <v>253</v>
      </c>
      <c r="AP46" s="2" t="s">
        <v>32</v>
      </c>
      <c r="AQ46" s="2" t="s">
        <v>33</v>
      </c>
      <c r="AR46" s="2" t="s">
        <v>212</v>
      </c>
      <c r="AS46" s="2" t="s">
        <v>35</v>
      </c>
      <c r="AT46" s="2" t="s">
        <v>113</v>
      </c>
      <c r="AW46" s="2">
        <v>11001000188</v>
      </c>
      <c r="AX46" s="2" t="s">
        <v>45</v>
      </c>
    </row>
    <row r="47" spans="1:50" ht="19.95" customHeight="1" x14ac:dyDescent="0.3">
      <c r="A47" s="2">
        <v>2013</v>
      </c>
      <c r="B47" s="2" t="s">
        <v>254</v>
      </c>
      <c r="C47" s="2" t="s">
        <v>175</v>
      </c>
      <c r="T47" s="4"/>
      <c r="AN47" s="2">
        <v>111000101</v>
      </c>
      <c r="AO47" s="2" t="s">
        <v>255</v>
      </c>
      <c r="AP47" s="2" t="s">
        <v>32</v>
      </c>
      <c r="AQ47" s="2" t="s">
        <v>33</v>
      </c>
      <c r="AR47" s="2" t="s">
        <v>212</v>
      </c>
      <c r="AS47" s="2" t="s">
        <v>35</v>
      </c>
      <c r="AT47" s="2" t="s">
        <v>113</v>
      </c>
      <c r="AW47" s="2">
        <v>11001000198</v>
      </c>
      <c r="AX47" s="2" t="s">
        <v>45</v>
      </c>
    </row>
    <row r="48" spans="1:50" ht="19.95" customHeight="1" x14ac:dyDescent="0.3">
      <c r="A48" s="2">
        <v>2014</v>
      </c>
      <c r="B48" s="2" t="s">
        <v>256</v>
      </c>
      <c r="C48" s="2" t="s">
        <v>175</v>
      </c>
      <c r="T48" s="4"/>
      <c r="AN48" s="2">
        <v>111000102</v>
      </c>
      <c r="AO48" s="2" t="s">
        <v>257</v>
      </c>
      <c r="AP48" s="2" t="s">
        <v>32</v>
      </c>
      <c r="AQ48" s="2" t="s">
        <v>33</v>
      </c>
      <c r="AR48" s="2" t="s">
        <v>212</v>
      </c>
      <c r="AS48" s="2" t="s">
        <v>35</v>
      </c>
      <c r="AT48" s="2" t="s">
        <v>113</v>
      </c>
      <c r="AW48" s="2">
        <v>11001000228</v>
      </c>
      <c r="AX48" s="2" t="s">
        <v>45</v>
      </c>
    </row>
    <row r="49" spans="1:50" ht="19.95" customHeight="1" x14ac:dyDescent="0.3">
      <c r="A49" s="2">
        <v>2015</v>
      </c>
      <c r="B49" s="2" t="s">
        <v>258</v>
      </c>
      <c r="C49" s="2" t="s">
        <v>175</v>
      </c>
      <c r="T49" s="4"/>
      <c r="AN49" s="2">
        <v>111000103</v>
      </c>
      <c r="AO49" s="2" t="s">
        <v>259</v>
      </c>
      <c r="AP49" s="2" t="s">
        <v>32</v>
      </c>
      <c r="AQ49" s="2" t="s">
        <v>33</v>
      </c>
      <c r="AR49" s="2" t="s">
        <v>212</v>
      </c>
      <c r="AS49" s="2" t="s">
        <v>35</v>
      </c>
      <c r="AT49" s="2" t="s">
        <v>113</v>
      </c>
      <c r="AW49" s="2">
        <v>11001000248</v>
      </c>
      <c r="AX49" s="2" t="s">
        <v>45</v>
      </c>
    </row>
    <row r="50" spans="1:50" ht="19.95" customHeight="1" x14ac:dyDescent="0.3">
      <c r="A50" s="2">
        <v>2016</v>
      </c>
      <c r="B50" s="2" t="s">
        <v>260</v>
      </c>
      <c r="C50" s="2" t="s">
        <v>175</v>
      </c>
      <c r="T50" s="4"/>
      <c r="AN50" s="2">
        <v>111000104</v>
      </c>
      <c r="AO50" s="2" t="s">
        <v>261</v>
      </c>
      <c r="AP50" s="2" t="s">
        <v>32</v>
      </c>
      <c r="AQ50" s="2" t="s">
        <v>33</v>
      </c>
      <c r="AR50" s="2" t="s">
        <v>212</v>
      </c>
      <c r="AS50" s="2" t="s">
        <v>35</v>
      </c>
      <c r="AT50" s="2" t="s">
        <v>113</v>
      </c>
      <c r="AW50" s="2">
        <v>11001000261</v>
      </c>
      <c r="AX50" s="2" t="s">
        <v>45</v>
      </c>
    </row>
    <row r="51" spans="1:50" ht="19.95" customHeight="1" x14ac:dyDescent="0.3">
      <c r="A51" s="2">
        <v>2017</v>
      </c>
      <c r="B51" s="2" t="s">
        <v>262</v>
      </c>
      <c r="C51" s="2" t="s">
        <v>175</v>
      </c>
      <c r="T51" s="4"/>
      <c r="AN51" s="2">
        <v>111000122</v>
      </c>
      <c r="AO51" s="2" t="s">
        <v>263</v>
      </c>
      <c r="AP51" s="2" t="s">
        <v>32</v>
      </c>
      <c r="AQ51" s="2" t="s">
        <v>33</v>
      </c>
      <c r="AR51" s="2" t="s">
        <v>212</v>
      </c>
      <c r="AS51" s="2" t="s">
        <v>35</v>
      </c>
      <c r="AT51" s="2" t="s">
        <v>113</v>
      </c>
      <c r="AX51" s="2" t="s">
        <v>45</v>
      </c>
    </row>
    <row r="52" spans="1:50" ht="19.95" customHeight="1" x14ac:dyDescent="0.3">
      <c r="A52" s="2">
        <v>2019</v>
      </c>
      <c r="B52" s="2" t="s">
        <v>264</v>
      </c>
      <c r="C52" s="2" t="s">
        <v>175</v>
      </c>
      <c r="T52" s="4"/>
      <c r="AN52" s="2">
        <v>111000132</v>
      </c>
      <c r="AO52" s="2" t="s">
        <v>265</v>
      </c>
      <c r="AP52" s="2" t="s">
        <v>32</v>
      </c>
      <c r="AQ52" s="2" t="s">
        <v>33</v>
      </c>
      <c r="AR52" s="2" t="s">
        <v>212</v>
      </c>
      <c r="AS52" s="2" t="s">
        <v>35</v>
      </c>
      <c r="AT52" s="2" t="s">
        <v>113</v>
      </c>
      <c r="AX52" s="2" t="s">
        <v>45</v>
      </c>
    </row>
    <row r="53" spans="1:50" ht="19.95" customHeight="1" x14ac:dyDescent="0.3">
      <c r="A53" s="2">
        <v>2020</v>
      </c>
      <c r="B53" s="2" t="s">
        <v>266</v>
      </c>
      <c r="C53" s="2" t="s">
        <v>175</v>
      </c>
      <c r="T53" s="4"/>
      <c r="AN53" s="2">
        <v>111000133</v>
      </c>
      <c r="AO53" s="2" t="s">
        <v>267</v>
      </c>
      <c r="AP53" s="2" t="s">
        <v>32</v>
      </c>
      <c r="AQ53" s="2" t="s">
        <v>33</v>
      </c>
      <c r="AR53" s="2" t="s">
        <v>212</v>
      </c>
      <c r="AS53" s="2" t="s">
        <v>35</v>
      </c>
      <c r="AT53" s="2" t="s">
        <v>113</v>
      </c>
      <c r="AX53" s="2" t="s">
        <v>45</v>
      </c>
    </row>
    <row r="54" spans="1:50" ht="19.95" customHeight="1" x14ac:dyDescent="0.3">
      <c r="A54" s="2">
        <v>2022</v>
      </c>
      <c r="B54" s="2" t="s">
        <v>268</v>
      </c>
      <c r="C54" s="2" t="s">
        <v>175</v>
      </c>
      <c r="T54" s="4"/>
      <c r="AN54" s="2">
        <v>111000142</v>
      </c>
      <c r="AO54" s="2" t="s">
        <v>269</v>
      </c>
      <c r="AP54" s="2" t="s">
        <v>32</v>
      </c>
      <c r="AQ54" s="2" t="s">
        <v>33</v>
      </c>
      <c r="AR54" s="2" t="s">
        <v>212</v>
      </c>
      <c r="AS54" s="2" t="s">
        <v>35</v>
      </c>
      <c r="AT54" s="2" t="s">
        <v>113</v>
      </c>
      <c r="AX54" s="2" t="s">
        <v>45</v>
      </c>
    </row>
    <row r="55" spans="1:50" ht="19.95" customHeight="1" x14ac:dyDescent="0.3">
      <c r="A55" s="2">
        <v>2023</v>
      </c>
      <c r="B55" s="2" t="s">
        <v>270</v>
      </c>
      <c r="C55" s="2" t="s">
        <v>175</v>
      </c>
      <c r="T55" s="4"/>
      <c r="AN55" s="2">
        <v>111000143</v>
      </c>
      <c r="AO55" s="2" t="s">
        <v>271</v>
      </c>
      <c r="AP55" s="2" t="s">
        <v>32</v>
      </c>
      <c r="AQ55" s="2" t="s">
        <v>33</v>
      </c>
      <c r="AR55" s="2" t="s">
        <v>212</v>
      </c>
      <c r="AS55" s="2" t="s">
        <v>35</v>
      </c>
      <c r="AT55" s="2" t="s">
        <v>113</v>
      </c>
      <c r="AX55" s="2" t="s">
        <v>45</v>
      </c>
    </row>
    <row r="56" spans="1:50" ht="19.95" customHeight="1" x14ac:dyDescent="0.3">
      <c r="A56" s="2">
        <v>2024</v>
      </c>
      <c r="B56" s="2" t="s">
        <v>272</v>
      </c>
      <c r="C56" s="2" t="s">
        <v>175</v>
      </c>
      <c r="T56" s="4"/>
      <c r="AN56" s="2">
        <v>111000145</v>
      </c>
      <c r="AO56" s="2" t="s">
        <v>273</v>
      </c>
      <c r="AP56" s="2" t="s">
        <v>32</v>
      </c>
      <c r="AQ56" s="2" t="s">
        <v>33</v>
      </c>
      <c r="AR56" s="2" t="s">
        <v>212</v>
      </c>
      <c r="AS56" s="2" t="s">
        <v>35</v>
      </c>
      <c r="AT56" s="2" t="s">
        <v>113</v>
      </c>
      <c r="AX56" s="2" t="s">
        <v>45</v>
      </c>
    </row>
    <row r="57" spans="1:50" ht="19.95" customHeight="1" x14ac:dyDescent="0.3">
      <c r="A57" s="2">
        <v>2025</v>
      </c>
      <c r="B57" s="2" t="s">
        <v>274</v>
      </c>
      <c r="C57" s="2" t="s">
        <v>175</v>
      </c>
      <c r="T57" s="4"/>
      <c r="AN57" s="2">
        <v>111000146</v>
      </c>
      <c r="AO57" s="2" t="s">
        <v>275</v>
      </c>
      <c r="AP57" s="2" t="s">
        <v>32</v>
      </c>
      <c r="AQ57" s="2" t="s">
        <v>33</v>
      </c>
      <c r="AR57" s="2" t="s">
        <v>212</v>
      </c>
      <c r="AS57" s="2" t="s">
        <v>35</v>
      </c>
      <c r="AT57" s="2" t="s">
        <v>113</v>
      </c>
      <c r="AX57" s="2" t="s">
        <v>45</v>
      </c>
    </row>
    <row r="58" spans="1:50" ht="19.95" customHeight="1" x14ac:dyDescent="0.3">
      <c r="A58" s="2">
        <v>2026</v>
      </c>
      <c r="B58" s="2" t="s">
        <v>276</v>
      </c>
      <c r="C58" s="2" t="s">
        <v>175</v>
      </c>
      <c r="T58" s="4"/>
      <c r="AN58" s="2">
        <v>111000173</v>
      </c>
      <c r="AO58" s="2" t="s">
        <v>277</v>
      </c>
      <c r="AP58" s="2" t="s">
        <v>32</v>
      </c>
      <c r="AQ58" s="2" t="s">
        <v>33</v>
      </c>
      <c r="AR58" s="2" t="s">
        <v>212</v>
      </c>
      <c r="AS58" s="2" t="s">
        <v>35</v>
      </c>
      <c r="AT58" s="2" t="s">
        <v>113</v>
      </c>
      <c r="AX58" s="2" t="s">
        <v>45</v>
      </c>
    </row>
    <row r="59" spans="1:50" ht="19.95" customHeight="1" x14ac:dyDescent="0.3">
      <c r="A59" s="2">
        <v>3001</v>
      </c>
      <c r="B59" s="2" t="s">
        <v>278</v>
      </c>
      <c r="C59" s="2" t="s">
        <v>279</v>
      </c>
      <c r="T59" s="4"/>
      <c r="AN59" s="2">
        <v>111000147</v>
      </c>
      <c r="AO59" s="2" t="s">
        <v>280</v>
      </c>
      <c r="AP59" s="2" t="s">
        <v>32</v>
      </c>
      <c r="AQ59" s="2" t="s">
        <v>33</v>
      </c>
      <c r="AR59" s="2" t="s">
        <v>212</v>
      </c>
      <c r="AS59" s="2" t="s">
        <v>35</v>
      </c>
      <c r="AT59" s="2" t="s">
        <v>113</v>
      </c>
      <c r="AX59" s="2" t="s">
        <v>45</v>
      </c>
    </row>
    <row r="60" spans="1:50" ht="19.95" customHeight="1" x14ac:dyDescent="0.3">
      <c r="A60" s="2">
        <v>3002</v>
      </c>
      <c r="B60" s="2" t="s">
        <v>281</v>
      </c>
      <c r="C60" s="2" t="s">
        <v>279</v>
      </c>
      <c r="T60" s="4"/>
      <c r="AN60" s="2">
        <v>111000148</v>
      </c>
      <c r="AO60" s="2" t="s">
        <v>282</v>
      </c>
      <c r="AP60" s="2" t="s">
        <v>32</v>
      </c>
      <c r="AQ60" s="2" t="s">
        <v>33</v>
      </c>
      <c r="AR60" s="2" t="s">
        <v>212</v>
      </c>
      <c r="AS60" s="2" t="s">
        <v>35</v>
      </c>
      <c r="AT60" s="2" t="s">
        <v>113</v>
      </c>
      <c r="AX60" s="2" t="s">
        <v>45</v>
      </c>
    </row>
    <row r="61" spans="1:50" ht="19.95" customHeight="1" x14ac:dyDescent="0.3">
      <c r="A61" s="2">
        <v>3004</v>
      </c>
      <c r="B61" s="2" t="s">
        <v>283</v>
      </c>
      <c r="C61" s="2" t="s">
        <v>279</v>
      </c>
      <c r="T61" s="4"/>
      <c r="AN61" s="2">
        <v>111000027</v>
      </c>
      <c r="AO61" s="2" t="s">
        <v>119</v>
      </c>
      <c r="AP61" s="2" t="s">
        <v>32</v>
      </c>
      <c r="AQ61" s="2" t="s">
        <v>33</v>
      </c>
      <c r="AR61" s="2" t="s">
        <v>180</v>
      </c>
      <c r="AS61" s="2" t="s">
        <v>35</v>
      </c>
      <c r="AT61" s="2" t="s">
        <v>119</v>
      </c>
      <c r="AW61" s="2">
        <v>11001000027</v>
      </c>
      <c r="AX61" s="2" t="s">
        <v>37</v>
      </c>
    </row>
    <row r="62" spans="1:50" ht="19.95" customHeight="1" x14ac:dyDescent="0.3">
      <c r="A62" s="2">
        <v>3007</v>
      </c>
      <c r="B62" s="2" t="s">
        <v>284</v>
      </c>
      <c r="C62" s="2" t="s">
        <v>279</v>
      </c>
      <c r="T62" s="4"/>
      <c r="AN62" s="2">
        <v>111000028</v>
      </c>
      <c r="AO62" s="2" t="s">
        <v>128</v>
      </c>
      <c r="AP62" s="2" t="s">
        <v>32</v>
      </c>
      <c r="AQ62" s="2" t="s">
        <v>33</v>
      </c>
      <c r="AR62" s="2" t="s">
        <v>180</v>
      </c>
      <c r="AS62" s="2" t="s">
        <v>35</v>
      </c>
      <c r="AT62" s="2" t="s">
        <v>128</v>
      </c>
      <c r="AW62" s="2">
        <v>11001000026</v>
      </c>
      <c r="AX62" s="2" t="s">
        <v>192</v>
      </c>
    </row>
    <row r="63" spans="1:50" ht="19.95" customHeight="1" x14ac:dyDescent="0.3">
      <c r="A63" s="2">
        <v>2027</v>
      </c>
      <c r="B63" s="2" t="s">
        <v>285</v>
      </c>
      <c r="C63" s="2" t="s">
        <v>175</v>
      </c>
      <c r="T63" s="4"/>
      <c r="AN63" s="2">
        <v>111000025</v>
      </c>
      <c r="AO63" s="2" t="s">
        <v>286</v>
      </c>
      <c r="AP63" s="2" t="s">
        <v>287</v>
      </c>
      <c r="AQ63" s="2" t="s">
        <v>33</v>
      </c>
      <c r="AR63" s="2" t="s">
        <v>180</v>
      </c>
      <c r="AS63" s="2" t="s">
        <v>35</v>
      </c>
      <c r="AT63" s="2" t="s">
        <v>137</v>
      </c>
      <c r="AW63" s="2">
        <v>11001000021</v>
      </c>
      <c r="AX63" s="2" t="s">
        <v>45</v>
      </c>
    </row>
    <row r="64" spans="1:50" ht="19.95" customHeight="1" x14ac:dyDescent="0.3">
      <c r="A64" s="2">
        <v>4002</v>
      </c>
      <c r="B64" s="2" t="s">
        <v>288</v>
      </c>
      <c r="C64" s="2" t="s">
        <v>279</v>
      </c>
      <c r="T64" s="4"/>
      <c r="AN64" s="2">
        <v>111000026</v>
      </c>
      <c r="AO64" s="2" t="s">
        <v>148</v>
      </c>
      <c r="AP64" s="2" t="s">
        <v>32</v>
      </c>
      <c r="AQ64" s="2" t="s">
        <v>33</v>
      </c>
      <c r="AR64" s="2" t="s">
        <v>180</v>
      </c>
      <c r="AS64" s="2" t="s">
        <v>35</v>
      </c>
      <c r="AT64" s="2" t="s">
        <v>148</v>
      </c>
      <c r="AW64" s="2">
        <v>11001000020</v>
      </c>
      <c r="AX64" s="2" t="s">
        <v>45</v>
      </c>
    </row>
    <row r="65" spans="1:50" ht="19.95" customHeight="1" x14ac:dyDescent="0.3">
      <c r="A65" s="2">
        <v>4003</v>
      </c>
      <c r="B65" s="2" t="s">
        <v>289</v>
      </c>
      <c r="C65" s="2" t="s">
        <v>279</v>
      </c>
      <c r="T65" s="4"/>
      <c r="AN65" s="2">
        <v>111000172</v>
      </c>
      <c r="AO65" s="2" t="s">
        <v>290</v>
      </c>
      <c r="AP65" s="2" t="s">
        <v>32</v>
      </c>
      <c r="AQ65" s="2" t="s">
        <v>33</v>
      </c>
      <c r="AR65" s="2" t="s">
        <v>180</v>
      </c>
      <c r="AS65" s="2" t="s">
        <v>35</v>
      </c>
      <c r="AT65" s="2" t="s">
        <v>148</v>
      </c>
      <c r="AW65" s="2">
        <v>11001000020</v>
      </c>
      <c r="AX65" s="2" t="s">
        <v>45</v>
      </c>
    </row>
    <row r="66" spans="1:50" ht="19.95" customHeight="1" x14ac:dyDescent="0.3">
      <c r="A66" s="2">
        <v>4004</v>
      </c>
      <c r="B66" s="2" t="s">
        <v>291</v>
      </c>
      <c r="C66" s="2" t="s">
        <v>279</v>
      </c>
      <c r="T66" s="4"/>
      <c r="AN66" s="2">
        <v>111000031</v>
      </c>
      <c r="AO66" s="2" t="s">
        <v>155</v>
      </c>
      <c r="AP66" s="2" t="s">
        <v>32</v>
      </c>
      <c r="AQ66" s="2" t="s">
        <v>33</v>
      </c>
      <c r="AR66" s="2" t="s">
        <v>180</v>
      </c>
      <c r="AS66" s="2" t="s">
        <v>35</v>
      </c>
      <c r="AT66" s="2" t="s">
        <v>155</v>
      </c>
      <c r="AW66" s="2">
        <v>11001000028</v>
      </c>
      <c r="AX66" s="2" t="s">
        <v>45</v>
      </c>
    </row>
    <row r="67" spans="1:50" ht="19.95" customHeight="1" x14ac:dyDescent="0.3">
      <c r="A67" s="2">
        <v>4005</v>
      </c>
      <c r="B67" s="2" t="s">
        <v>292</v>
      </c>
      <c r="C67" s="2" t="s">
        <v>279</v>
      </c>
      <c r="T67" s="4"/>
      <c r="AN67" s="2">
        <v>111000075</v>
      </c>
      <c r="AO67" s="2" t="s">
        <v>162</v>
      </c>
      <c r="AP67" s="2" t="s">
        <v>287</v>
      </c>
      <c r="AQ67" s="2" t="s">
        <v>33</v>
      </c>
      <c r="AR67" s="2" t="s">
        <v>180</v>
      </c>
      <c r="AS67" s="2" t="s">
        <v>35</v>
      </c>
      <c r="AT67" s="2" t="s">
        <v>162</v>
      </c>
      <c r="AW67" s="2">
        <v>11001000211</v>
      </c>
      <c r="AX67" s="2" t="s">
        <v>45</v>
      </c>
    </row>
    <row r="68" spans="1:50" ht="19.95" customHeight="1" x14ac:dyDescent="0.3">
      <c r="A68" s="2">
        <v>5001</v>
      </c>
      <c r="B68" s="2" t="s">
        <v>293</v>
      </c>
      <c r="C68" s="2" t="s">
        <v>279</v>
      </c>
      <c r="T68" s="4"/>
      <c r="AN68" s="2">
        <v>111000074</v>
      </c>
      <c r="AO68" s="2" t="s">
        <v>168</v>
      </c>
      <c r="AP68" s="2" t="s">
        <v>32</v>
      </c>
      <c r="AQ68" s="2" t="s">
        <v>33</v>
      </c>
      <c r="AR68" s="2" t="s">
        <v>180</v>
      </c>
      <c r="AS68" s="2" t="s">
        <v>35</v>
      </c>
      <c r="AT68" s="2" t="s">
        <v>168</v>
      </c>
      <c r="AW68" s="2">
        <v>11001000210</v>
      </c>
      <c r="AX68" s="2" t="s">
        <v>45</v>
      </c>
    </row>
    <row r="69" spans="1:50" ht="19.95" customHeight="1" x14ac:dyDescent="0.3">
      <c r="A69" s="2">
        <v>5002</v>
      </c>
      <c r="B69" s="2" t="s">
        <v>294</v>
      </c>
      <c r="C69" s="2" t="s">
        <v>279</v>
      </c>
      <c r="T69" s="4"/>
      <c r="AN69" s="2">
        <v>111000073</v>
      </c>
      <c r="AO69" s="2" t="s">
        <v>171</v>
      </c>
      <c r="AP69" s="2" t="s">
        <v>32</v>
      </c>
      <c r="AQ69" s="2" t="s">
        <v>33</v>
      </c>
      <c r="AR69" s="2" t="s">
        <v>180</v>
      </c>
      <c r="AS69" s="2" t="s">
        <v>35</v>
      </c>
      <c r="AT69" s="2" t="s">
        <v>171</v>
      </c>
      <c r="AW69" s="2">
        <v>11001000209</v>
      </c>
      <c r="AX69" s="2" t="s">
        <v>45</v>
      </c>
    </row>
    <row r="70" spans="1:50" ht="19.95" customHeight="1" x14ac:dyDescent="0.3">
      <c r="A70"/>
      <c r="B70"/>
      <c r="C70"/>
      <c r="D70"/>
      <c r="E70"/>
      <c r="T70" s="4"/>
      <c r="AN70" s="2">
        <v>111000029</v>
      </c>
      <c r="AO70" s="2" t="s">
        <v>176</v>
      </c>
      <c r="AP70" s="2" t="s">
        <v>32</v>
      </c>
      <c r="AQ70" s="2" t="s">
        <v>33</v>
      </c>
      <c r="AR70" s="2" t="s">
        <v>180</v>
      </c>
      <c r="AS70" s="2" t="s">
        <v>35</v>
      </c>
      <c r="AT70" s="2" t="s">
        <v>176</v>
      </c>
      <c r="AW70" s="2">
        <v>11001000018</v>
      </c>
      <c r="AX70" s="2" t="s">
        <v>45</v>
      </c>
    </row>
    <row r="71" spans="1:50" ht="19.95" customHeight="1" x14ac:dyDescent="0.3">
      <c r="A71"/>
      <c r="B71"/>
      <c r="C71"/>
      <c r="D71"/>
      <c r="E71"/>
      <c r="T71" s="4"/>
      <c r="AN71" s="2">
        <v>111000030</v>
      </c>
      <c r="AO71" s="2" t="s">
        <v>295</v>
      </c>
      <c r="AP71" s="2" t="s">
        <v>32</v>
      </c>
      <c r="AQ71" s="2" t="s">
        <v>33</v>
      </c>
      <c r="AR71" s="2" t="s">
        <v>180</v>
      </c>
      <c r="AS71" s="2" t="s">
        <v>35</v>
      </c>
      <c r="AT71" s="2" t="s">
        <v>181</v>
      </c>
      <c r="AW71" s="2">
        <v>11001000019</v>
      </c>
      <c r="AX71" s="2" t="s">
        <v>45</v>
      </c>
    </row>
    <row r="72" spans="1:50" ht="19.95" customHeight="1" x14ac:dyDescent="0.3">
      <c r="A72"/>
      <c r="B72"/>
      <c r="C72"/>
      <c r="D72"/>
      <c r="E72"/>
      <c r="T72" s="4"/>
      <c r="AN72" s="2">
        <v>111000060</v>
      </c>
      <c r="AO72" s="2" t="s">
        <v>296</v>
      </c>
      <c r="AP72" s="2" t="s">
        <v>32</v>
      </c>
      <c r="AQ72" s="2" t="s">
        <v>33</v>
      </c>
      <c r="AR72" s="2" t="s">
        <v>180</v>
      </c>
      <c r="AS72" s="2" t="s">
        <v>35</v>
      </c>
      <c r="AT72" s="2" t="s">
        <v>186</v>
      </c>
      <c r="AW72" s="2">
        <v>11001000034</v>
      </c>
      <c r="AX72" s="2" t="s">
        <v>45</v>
      </c>
    </row>
    <row r="73" spans="1:50" ht="19.95" customHeight="1" x14ac:dyDescent="0.3">
      <c r="A73"/>
      <c r="B73"/>
      <c r="C73"/>
      <c r="D73"/>
      <c r="E73"/>
      <c r="T73" s="4"/>
      <c r="AN73" s="2">
        <v>111000067</v>
      </c>
      <c r="AO73" s="2" t="s">
        <v>297</v>
      </c>
      <c r="AP73" s="2" t="s">
        <v>32</v>
      </c>
      <c r="AQ73" s="2" t="s">
        <v>33</v>
      </c>
      <c r="AR73" s="2" t="s">
        <v>180</v>
      </c>
      <c r="AS73" s="2" t="s">
        <v>35</v>
      </c>
      <c r="AT73" s="2" t="s">
        <v>193</v>
      </c>
      <c r="AW73" s="2">
        <v>11001000033</v>
      </c>
      <c r="AX73" s="2" t="s">
        <v>45</v>
      </c>
    </row>
    <row r="74" spans="1:50" ht="19.95" customHeight="1" x14ac:dyDescent="0.3">
      <c r="A74"/>
      <c r="B74"/>
      <c r="C74"/>
      <c r="D74"/>
      <c r="E74"/>
      <c r="T74" s="4"/>
      <c r="AN74" s="2">
        <v>111000064</v>
      </c>
      <c r="AO74" s="2" t="s">
        <v>199</v>
      </c>
      <c r="AP74" s="2" t="s">
        <v>287</v>
      </c>
      <c r="AQ74" s="2" t="s">
        <v>33</v>
      </c>
      <c r="AR74" s="2" t="s">
        <v>180</v>
      </c>
      <c r="AS74" s="2" t="s">
        <v>35</v>
      </c>
      <c r="AT74" s="2" t="s">
        <v>199</v>
      </c>
      <c r="AW74" s="2">
        <v>11001000178</v>
      </c>
      <c r="AX74" s="2" t="s">
        <v>45</v>
      </c>
    </row>
    <row r="75" spans="1:50" ht="19.95" customHeight="1" x14ac:dyDescent="0.3">
      <c r="A75"/>
      <c r="B75"/>
      <c r="C75"/>
      <c r="D75"/>
      <c r="E75"/>
      <c r="T75" s="4"/>
      <c r="AN75" s="2">
        <v>111000077</v>
      </c>
      <c r="AO75" s="2" t="s">
        <v>298</v>
      </c>
      <c r="AP75" s="2" t="s">
        <v>32</v>
      </c>
      <c r="AQ75" s="2" t="s">
        <v>33</v>
      </c>
      <c r="AR75" s="2" t="s">
        <v>180</v>
      </c>
      <c r="AS75" s="2" t="s">
        <v>35</v>
      </c>
      <c r="AT75" s="2" t="s">
        <v>205</v>
      </c>
      <c r="AW75" s="2">
        <v>11001000258</v>
      </c>
      <c r="AX75" s="2" t="s">
        <v>45</v>
      </c>
    </row>
    <row r="76" spans="1:50" ht="19.95" customHeight="1" x14ac:dyDescent="0.3">
      <c r="A76"/>
      <c r="B76"/>
      <c r="C76"/>
      <c r="D76"/>
      <c r="E76"/>
      <c r="T76" s="4"/>
      <c r="AN76" s="2">
        <v>111000065</v>
      </c>
      <c r="AO76" s="2" t="s">
        <v>209</v>
      </c>
      <c r="AP76" s="2" t="s">
        <v>32</v>
      </c>
      <c r="AQ76" s="2" t="s">
        <v>33</v>
      </c>
      <c r="AR76" s="2" t="s">
        <v>180</v>
      </c>
      <c r="AS76" s="2" t="s">
        <v>35</v>
      </c>
      <c r="AT76" s="2" t="s">
        <v>209</v>
      </c>
      <c r="AW76" s="2">
        <v>11001000212</v>
      </c>
      <c r="AX76" s="2" t="s">
        <v>45</v>
      </c>
    </row>
    <row r="77" spans="1:50" ht="19.95" customHeight="1" x14ac:dyDescent="0.3">
      <c r="A77"/>
      <c r="B77"/>
      <c r="C77"/>
      <c r="D77"/>
      <c r="E77"/>
      <c r="T77" s="4"/>
      <c r="AN77" s="2">
        <v>111000063</v>
      </c>
      <c r="AO77" s="2" t="s">
        <v>213</v>
      </c>
      <c r="AP77" s="2" t="s">
        <v>32</v>
      </c>
      <c r="AQ77" s="2" t="s">
        <v>33</v>
      </c>
      <c r="AR77" s="2" t="s">
        <v>180</v>
      </c>
      <c r="AS77" s="2" t="s">
        <v>35</v>
      </c>
      <c r="AT77" s="2" t="s">
        <v>213</v>
      </c>
      <c r="AW77" s="2">
        <v>11001000035</v>
      </c>
      <c r="AX77" s="2" t="s">
        <v>45</v>
      </c>
    </row>
    <row r="78" spans="1:50" ht="19.95" customHeight="1" x14ac:dyDescent="0.3">
      <c r="A78"/>
      <c r="B78"/>
      <c r="C78"/>
      <c r="D78"/>
      <c r="E78"/>
      <c r="T78" s="4"/>
      <c r="AN78" s="2">
        <v>111000066</v>
      </c>
      <c r="AO78" s="2" t="s">
        <v>216</v>
      </c>
      <c r="AP78" s="2" t="s">
        <v>32</v>
      </c>
      <c r="AQ78" s="2" t="s">
        <v>33</v>
      </c>
      <c r="AR78" s="2" t="s">
        <v>180</v>
      </c>
      <c r="AS78" s="2" t="s">
        <v>35</v>
      </c>
      <c r="AT78" s="2" t="s">
        <v>216</v>
      </c>
      <c r="AW78" s="2">
        <v>11001000032</v>
      </c>
      <c r="AX78" s="2" t="s">
        <v>45</v>
      </c>
    </row>
    <row r="79" spans="1:50" ht="19.95" customHeight="1" x14ac:dyDescent="0.3">
      <c r="A79"/>
      <c r="B79"/>
      <c r="C79"/>
      <c r="D79"/>
      <c r="E79"/>
      <c r="T79" s="4"/>
      <c r="AN79" s="2">
        <v>111000059</v>
      </c>
      <c r="AO79" s="2" t="s">
        <v>219</v>
      </c>
      <c r="AP79" s="2" t="s">
        <v>32</v>
      </c>
      <c r="AQ79" s="2" t="s">
        <v>33</v>
      </c>
      <c r="AR79" s="2" t="s">
        <v>180</v>
      </c>
      <c r="AS79" s="2" t="s">
        <v>35</v>
      </c>
      <c r="AT79" s="2" t="s">
        <v>219</v>
      </c>
      <c r="AW79" s="2">
        <v>11001000031</v>
      </c>
      <c r="AX79" s="2" t="s">
        <v>45</v>
      </c>
    </row>
    <row r="80" spans="1:50" ht="19.95" customHeight="1" x14ac:dyDescent="0.3">
      <c r="A80"/>
      <c r="B80"/>
      <c r="C80"/>
      <c r="D80"/>
      <c r="E80"/>
      <c r="T80" s="4"/>
      <c r="AN80" s="2">
        <v>111000062</v>
      </c>
      <c r="AO80" s="2" t="s">
        <v>222</v>
      </c>
      <c r="AP80" s="2" t="s">
        <v>32</v>
      </c>
      <c r="AQ80" s="2" t="s">
        <v>33</v>
      </c>
      <c r="AR80" s="2" t="s">
        <v>180</v>
      </c>
      <c r="AS80" s="2" t="s">
        <v>35</v>
      </c>
      <c r="AT80" s="2" t="s">
        <v>222</v>
      </c>
      <c r="AW80" s="2">
        <v>11001000169</v>
      </c>
      <c r="AX80" s="2" t="s">
        <v>45</v>
      </c>
    </row>
    <row r="81" spans="1:50" ht="19.95" customHeight="1" x14ac:dyDescent="0.3">
      <c r="A81"/>
      <c r="B81"/>
      <c r="C81"/>
      <c r="D81"/>
      <c r="E81"/>
      <c r="T81" s="4"/>
      <c r="AN81" s="2">
        <v>111000056</v>
      </c>
      <c r="AO81" s="2" t="s">
        <v>224</v>
      </c>
      <c r="AP81" s="2" t="s">
        <v>32</v>
      </c>
      <c r="AQ81" s="2" t="s">
        <v>33</v>
      </c>
      <c r="AR81" s="2" t="s">
        <v>180</v>
      </c>
      <c r="AS81" s="2" t="s">
        <v>35</v>
      </c>
      <c r="AT81" s="2" t="s">
        <v>224</v>
      </c>
      <c r="AW81" s="2">
        <v>11001000029</v>
      </c>
      <c r="AX81" s="2" t="s">
        <v>45</v>
      </c>
    </row>
    <row r="82" spans="1:50" ht="19.95" customHeight="1" x14ac:dyDescent="0.3">
      <c r="A82"/>
      <c r="B82"/>
      <c r="C82"/>
      <c r="D82"/>
      <c r="E82"/>
      <c r="AN82" s="2">
        <v>111000061</v>
      </c>
      <c r="AO82" s="2" t="s">
        <v>226</v>
      </c>
      <c r="AP82" s="2" t="s">
        <v>32</v>
      </c>
      <c r="AQ82" s="2" t="s">
        <v>33</v>
      </c>
      <c r="AR82" s="2" t="s">
        <v>180</v>
      </c>
      <c r="AS82" s="2" t="s">
        <v>35</v>
      </c>
      <c r="AT82" s="2" t="s">
        <v>226</v>
      </c>
      <c r="AW82" s="2">
        <v>11001000038</v>
      </c>
      <c r="AX82" s="2" t="s">
        <v>45</v>
      </c>
    </row>
    <row r="83" spans="1:50" ht="19.95" customHeight="1" x14ac:dyDescent="0.3">
      <c r="A83"/>
      <c r="B83"/>
      <c r="C83"/>
      <c r="D83"/>
      <c r="E83"/>
      <c r="AN83" s="2">
        <v>111000057</v>
      </c>
      <c r="AO83" s="2" t="s">
        <v>299</v>
      </c>
      <c r="AP83" s="2" t="s">
        <v>32</v>
      </c>
      <c r="AQ83" s="2" t="s">
        <v>33</v>
      </c>
      <c r="AR83" s="2" t="s">
        <v>180</v>
      </c>
      <c r="AS83" s="2" t="s">
        <v>35</v>
      </c>
      <c r="AT83" s="2" t="s">
        <v>228</v>
      </c>
      <c r="AW83" s="2">
        <v>11001000036</v>
      </c>
      <c r="AX83" s="2" t="s">
        <v>45</v>
      </c>
    </row>
    <row r="84" spans="1:50" ht="19.95" customHeight="1" x14ac:dyDescent="0.3">
      <c r="A84"/>
      <c r="B84"/>
      <c r="C84"/>
      <c r="D84"/>
      <c r="E84"/>
      <c r="AN84" s="2">
        <v>111000058</v>
      </c>
      <c r="AO84" s="2" t="s">
        <v>300</v>
      </c>
      <c r="AP84" s="2" t="s">
        <v>32</v>
      </c>
      <c r="AQ84" s="2" t="s">
        <v>33</v>
      </c>
      <c r="AR84" s="2" t="s">
        <v>180</v>
      </c>
      <c r="AS84" s="2" t="s">
        <v>35</v>
      </c>
      <c r="AT84" s="2" t="s">
        <v>228</v>
      </c>
      <c r="AW84" s="2">
        <v>11001000037</v>
      </c>
      <c r="AX84" s="2" t="s">
        <v>45</v>
      </c>
    </row>
    <row r="85" spans="1:50" ht="19.95" customHeight="1" x14ac:dyDescent="0.3">
      <c r="A85"/>
      <c r="B85"/>
      <c r="C85"/>
      <c r="D85"/>
      <c r="E85"/>
      <c r="AN85" s="2">
        <v>112000001</v>
      </c>
      <c r="AO85" s="2" t="s">
        <v>301</v>
      </c>
      <c r="AP85" s="2" t="s">
        <v>287</v>
      </c>
      <c r="AQ85" s="2" t="s">
        <v>302</v>
      </c>
      <c r="AR85" s="2" t="s">
        <v>303</v>
      </c>
      <c r="AS85" s="2" t="s">
        <v>304</v>
      </c>
      <c r="AT85" s="2" t="s">
        <v>305</v>
      </c>
      <c r="AW85" s="2">
        <v>12001000579</v>
      </c>
      <c r="AX85" s="2" t="s">
        <v>45</v>
      </c>
    </row>
    <row r="86" spans="1:50" ht="19.95" customHeight="1" x14ac:dyDescent="0.3">
      <c r="A86"/>
      <c r="B86"/>
      <c r="C86"/>
      <c r="D86"/>
      <c r="E86"/>
      <c r="AN86" s="2">
        <v>112000002</v>
      </c>
      <c r="AO86" s="2" t="s">
        <v>306</v>
      </c>
      <c r="AP86" s="2" t="s">
        <v>287</v>
      </c>
      <c r="AQ86" s="2" t="s">
        <v>302</v>
      </c>
      <c r="AR86" s="2" t="s">
        <v>303</v>
      </c>
      <c r="AS86" s="2" t="s">
        <v>304</v>
      </c>
      <c r="AT86" s="2" t="s">
        <v>305</v>
      </c>
      <c r="AW86" s="2">
        <v>12001000581</v>
      </c>
      <c r="AX86" s="2" t="s">
        <v>45</v>
      </c>
    </row>
    <row r="87" spans="1:50" ht="19.95" customHeight="1" x14ac:dyDescent="0.3">
      <c r="A87"/>
      <c r="B87"/>
      <c r="C87"/>
      <c r="D87"/>
      <c r="E87"/>
      <c r="AN87" s="2">
        <v>112000003</v>
      </c>
      <c r="AO87" s="2" t="s">
        <v>307</v>
      </c>
      <c r="AP87" s="2" t="s">
        <v>287</v>
      </c>
      <c r="AQ87" s="2" t="s">
        <v>302</v>
      </c>
      <c r="AR87" s="2" t="s">
        <v>303</v>
      </c>
      <c r="AS87" s="2" t="s">
        <v>304</v>
      </c>
      <c r="AT87" s="2" t="s">
        <v>305</v>
      </c>
      <c r="AW87" s="2">
        <v>12001000582</v>
      </c>
      <c r="AX87" s="2" t="s">
        <v>45</v>
      </c>
    </row>
    <row r="88" spans="1:50" ht="19.95" customHeight="1" x14ac:dyDescent="0.3">
      <c r="A88"/>
      <c r="B88"/>
      <c r="C88"/>
      <c r="D88"/>
      <c r="E88"/>
      <c r="AN88" s="2">
        <v>112000004</v>
      </c>
      <c r="AO88" s="2" t="s">
        <v>308</v>
      </c>
      <c r="AP88" s="2" t="s">
        <v>287</v>
      </c>
      <c r="AQ88" s="2" t="s">
        <v>302</v>
      </c>
      <c r="AR88" s="2" t="s">
        <v>303</v>
      </c>
      <c r="AS88" s="2" t="s">
        <v>304</v>
      </c>
      <c r="AT88" s="2" t="s">
        <v>305</v>
      </c>
      <c r="AW88" s="2">
        <v>12001000583</v>
      </c>
      <c r="AX88" s="2" t="s">
        <v>45</v>
      </c>
    </row>
    <row r="89" spans="1:50" ht="19.95" customHeight="1" x14ac:dyDescent="0.3">
      <c r="A89"/>
      <c r="B89"/>
      <c r="C89"/>
      <c r="D89"/>
      <c r="E89"/>
      <c r="AN89" s="2">
        <v>112000005</v>
      </c>
      <c r="AO89" s="2" t="s">
        <v>309</v>
      </c>
      <c r="AP89" s="2" t="s">
        <v>287</v>
      </c>
      <c r="AQ89" s="2" t="s">
        <v>302</v>
      </c>
      <c r="AR89" s="2" t="s">
        <v>303</v>
      </c>
      <c r="AS89" s="2" t="s">
        <v>304</v>
      </c>
      <c r="AT89" s="2" t="s">
        <v>232</v>
      </c>
      <c r="AW89" s="2">
        <v>12001000584</v>
      </c>
      <c r="AX89" s="2" t="s">
        <v>45</v>
      </c>
    </row>
    <row r="90" spans="1:50" ht="19.95" customHeight="1" x14ac:dyDescent="0.3">
      <c r="A90"/>
      <c r="B90"/>
      <c r="C90"/>
      <c r="D90"/>
      <c r="E90"/>
      <c r="AN90" s="2">
        <v>112000006</v>
      </c>
      <c r="AO90" s="2" t="s">
        <v>310</v>
      </c>
      <c r="AP90" s="2" t="s">
        <v>287</v>
      </c>
      <c r="AQ90" s="2" t="s">
        <v>302</v>
      </c>
      <c r="AR90" s="2" t="s">
        <v>303</v>
      </c>
      <c r="AS90" s="2" t="s">
        <v>304</v>
      </c>
      <c r="AT90" s="2" t="s">
        <v>232</v>
      </c>
      <c r="AW90" s="2">
        <v>12001000585</v>
      </c>
      <c r="AX90" s="2" t="s">
        <v>311</v>
      </c>
    </row>
    <row r="91" spans="1:50" ht="19.95" customHeight="1" x14ac:dyDescent="0.3">
      <c r="A91"/>
      <c r="B91"/>
      <c r="C91"/>
      <c r="D91"/>
      <c r="E91"/>
      <c r="AN91" s="2">
        <v>112000007</v>
      </c>
      <c r="AO91" s="2" t="s">
        <v>312</v>
      </c>
      <c r="AP91" s="2" t="s">
        <v>287</v>
      </c>
      <c r="AQ91" s="2" t="s">
        <v>302</v>
      </c>
      <c r="AR91" s="2" t="s">
        <v>303</v>
      </c>
      <c r="AS91" s="2" t="s">
        <v>304</v>
      </c>
      <c r="AT91" s="2" t="s">
        <v>232</v>
      </c>
      <c r="AW91" s="2">
        <v>12001000586</v>
      </c>
      <c r="AX91" s="2" t="s">
        <v>45</v>
      </c>
    </row>
    <row r="92" spans="1:50" ht="19.95" customHeight="1" x14ac:dyDescent="0.3">
      <c r="A92"/>
      <c r="B92"/>
      <c r="C92"/>
      <c r="D92"/>
      <c r="E92"/>
      <c r="AN92" s="2">
        <v>112000008</v>
      </c>
      <c r="AO92" s="2" t="s">
        <v>313</v>
      </c>
      <c r="AP92" s="2" t="s">
        <v>287</v>
      </c>
      <c r="AQ92" s="2" t="s">
        <v>302</v>
      </c>
      <c r="AR92" s="2" t="s">
        <v>303</v>
      </c>
      <c r="AS92" s="2" t="s">
        <v>304</v>
      </c>
      <c r="AT92" s="2" t="s">
        <v>232</v>
      </c>
      <c r="AW92" s="2">
        <v>12001000587</v>
      </c>
      <c r="AX92" s="2" t="s">
        <v>311</v>
      </c>
    </row>
    <row r="93" spans="1:50" ht="19.95" customHeight="1" x14ac:dyDescent="0.3">
      <c r="A93"/>
      <c r="B93"/>
      <c r="C93"/>
      <c r="D93"/>
      <c r="E93"/>
      <c r="AN93" s="2">
        <v>112000009</v>
      </c>
      <c r="AO93" s="2" t="s">
        <v>314</v>
      </c>
      <c r="AP93" s="2" t="s">
        <v>287</v>
      </c>
      <c r="AQ93" s="2" t="s">
        <v>302</v>
      </c>
      <c r="AR93" s="2" t="s">
        <v>303</v>
      </c>
      <c r="AS93" s="2" t="s">
        <v>304</v>
      </c>
      <c r="AT93" s="2" t="s">
        <v>232</v>
      </c>
      <c r="AW93" s="2">
        <v>12001000588</v>
      </c>
      <c r="AX93" s="2" t="s">
        <v>45</v>
      </c>
    </row>
    <row r="94" spans="1:50" ht="19.95" customHeight="1" x14ac:dyDescent="0.3">
      <c r="A94"/>
      <c r="B94"/>
      <c r="C94"/>
      <c r="D94"/>
      <c r="E94"/>
      <c r="AN94" s="2">
        <v>112000010</v>
      </c>
      <c r="AO94" s="2" t="s">
        <v>315</v>
      </c>
      <c r="AP94" s="2" t="s">
        <v>287</v>
      </c>
      <c r="AQ94" s="2" t="s">
        <v>302</v>
      </c>
      <c r="AR94" s="2" t="s">
        <v>303</v>
      </c>
      <c r="AS94" s="2" t="s">
        <v>304</v>
      </c>
      <c r="AT94" s="2" t="s">
        <v>232</v>
      </c>
      <c r="AW94" s="2">
        <v>12001000589</v>
      </c>
      <c r="AX94" s="2" t="s">
        <v>311</v>
      </c>
    </row>
    <row r="95" spans="1:50" ht="19.95" customHeight="1" x14ac:dyDescent="0.3">
      <c r="A95"/>
      <c r="B95"/>
      <c r="C95"/>
      <c r="D95"/>
      <c r="E95"/>
      <c r="AN95" s="2">
        <v>112000011</v>
      </c>
      <c r="AO95" s="2" t="s">
        <v>316</v>
      </c>
      <c r="AP95" s="2" t="s">
        <v>287</v>
      </c>
      <c r="AQ95" s="2" t="s">
        <v>302</v>
      </c>
      <c r="AR95" s="2" t="s">
        <v>303</v>
      </c>
      <c r="AS95" s="2" t="s">
        <v>304</v>
      </c>
      <c r="AT95" s="2" t="s">
        <v>232</v>
      </c>
      <c r="AW95" s="2">
        <v>12001000590</v>
      </c>
      <c r="AX95" s="2" t="s">
        <v>45</v>
      </c>
    </row>
    <row r="96" spans="1:50" ht="19.95" customHeight="1" x14ac:dyDescent="0.3">
      <c r="A96"/>
      <c r="B96"/>
      <c r="C96"/>
      <c r="D96"/>
      <c r="E96"/>
      <c r="AN96" s="2">
        <v>112000012</v>
      </c>
      <c r="AO96" s="2" t="s">
        <v>317</v>
      </c>
      <c r="AP96" s="2" t="s">
        <v>287</v>
      </c>
      <c r="AQ96" s="2" t="s">
        <v>302</v>
      </c>
      <c r="AR96" s="2" t="s">
        <v>303</v>
      </c>
      <c r="AS96" s="2" t="s">
        <v>304</v>
      </c>
      <c r="AT96" s="2" t="s">
        <v>232</v>
      </c>
      <c r="AW96" s="2">
        <v>12001000591</v>
      </c>
      <c r="AX96" s="2" t="s">
        <v>45</v>
      </c>
    </row>
    <row r="97" spans="1:50" ht="19.95" customHeight="1" x14ac:dyDescent="0.3">
      <c r="A97"/>
      <c r="B97"/>
      <c r="C97"/>
      <c r="D97"/>
      <c r="E97"/>
      <c r="AN97" s="2">
        <v>112000014</v>
      </c>
      <c r="AO97" s="2" t="s">
        <v>318</v>
      </c>
      <c r="AP97" s="2" t="s">
        <v>287</v>
      </c>
      <c r="AQ97" s="2" t="s">
        <v>302</v>
      </c>
      <c r="AR97" s="2" t="s">
        <v>303</v>
      </c>
      <c r="AS97" s="2" t="s">
        <v>304</v>
      </c>
      <c r="AT97" s="2" t="s">
        <v>234</v>
      </c>
      <c r="AW97" s="2">
        <v>12001000592</v>
      </c>
      <c r="AX97" s="2" t="s">
        <v>45</v>
      </c>
    </row>
    <row r="98" spans="1:50" ht="19.95" customHeight="1" x14ac:dyDescent="0.3">
      <c r="A98"/>
      <c r="B98"/>
      <c r="C98"/>
      <c r="D98"/>
      <c r="E98"/>
      <c r="AN98" s="2">
        <v>112000015</v>
      </c>
      <c r="AO98" s="2" t="s">
        <v>319</v>
      </c>
      <c r="AP98" s="2" t="s">
        <v>287</v>
      </c>
      <c r="AQ98" s="2" t="s">
        <v>302</v>
      </c>
      <c r="AR98" s="2" t="s">
        <v>303</v>
      </c>
      <c r="AS98" s="2" t="s">
        <v>304</v>
      </c>
      <c r="AT98" s="2" t="s">
        <v>234</v>
      </c>
      <c r="AW98" s="2">
        <v>12001000593</v>
      </c>
      <c r="AX98" s="2" t="s">
        <v>45</v>
      </c>
    </row>
    <row r="99" spans="1:50" ht="19.95" customHeight="1" x14ac:dyDescent="0.3">
      <c r="A99"/>
      <c r="B99"/>
      <c r="C99"/>
      <c r="D99"/>
      <c r="E99"/>
      <c r="AN99" s="2">
        <v>112000016</v>
      </c>
      <c r="AO99" s="2" t="s">
        <v>320</v>
      </c>
      <c r="AP99" s="2" t="s">
        <v>287</v>
      </c>
      <c r="AQ99" s="2" t="s">
        <v>302</v>
      </c>
      <c r="AR99" s="2" t="s">
        <v>303</v>
      </c>
      <c r="AS99" s="2" t="s">
        <v>304</v>
      </c>
      <c r="AT99" s="2" t="s">
        <v>234</v>
      </c>
      <c r="AW99" s="2">
        <v>12001000594</v>
      </c>
      <c r="AX99" s="2" t="s">
        <v>45</v>
      </c>
    </row>
    <row r="100" spans="1:50" ht="19.95" customHeight="1" x14ac:dyDescent="0.3">
      <c r="A100"/>
      <c r="B100"/>
      <c r="C100"/>
      <c r="D100"/>
      <c r="E100"/>
      <c r="AN100" s="2">
        <v>112000017</v>
      </c>
      <c r="AO100" s="2" t="s">
        <v>321</v>
      </c>
      <c r="AP100" s="2" t="s">
        <v>287</v>
      </c>
      <c r="AQ100" s="2" t="s">
        <v>302</v>
      </c>
      <c r="AR100" s="2" t="s">
        <v>303</v>
      </c>
      <c r="AS100" s="2" t="s">
        <v>304</v>
      </c>
      <c r="AT100" s="2" t="s">
        <v>234</v>
      </c>
      <c r="AW100" s="2">
        <v>12001000595</v>
      </c>
      <c r="AX100" s="2" t="s">
        <v>45</v>
      </c>
    </row>
    <row r="101" spans="1:50" ht="19.95" customHeight="1" x14ac:dyDescent="0.3">
      <c r="A101"/>
      <c r="B101"/>
      <c r="C101"/>
      <c r="D101"/>
      <c r="E101"/>
      <c r="AN101" s="2">
        <v>112000018</v>
      </c>
      <c r="AO101" s="2" t="s">
        <v>322</v>
      </c>
      <c r="AP101" s="2" t="s">
        <v>287</v>
      </c>
      <c r="AQ101" s="2" t="s">
        <v>302</v>
      </c>
      <c r="AR101" s="2" t="s">
        <v>303</v>
      </c>
      <c r="AS101" s="2" t="s">
        <v>304</v>
      </c>
      <c r="AT101" s="2" t="s">
        <v>323</v>
      </c>
      <c r="AW101" s="2">
        <v>12001000596</v>
      </c>
      <c r="AX101" s="2" t="s">
        <v>45</v>
      </c>
    </row>
    <row r="102" spans="1:50" ht="19.95" customHeight="1" x14ac:dyDescent="0.3">
      <c r="A102"/>
      <c r="B102"/>
      <c r="C102"/>
      <c r="D102"/>
      <c r="E102"/>
      <c r="AN102" s="2">
        <v>112000019</v>
      </c>
      <c r="AO102" s="2" t="s">
        <v>324</v>
      </c>
      <c r="AP102" s="2" t="s">
        <v>287</v>
      </c>
      <c r="AQ102" s="2" t="s">
        <v>302</v>
      </c>
      <c r="AR102" s="2" t="s">
        <v>303</v>
      </c>
      <c r="AS102" s="2" t="s">
        <v>304</v>
      </c>
      <c r="AT102" s="2" t="s">
        <v>323</v>
      </c>
      <c r="AW102" s="2">
        <v>12001000597</v>
      </c>
      <c r="AX102" s="2" t="s">
        <v>45</v>
      </c>
    </row>
    <row r="103" spans="1:50" ht="19.95" customHeight="1" x14ac:dyDescent="0.3">
      <c r="A103"/>
      <c r="B103"/>
      <c r="C103"/>
      <c r="D103"/>
      <c r="E103"/>
      <c r="AN103" s="2">
        <v>112000020</v>
      </c>
      <c r="AO103" s="2" t="s">
        <v>325</v>
      </c>
      <c r="AP103" s="2" t="s">
        <v>287</v>
      </c>
      <c r="AQ103" s="2" t="s">
        <v>302</v>
      </c>
      <c r="AR103" s="2" t="s">
        <v>303</v>
      </c>
      <c r="AS103" s="2" t="s">
        <v>304</v>
      </c>
      <c r="AT103" s="2" t="s">
        <v>323</v>
      </c>
      <c r="AW103" s="2">
        <v>12001000598</v>
      </c>
      <c r="AX103" s="2" t="s">
        <v>45</v>
      </c>
    </row>
    <row r="104" spans="1:50" ht="19.95" customHeight="1" x14ac:dyDescent="0.3">
      <c r="A104"/>
      <c r="B104"/>
      <c r="C104"/>
      <c r="D104"/>
      <c r="E104"/>
      <c r="AN104" s="2">
        <v>112000243</v>
      </c>
      <c r="AO104" s="2" t="s">
        <v>326</v>
      </c>
      <c r="AP104" s="2" t="s">
        <v>287</v>
      </c>
      <c r="AQ104" s="2" t="s">
        <v>302</v>
      </c>
      <c r="AR104" s="2" t="s">
        <v>303</v>
      </c>
      <c r="AS104" s="2" t="s">
        <v>304</v>
      </c>
      <c r="AT104" s="2" t="s">
        <v>323</v>
      </c>
      <c r="AW104" s="2">
        <v>12001000598</v>
      </c>
      <c r="AX104" s="2" t="s">
        <v>45</v>
      </c>
    </row>
    <row r="105" spans="1:50" ht="19.95" customHeight="1" x14ac:dyDescent="0.3">
      <c r="A105"/>
      <c r="B105"/>
      <c r="C105"/>
      <c r="D105"/>
      <c r="E105"/>
      <c r="AN105" s="2">
        <v>112000021</v>
      </c>
      <c r="AO105" s="2" t="s">
        <v>327</v>
      </c>
      <c r="AP105" s="2" t="s">
        <v>287</v>
      </c>
      <c r="AQ105" s="2" t="s">
        <v>302</v>
      </c>
      <c r="AR105" s="2" t="s">
        <v>303</v>
      </c>
      <c r="AS105" s="2" t="s">
        <v>304</v>
      </c>
      <c r="AT105" s="2" t="s">
        <v>323</v>
      </c>
      <c r="AW105" s="2">
        <v>12001000006</v>
      </c>
      <c r="AX105" s="2" t="s">
        <v>45</v>
      </c>
    </row>
    <row r="106" spans="1:50" ht="19.95" customHeight="1" x14ac:dyDescent="0.3">
      <c r="A106"/>
      <c r="B106"/>
      <c r="C106"/>
      <c r="D106"/>
      <c r="E106"/>
      <c r="AN106" s="2">
        <v>112000013</v>
      </c>
      <c r="AO106" s="2" t="s">
        <v>238</v>
      </c>
      <c r="AP106" s="2" t="s">
        <v>287</v>
      </c>
      <c r="AQ106" s="2" t="s">
        <v>302</v>
      </c>
      <c r="AR106" s="2" t="s">
        <v>303</v>
      </c>
      <c r="AS106" s="2" t="s">
        <v>304</v>
      </c>
      <c r="AT106" s="2" t="s">
        <v>238</v>
      </c>
      <c r="AW106" s="2">
        <v>12001000257</v>
      </c>
      <c r="AX106" s="2" t="s">
        <v>328</v>
      </c>
    </row>
    <row r="107" spans="1:50" ht="19.95" customHeight="1" x14ac:dyDescent="0.3">
      <c r="A107"/>
      <c r="B107"/>
      <c r="C107"/>
      <c r="D107"/>
      <c r="E107"/>
      <c r="AN107" s="2">
        <v>112000022</v>
      </c>
      <c r="AO107" s="2" t="s">
        <v>329</v>
      </c>
      <c r="AP107" s="2" t="s">
        <v>287</v>
      </c>
      <c r="AQ107" s="2" t="s">
        <v>302</v>
      </c>
      <c r="AR107" s="2" t="s">
        <v>303</v>
      </c>
      <c r="AS107" s="2" t="s">
        <v>304</v>
      </c>
      <c r="AT107" s="2" t="s">
        <v>240</v>
      </c>
      <c r="AW107" s="2">
        <v>12001000258</v>
      </c>
      <c r="AX107" s="2" t="s">
        <v>328</v>
      </c>
    </row>
    <row r="108" spans="1:50" ht="19.95" customHeight="1" x14ac:dyDescent="0.3">
      <c r="A108"/>
      <c r="B108"/>
      <c r="C108"/>
      <c r="D108"/>
      <c r="E108"/>
      <c r="AN108" s="2">
        <v>112000023</v>
      </c>
      <c r="AO108" s="2" t="s">
        <v>330</v>
      </c>
      <c r="AP108" s="2" t="s">
        <v>287</v>
      </c>
      <c r="AQ108" s="2" t="s">
        <v>302</v>
      </c>
      <c r="AR108" s="2" t="s">
        <v>303</v>
      </c>
      <c r="AS108" s="2" t="s">
        <v>304</v>
      </c>
      <c r="AT108" s="2" t="s">
        <v>240</v>
      </c>
      <c r="AW108" s="2">
        <v>12001000348</v>
      </c>
      <c r="AX108" s="2" t="s">
        <v>328</v>
      </c>
    </row>
    <row r="109" spans="1:50" ht="19.95" customHeight="1" x14ac:dyDescent="0.3">
      <c r="A109"/>
      <c r="B109"/>
      <c r="C109"/>
      <c r="D109"/>
      <c r="E109"/>
      <c r="AN109" s="2">
        <v>112000035</v>
      </c>
      <c r="AO109" s="2" t="s">
        <v>242</v>
      </c>
      <c r="AP109" s="2" t="s">
        <v>287</v>
      </c>
      <c r="AQ109" s="2" t="s">
        <v>302</v>
      </c>
      <c r="AR109" s="2" t="s">
        <v>303</v>
      </c>
      <c r="AS109" s="2" t="s">
        <v>304</v>
      </c>
      <c r="AT109" s="2" t="s">
        <v>242</v>
      </c>
      <c r="AW109" s="2">
        <v>12001000488</v>
      </c>
      <c r="AX109" s="2" t="s">
        <v>45</v>
      </c>
    </row>
    <row r="110" spans="1:50" ht="19.95" customHeight="1" x14ac:dyDescent="0.3">
      <c r="A110"/>
      <c r="B110"/>
      <c r="C110"/>
      <c r="D110"/>
      <c r="E110"/>
      <c r="AN110" s="2">
        <v>112000036</v>
      </c>
      <c r="AO110" s="2" t="s">
        <v>244</v>
      </c>
      <c r="AP110" s="2" t="s">
        <v>287</v>
      </c>
      <c r="AQ110" s="2" t="s">
        <v>302</v>
      </c>
      <c r="AR110" s="2" t="s">
        <v>303</v>
      </c>
      <c r="AS110" s="2" t="s">
        <v>304</v>
      </c>
      <c r="AT110" s="2" t="s">
        <v>244</v>
      </c>
      <c r="AW110" s="2">
        <v>12001000489</v>
      </c>
      <c r="AX110" s="2" t="s">
        <v>45</v>
      </c>
    </row>
    <row r="111" spans="1:50" ht="19.95" customHeight="1" x14ac:dyDescent="0.3">
      <c r="A111"/>
      <c r="B111"/>
      <c r="C111"/>
      <c r="D111"/>
      <c r="E111"/>
      <c r="AN111" s="2">
        <v>112000043</v>
      </c>
      <c r="AO111" s="2" t="s">
        <v>331</v>
      </c>
      <c r="AP111" s="2" t="s">
        <v>287</v>
      </c>
      <c r="AQ111" s="2" t="s">
        <v>302</v>
      </c>
      <c r="AR111" s="2" t="s">
        <v>332</v>
      </c>
      <c r="AS111" s="2" t="s">
        <v>304</v>
      </c>
      <c r="AT111" s="2" t="s">
        <v>246</v>
      </c>
      <c r="AW111" s="2">
        <v>12001000016</v>
      </c>
      <c r="AX111" s="2" t="s">
        <v>45</v>
      </c>
    </row>
    <row r="112" spans="1:50" ht="19.95" customHeight="1" x14ac:dyDescent="0.3">
      <c r="A112"/>
      <c r="B112"/>
      <c r="C112"/>
      <c r="D112"/>
      <c r="E112"/>
      <c r="AN112" s="2">
        <v>112000044</v>
      </c>
      <c r="AO112" s="2" t="s">
        <v>333</v>
      </c>
      <c r="AP112" s="2" t="s">
        <v>287</v>
      </c>
      <c r="AQ112" s="2" t="s">
        <v>302</v>
      </c>
      <c r="AR112" s="2" t="s">
        <v>332</v>
      </c>
      <c r="AS112" s="2" t="s">
        <v>304</v>
      </c>
      <c r="AT112" s="2" t="s">
        <v>246</v>
      </c>
      <c r="AW112" s="2">
        <v>12001000017</v>
      </c>
      <c r="AX112" s="2" t="s">
        <v>45</v>
      </c>
    </row>
    <row r="113" spans="1:50" ht="19.95" customHeight="1" x14ac:dyDescent="0.3">
      <c r="A113"/>
      <c r="B113"/>
      <c r="C113"/>
      <c r="D113"/>
      <c r="E113"/>
      <c r="AN113" s="2">
        <v>112000046</v>
      </c>
      <c r="AO113" s="2" t="s">
        <v>334</v>
      </c>
      <c r="AP113" s="2" t="s">
        <v>287</v>
      </c>
      <c r="AQ113" s="2" t="s">
        <v>302</v>
      </c>
      <c r="AR113" s="2" t="s">
        <v>332</v>
      </c>
      <c r="AS113" s="2" t="s">
        <v>304</v>
      </c>
      <c r="AT113" s="2" t="s">
        <v>246</v>
      </c>
      <c r="AW113" s="2">
        <v>12001000034</v>
      </c>
      <c r="AX113" s="2" t="s">
        <v>45</v>
      </c>
    </row>
    <row r="114" spans="1:50" ht="19.95" customHeight="1" x14ac:dyDescent="0.3">
      <c r="A114"/>
      <c r="B114"/>
      <c r="C114"/>
      <c r="D114"/>
      <c r="E114"/>
      <c r="AN114" s="2">
        <v>112000047</v>
      </c>
      <c r="AO114" s="2" t="s">
        <v>335</v>
      </c>
      <c r="AP114" s="2" t="s">
        <v>287</v>
      </c>
      <c r="AQ114" s="2" t="s">
        <v>302</v>
      </c>
      <c r="AR114" s="2" t="s">
        <v>332</v>
      </c>
      <c r="AS114" s="2" t="s">
        <v>304</v>
      </c>
      <c r="AT114" s="2" t="s">
        <v>246</v>
      </c>
      <c r="AW114" s="2">
        <v>12001000035</v>
      </c>
      <c r="AX114" s="2" t="s">
        <v>45</v>
      </c>
    </row>
    <row r="115" spans="1:50" ht="19.95" customHeight="1" x14ac:dyDescent="0.3">
      <c r="A115"/>
      <c r="B115"/>
      <c r="C115"/>
      <c r="D115"/>
      <c r="E115"/>
      <c r="AN115" s="2">
        <v>112000048</v>
      </c>
      <c r="AO115" s="2" t="s">
        <v>336</v>
      </c>
      <c r="AP115" s="2" t="s">
        <v>287</v>
      </c>
      <c r="AQ115" s="2" t="s">
        <v>302</v>
      </c>
      <c r="AR115" s="2" t="s">
        <v>332</v>
      </c>
      <c r="AS115" s="2" t="s">
        <v>304</v>
      </c>
      <c r="AT115" s="2" t="s">
        <v>246</v>
      </c>
      <c r="AW115" s="2">
        <v>12001000036</v>
      </c>
      <c r="AX115" s="2" t="s">
        <v>45</v>
      </c>
    </row>
    <row r="116" spans="1:50" ht="19.95" customHeight="1" x14ac:dyDescent="0.3">
      <c r="A116"/>
      <c r="B116"/>
      <c r="C116"/>
      <c r="D116"/>
      <c r="E116"/>
      <c r="AN116" s="2">
        <v>112000049</v>
      </c>
      <c r="AO116" s="2" t="s">
        <v>337</v>
      </c>
      <c r="AP116" s="2" t="s">
        <v>287</v>
      </c>
      <c r="AQ116" s="2" t="s">
        <v>302</v>
      </c>
      <c r="AR116" s="2" t="s">
        <v>332</v>
      </c>
      <c r="AS116" s="2" t="s">
        <v>304</v>
      </c>
      <c r="AT116" s="2" t="s">
        <v>246</v>
      </c>
      <c r="AW116" s="2">
        <v>12001000189</v>
      </c>
      <c r="AX116" s="2" t="s">
        <v>45</v>
      </c>
    </row>
    <row r="117" spans="1:50" ht="19.95" customHeight="1" x14ac:dyDescent="0.3">
      <c r="A117"/>
      <c r="B117"/>
      <c r="C117"/>
      <c r="D117"/>
      <c r="E117"/>
      <c r="AN117" s="2">
        <v>112000050</v>
      </c>
      <c r="AO117" s="2" t="s">
        <v>338</v>
      </c>
      <c r="AP117" s="2" t="s">
        <v>287</v>
      </c>
      <c r="AQ117" s="2" t="s">
        <v>302</v>
      </c>
      <c r="AR117" s="2" t="s">
        <v>332</v>
      </c>
      <c r="AS117" s="2" t="s">
        <v>304</v>
      </c>
      <c r="AT117" s="2" t="s">
        <v>246</v>
      </c>
      <c r="AW117" s="2">
        <v>12001000544</v>
      </c>
      <c r="AX117" s="2" t="s">
        <v>45</v>
      </c>
    </row>
    <row r="118" spans="1:50" ht="19.95" customHeight="1" x14ac:dyDescent="0.3">
      <c r="A118"/>
      <c r="B118"/>
      <c r="C118"/>
      <c r="D118"/>
      <c r="E118"/>
      <c r="AN118" s="2">
        <v>112000051</v>
      </c>
      <c r="AO118" s="2" t="s">
        <v>339</v>
      </c>
      <c r="AP118" s="2" t="s">
        <v>287</v>
      </c>
      <c r="AQ118" s="2" t="s">
        <v>302</v>
      </c>
      <c r="AR118" s="2" t="s">
        <v>332</v>
      </c>
      <c r="AS118" s="2" t="s">
        <v>304</v>
      </c>
      <c r="AT118" s="2" t="s">
        <v>246</v>
      </c>
      <c r="AW118" s="2">
        <v>12001000545</v>
      </c>
      <c r="AX118" s="2" t="s">
        <v>45</v>
      </c>
    </row>
    <row r="119" spans="1:50" ht="19.95" customHeight="1" x14ac:dyDescent="0.3">
      <c r="A119"/>
      <c r="B119"/>
      <c r="C119"/>
      <c r="D119"/>
      <c r="E119"/>
      <c r="AN119" s="2">
        <v>112000223</v>
      </c>
      <c r="AO119" s="2" t="s">
        <v>340</v>
      </c>
      <c r="AP119" s="2" t="s">
        <v>287</v>
      </c>
      <c r="AQ119" s="2" t="s">
        <v>302</v>
      </c>
      <c r="AR119" s="2" t="s">
        <v>332</v>
      </c>
      <c r="AS119" s="2" t="s">
        <v>304</v>
      </c>
      <c r="AT119" s="2" t="s">
        <v>246</v>
      </c>
      <c r="AX119" s="2" t="s">
        <v>45</v>
      </c>
    </row>
    <row r="120" spans="1:50" ht="19.95" customHeight="1" x14ac:dyDescent="0.3">
      <c r="A120"/>
      <c r="B120"/>
      <c r="C120"/>
      <c r="D120"/>
      <c r="E120"/>
      <c r="AN120" s="2">
        <v>112000203</v>
      </c>
      <c r="AO120" s="2" t="s">
        <v>341</v>
      </c>
      <c r="AP120" s="2" t="s">
        <v>287</v>
      </c>
      <c r="AQ120" s="2" t="s">
        <v>302</v>
      </c>
      <c r="AR120" s="2" t="s">
        <v>332</v>
      </c>
      <c r="AS120" s="2" t="s">
        <v>304</v>
      </c>
      <c r="AT120" s="2" t="s">
        <v>246</v>
      </c>
      <c r="AX120" s="2" t="s">
        <v>45</v>
      </c>
    </row>
    <row r="121" spans="1:50" ht="19.95" customHeight="1" x14ac:dyDescent="0.3">
      <c r="A121"/>
      <c r="B121"/>
      <c r="C121"/>
      <c r="D121"/>
      <c r="E121"/>
      <c r="AN121" s="2">
        <v>112000251</v>
      </c>
      <c r="AO121" s="2" t="s">
        <v>342</v>
      </c>
      <c r="AP121" s="2" t="s">
        <v>287</v>
      </c>
      <c r="AQ121" s="2" t="s">
        <v>302</v>
      </c>
      <c r="AR121" s="2" t="s">
        <v>332</v>
      </c>
      <c r="AS121" s="2" t="s">
        <v>304</v>
      </c>
      <c r="AT121" s="2" t="s">
        <v>246</v>
      </c>
      <c r="AX121" s="2" t="s">
        <v>45</v>
      </c>
    </row>
    <row r="122" spans="1:50" ht="19.95" customHeight="1" x14ac:dyDescent="0.3">
      <c r="A122"/>
      <c r="B122"/>
      <c r="C122"/>
      <c r="D122"/>
      <c r="E122"/>
      <c r="AN122" s="2">
        <v>112000247</v>
      </c>
      <c r="AO122" s="2" t="s">
        <v>343</v>
      </c>
      <c r="AP122" s="2" t="s">
        <v>287</v>
      </c>
      <c r="AQ122" s="2" t="s">
        <v>302</v>
      </c>
      <c r="AR122" s="2" t="s">
        <v>332</v>
      </c>
      <c r="AS122" s="2" t="s">
        <v>304</v>
      </c>
      <c r="AT122" s="2" t="s">
        <v>246</v>
      </c>
      <c r="AX122" s="2" t="s">
        <v>45</v>
      </c>
    </row>
    <row r="123" spans="1:50" ht="19.95" customHeight="1" x14ac:dyDescent="0.3">
      <c r="A123"/>
      <c r="B123"/>
      <c r="C123"/>
      <c r="D123"/>
      <c r="E123"/>
      <c r="AN123" s="2">
        <v>112000204</v>
      </c>
      <c r="AO123" s="2" t="s">
        <v>344</v>
      </c>
      <c r="AP123" s="2" t="s">
        <v>287</v>
      </c>
      <c r="AQ123" s="2" t="s">
        <v>302</v>
      </c>
      <c r="AR123" s="2" t="s">
        <v>332</v>
      </c>
      <c r="AS123" s="2" t="s">
        <v>304</v>
      </c>
      <c r="AT123" s="2" t="s">
        <v>246</v>
      </c>
      <c r="AX123" s="2" t="s">
        <v>45</v>
      </c>
    </row>
    <row r="124" spans="1:50" ht="19.95" customHeight="1" x14ac:dyDescent="0.3">
      <c r="A124"/>
      <c r="B124"/>
      <c r="C124"/>
      <c r="D124"/>
      <c r="E124"/>
      <c r="AN124" s="2">
        <v>112000052</v>
      </c>
      <c r="AO124" s="2" t="s">
        <v>345</v>
      </c>
      <c r="AP124" s="2" t="s">
        <v>287</v>
      </c>
      <c r="AQ124" s="2" t="s">
        <v>302</v>
      </c>
      <c r="AR124" s="2" t="s">
        <v>346</v>
      </c>
      <c r="AS124" s="2" t="s">
        <v>304</v>
      </c>
      <c r="AT124" s="2" t="s">
        <v>248</v>
      </c>
      <c r="AW124" s="2">
        <v>12001000048</v>
      </c>
      <c r="AX124" s="2" t="s">
        <v>45</v>
      </c>
    </row>
    <row r="125" spans="1:50" ht="19.95" customHeight="1" x14ac:dyDescent="0.3">
      <c r="A125"/>
      <c r="B125"/>
      <c r="C125"/>
      <c r="D125"/>
      <c r="E125"/>
      <c r="AN125" s="2">
        <v>112000053</v>
      </c>
      <c r="AO125" s="2" t="s">
        <v>347</v>
      </c>
      <c r="AP125" s="2" t="s">
        <v>287</v>
      </c>
      <c r="AQ125" s="2" t="s">
        <v>302</v>
      </c>
      <c r="AR125" s="2" t="s">
        <v>346</v>
      </c>
      <c r="AS125" s="2" t="s">
        <v>304</v>
      </c>
      <c r="AT125" s="2" t="s">
        <v>248</v>
      </c>
      <c r="AW125" s="2">
        <v>12001000049</v>
      </c>
      <c r="AX125" s="2" t="s">
        <v>45</v>
      </c>
    </row>
    <row r="126" spans="1:50" ht="19.95" customHeight="1" x14ac:dyDescent="0.3">
      <c r="A126"/>
      <c r="B126"/>
      <c r="C126"/>
      <c r="D126"/>
      <c r="E126"/>
      <c r="AN126" s="2">
        <v>112000248</v>
      </c>
      <c r="AO126" s="2" t="s">
        <v>348</v>
      </c>
      <c r="AP126" s="2" t="s">
        <v>287</v>
      </c>
      <c r="AQ126" s="2" t="s">
        <v>302</v>
      </c>
      <c r="AR126" s="2" t="s">
        <v>346</v>
      </c>
      <c r="AS126" s="2" t="s">
        <v>304</v>
      </c>
      <c r="AT126" s="2" t="s">
        <v>248</v>
      </c>
      <c r="AW126" s="2">
        <v>12001000049</v>
      </c>
      <c r="AX126" s="2" t="s">
        <v>45</v>
      </c>
    </row>
    <row r="127" spans="1:50" ht="19.95" customHeight="1" x14ac:dyDescent="0.3">
      <c r="A127"/>
      <c r="B127"/>
      <c r="C127"/>
      <c r="D127"/>
      <c r="E127"/>
      <c r="AN127" s="2">
        <v>112000055</v>
      </c>
      <c r="AO127" s="2" t="s">
        <v>349</v>
      </c>
      <c r="AP127" s="2" t="s">
        <v>287</v>
      </c>
      <c r="AQ127" s="2" t="s">
        <v>302</v>
      </c>
      <c r="AR127" s="2" t="s">
        <v>346</v>
      </c>
      <c r="AS127" s="2" t="s">
        <v>304</v>
      </c>
      <c r="AT127" s="2" t="s">
        <v>248</v>
      </c>
      <c r="AW127" s="2">
        <v>12001000476</v>
      </c>
      <c r="AX127" s="2" t="s">
        <v>45</v>
      </c>
    </row>
    <row r="128" spans="1:50" ht="19.95" customHeight="1" x14ac:dyDescent="0.3">
      <c r="A128"/>
      <c r="B128"/>
      <c r="C128"/>
      <c r="D128"/>
      <c r="E128"/>
      <c r="AN128" s="2">
        <v>112000201</v>
      </c>
      <c r="AO128" s="2" t="s">
        <v>350</v>
      </c>
      <c r="AP128" s="2" t="s">
        <v>287</v>
      </c>
      <c r="AQ128" s="2" t="s">
        <v>302</v>
      </c>
      <c r="AR128" s="2" t="s">
        <v>346</v>
      </c>
      <c r="AS128" s="2" t="s">
        <v>304</v>
      </c>
      <c r="AT128" s="2" t="s">
        <v>248</v>
      </c>
      <c r="AX128" s="2" t="s">
        <v>45</v>
      </c>
    </row>
    <row r="129" spans="1:50" ht="19.95" customHeight="1" x14ac:dyDescent="0.3">
      <c r="A129"/>
      <c r="B129"/>
      <c r="C129"/>
      <c r="D129"/>
      <c r="E129"/>
      <c r="AN129" s="2">
        <v>112000038</v>
      </c>
      <c r="AO129" s="2" t="s">
        <v>351</v>
      </c>
      <c r="AP129" s="2" t="s">
        <v>287</v>
      </c>
      <c r="AQ129" s="2" t="s">
        <v>302</v>
      </c>
      <c r="AR129" s="2" t="s">
        <v>352</v>
      </c>
      <c r="AS129" s="2" t="s">
        <v>304</v>
      </c>
      <c r="AT129" s="2" t="s">
        <v>250</v>
      </c>
      <c r="AW129" s="2">
        <v>12001000011</v>
      </c>
      <c r="AX129" s="2" t="s">
        <v>45</v>
      </c>
    </row>
    <row r="130" spans="1:50" ht="19.95" customHeight="1" x14ac:dyDescent="0.3">
      <c r="A130"/>
      <c r="B130"/>
      <c r="C130"/>
      <c r="D130"/>
      <c r="E130"/>
      <c r="AN130" s="2">
        <v>112000039</v>
      </c>
      <c r="AO130" s="2" t="s">
        <v>353</v>
      </c>
      <c r="AP130" s="2" t="s">
        <v>287</v>
      </c>
      <c r="AQ130" s="2" t="s">
        <v>302</v>
      </c>
      <c r="AR130" s="2" t="s">
        <v>352</v>
      </c>
      <c r="AS130" s="2" t="s">
        <v>304</v>
      </c>
      <c r="AT130" s="2" t="s">
        <v>250</v>
      </c>
      <c r="AW130" s="2">
        <v>12001000608</v>
      </c>
      <c r="AX130" s="2" t="s">
        <v>311</v>
      </c>
    </row>
    <row r="131" spans="1:50" ht="19.95" customHeight="1" x14ac:dyDescent="0.3">
      <c r="A131"/>
      <c r="B131"/>
      <c r="C131"/>
      <c r="D131"/>
      <c r="E131"/>
      <c r="AN131" s="2">
        <v>112000245</v>
      </c>
      <c r="AO131" s="2" t="s">
        <v>354</v>
      </c>
      <c r="AP131" s="2" t="s">
        <v>287</v>
      </c>
      <c r="AQ131" s="2" t="s">
        <v>302</v>
      </c>
      <c r="AR131" s="2" t="s">
        <v>352</v>
      </c>
      <c r="AS131" s="2" t="s">
        <v>304</v>
      </c>
      <c r="AT131" s="2" t="s">
        <v>250</v>
      </c>
      <c r="AW131" s="2">
        <v>12001000608</v>
      </c>
      <c r="AX131" s="2" t="s">
        <v>45</v>
      </c>
    </row>
    <row r="132" spans="1:50" ht="19.95" customHeight="1" x14ac:dyDescent="0.3">
      <c r="A132"/>
      <c r="B132"/>
      <c r="C132"/>
      <c r="D132"/>
      <c r="E132"/>
      <c r="AN132" s="2">
        <v>112000246</v>
      </c>
      <c r="AO132" s="2" t="s">
        <v>355</v>
      </c>
      <c r="AP132" s="2" t="s">
        <v>287</v>
      </c>
      <c r="AQ132" s="2" t="s">
        <v>302</v>
      </c>
      <c r="AR132" s="2" t="s">
        <v>352</v>
      </c>
      <c r="AS132" s="2" t="s">
        <v>304</v>
      </c>
      <c r="AT132" s="2" t="s">
        <v>250</v>
      </c>
      <c r="AW132" s="2">
        <v>12001000608</v>
      </c>
      <c r="AX132" s="2" t="s">
        <v>311</v>
      </c>
    </row>
    <row r="133" spans="1:50" ht="19.95" customHeight="1" x14ac:dyDescent="0.3">
      <c r="A133"/>
      <c r="B133"/>
      <c r="C133"/>
      <c r="D133"/>
      <c r="E133"/>
      <c r="AN133" s="2">
        <v>112000040</v>
      </c>
      <c r="AO133" s="2" t="s">
        <v>356</v>
      </c>
      <c r="AP133" s="2" t="s">
        <v>287</v>
      </c>
      <c r="AQ133" s="2" t="s">
        <v>302</v>
      </c>
      <c r="AR133" s="2" t="s">
        <v>352</v>
      </c>
      <c r="AS133" s="2" t="s">
        <v>304</v>
      </c>
      <c r="AT133" s="2" t="s">
        <v>250</v>
      </c>
      <c r="AW133" s="2">
        <v>12001000012</v>
      </c>
      <c r="AX133" s="2" t="s">
        <v>45</v>
      </c>
    </row>
    <row r="134" spans="1:50" ht="19.95" customHeight="1" x14ac:dyDescent="0.3">
      <c r="A134"/>
      <c r="B134"/>
      <c r="C134"/>
      <c r="D134"/>
      <c r="E134"/>
      <c r="AN134" s="2">
        <v>112000041</v>
      </c>
      <c r="AO134" s="2" t="s">
        <v>357</v>
      </c>
      <c r="AP134" s="2" t="s">
        <v>287</v>
      </c>
      <c r="AQ134" s="2" t="s">
        <v>302</v>
      </c>
      <c r="AR134" s="2" t="s">
        <v>352</v>
      </c>
      <c r="AS134" s="2" t="s">
        <v>304</v>
      </c>
      <c r="AT134" s="2" t="s">
        <v>250</v>
      </c>
      <c r="AW134" s="2">
        <v>12001000013</v>
      </c>
      <c r="AX134" s="2" t="s">
        <v>45</v>
      </c>
    </row>
    <row r="135" spans="1:50" ht="19.95" customHeight="1" x14ac:dyDescent="0.3">
      <c r="A135"/>
      <c r="B135"/>
      <c r="C135"/>
      <c r="D135"/>
      <c r="E135"/>
      <c r="AN135" s="2">
        <v>112000042</v>
      </c>
      <c r="AO135" s="2" t="s">
        <v>358</v>
      </c>
      <c r="AP135" s="2" t="s">
        <v>287</v>
      </c>
      <c r="AQ135" s="2" t="s">
        <v>302</v>
      </c>
      <c r="AR135" s="2" t="s">
        <v>352</v>
      </c>
      <c r="AS135" s="2" t="s">
        <v>304</v>
      </c>
      <c r="AT135" s="2" t="s">
        <v>250</v>
      </c>
      <c r="AW135" s="2">
        <v>12001000607</v>
      </c>
      <c r="AX135" s="2" t="s">
        <v>311</v>
      </c>
    </row>
    <row r="136" spans="1:50" ht="19.95" customHeight="1" x14ac:dyDescent="0.3">
      <c r="A136"/>
      <c r="B136"/>
      <c r="C136"/>
      <c r="D136"/>
      <c r="E136"/>
      <c r="AN136" s="2">
        <v>112000123</v>
      </c>
      <c r="AO136" s="2" t="s">
        <v>359</v>
      </c>
      <c r="AP136" s="2" t="s">
        <v>287</v>
      </c>
      <c r="AQ136" s="2" t="s">
        <v>302</v>
      </c>
      <c r="AR136" s="2" t="s">
        <v>360</v>
      </c>
      <c r="AS136" s="2" t="s">
        <v>304</v>
      </c>
      <c r="AT136" s="2" t="s">
        <v>252</v>
      </c>
      <c r="AW136" s="2">
        <v>12001000137</v>
      </c>
      <c r="AX136" s="2" t="s">
        <v>45</v>
      </c>
    </row>
    <row r="137" spans="1:50" ht="19.95" customHeight="1" x14ac:dyDescent="0.3">
      <c r="A137"/>
      <c r="B137"/>
      <c r="C137"/>
      <c r="D137"/>
      <c r="E137"/>
      <c r="AN137" s="2">
        <v>112000124</v>
      </c>
      <c r="AO137" s="2" t="s">
        <v>361</v>
      </c>
      <c r="AP137" s="2" t="s">
        <v>287</v>
      </c>
      <c r="AQ137" s="2" t="s">
        <v>302</v>
      </c>
      <c r="AR137" s="2" t="s">
        <v>360</v>
      </c>
      <c r="AS137" s="2" t="s">
        <v>304</v>
      </c>
      <c r="AT137" s="2" t="s">
        <v>252</v>
      </c>
      <c r="AW137" s="2">
        <v>12001000138</v>
      </c>
      <c r="AX137" s="2" t="s">
        <v>45</v>
      </c>
    </row>
    <row r="138" spans="1:50" ht="19.95" customHeight="1" x14ac:dyDescent="0.3">
      <c r="A138"/>
      <c r="B138"/>
      <c r="C138"/>
      <c r="D138"/>
      <c r="E138"/>
      <c r="AN138" s="2">
        <v>112000125</v>
      </c>
      <c r="AO138" s="2" t="s">
        <v>362</v>
      </c>
      <c r="AP138" s="2" t="s">
        <v>287</v>
      </c>
      <c r="AQ138" s="2" t="s">
        <v>302</v>
      </c>
      <c r="AR138" s="2" t="s">
        <v>360</v>
      </c>
      <c r="AS138" s="2" t="s">
        <v>304</v>
      </c>
      <c r="AT138" s="2" t="s">
        <v>252</v>
      </c>
      <c r="AW138" s="2">
        <v>12001000139</v>
      </c>
      <c r="AX138" s="2" t="s">
        <v>45</v>
      </c>
    </row>
    <row r="139" spans="1:50" ht="19.95" customHeight="1" x14ac:dyDescent="0.3">
      <c r="A139"/>
      <c r="B139"/>
      <c r="C139"/>
      <c r="D139"/>
      <c r="E139"/>
      <c r="AN139" s="2">
        <v>112000126</v>
      </c>
      <c r="AO139" s="2" t="s">
        <v>363</v>
      </c>
      <c r="AP139" s="2" t="s">
        <v>287</v>
      </c>
      <c r="AQ139" s="2" t="s">
        <v>302</v>
      </c>
      <c r="AR139" s="2" t="s">
        <v>360</v>
      </c>
      <c r="AS139" s="2" t="s">
        <v>304</v>
      </c>
      <c r="AT139" s="2" t="s">
        <v>252</v>
      </c>
      <c r="AW139" s="2">
        <v>12001000140</v>
      </c>
      <c r="AX139" s="2" t="s">
        <v>45</v>
      </c>
    </row>
    <row r="140" spans="1:50" ht="19.95" customHeight="1" x14ac:dyDescent="0.3">
      <c r="A140"/>
      <c r="B140"/>
      <c r="C140"/>
      <c r="D140"/>
      <c r="E140"/>
      <c r="AN140" s="2">
        <v>112000127</v>
      </c>
      <c r="AO140" s="2" t="s">
        <v>364</v>
      </c>
      <c r="AP140" s="2" t="s">
        <v>287</v>
      </c>
      <c r="AQ140" s="2" t="s">
        <v>302</v>
      </c>
      <c r="AR140" s="2" t="s">
        <v>360</v>
      </c>
      <c r="AS140" s="2" t="s">
        <v>304</v>
      </c>
      <c r="AT140" s="2" t="s">
        <v>252</v>
      </c>
      <c r="AW140" s="2">
        <v>12001000141</v>
      </c>
      <c r="AX140" s="2" t="s">
        <v>45</v>
      </c>
    </row>
    <row r="141" spans="1:50" ht="19.95" customHeight="1" x14ac:dyDescent="0.3">
      <c r="A141"/>
      <c r="B141"/>
      <c r="C141"/>
      <c r="D141"/>
      <c r="E141"/>
      <c r="AN141" s="2">
        <v>112000128</v>
      </c>
      <c r="AO141" s="2" t="s">
        <v>365</v>
      </c>
      <c r="AP141" s="2" t="s">
        <v>287</v>
      </c>
      <c r="AQ141" s="2" t="s">
        <v>302</v>
      </c>
      <c r="AR141" s="2" t="s">
        <v>360</v>
      </c>
      <c r="AS141" s="2" t="s">
        <v>304</v>
      </c>
      <c r="AT141" s="2" t="s">
        <v>252</v>
      </c>
      <c r="AW141" s="2">
        <v>12001000142</v>
      </c>
      <c r="AX141" s="2" t="s">
        <v>45</v>
      </c>
    </row>
    <row r="142" spans="1:50" ht="19.95" customHeight="1" x14ac:dyDescent="0.3">
      <c r="A142"/>
      <c r="B142"/>
      <c r="C142"/>
      <c r="D142"/>
      <c r="E142"/>
      <c r="AN142" s="2">
        <v>112000129</v>
      </c>
      <c r="AO142" s="2" t="s">
        <v>366</v>
      </c>
      <c r="AP142" s="2" t="s">
        <v>287</v>
      </c>
      <c r="AQ142" s="2" t="s">
        <v>302</v>
      </c>
      <c r="AR142" s="2" t="s">
        <v>360</v>
      </c>
      <c r="AS142" s="2" t="s">
        <v>304</v>
      </c>
      <c r="AT142" s="2" t="s">
        <v>252</v>
      </c>
      <c r="AW142" s="2">
        <v>12001000143</v>
      </c>
      <c r="AX142" s="2" t="s">
        <v>45</v>
      </c>
    </row>
    <row r="143" spans="1:50" ht="19.95" customHeight="1" x14ac:dyDescent="0.3">
      <c r="A143"/>
      <c r="B143"/>
      <c r="C143"/>
      <c r="D143"/>
      <c r="E143"/>
      <c r="AN143" s="2">
        <v>112000130</v>
      </c>
      <c r="AO143" s="2" t="s">
        <v>367</v>
      </c>
      <c r="AP143" s="2" t="s">
        <v>287</v>
      </c>
      <c r="AQ143" s="2" t="s">
        <v>302</v>
      </c>
      <c r="AR143" s="2" t="s">
        <v>360</v>
      </c>
      <c r="AS143" s="2" t="s">
        <v>304</v>
      </c>
      <c r="AT143" s="2" t="s">
        <v>252</v>
      </c>
      <c r="AW143" s="2">
        <v>12001000144</v>
      </c>
      <c r="AX143" s="2" t="s">
        <v>45</v>
      </c>
    </row>
    <row r="144" spans="1:50" ht="19.95" customHeight="1" x14ac:dyDescent="0.3">
      <c r="A144"/>
      <c r="B144"/>
      <c r="C144"/>
      <c r="D144"/>
      <c r="E144"/>
      <c r="AN144" s="2">
        <v>112000131</v>
      </c>
      <c r="AO144" s="2" t="s">
        <v>368</v>
      </c>
      <c r="AP144" s="2" t="s">
        <v>287</v>
      </c>
      <c r="AQ144" s="2" t="s">
        <v>302</v>
      </c>
      <c r="AR144" s="2" t="s">
        <v>360</v>
      </c>
      <c r="AS144" s="2" t="s">
        <v>304</v>
      </c>
      <c r="AT144" s="2" t="s">
        <v>252</v>
      </c>
      <c r="AW144" s="2">
        <v>12001000145</v>
      </c>
      <c r="AX144" s="2" t="s">
        <v>45</v>
      </c>
    </row>
    <row r="145" spans="1:50" ht="19.95" customHeight="1" x14ac:dyDescent="0.3">
      <c r="A145"/>
      <c r="B145"/>
      <c r="C145"/>
      <c r="D145"/>
      <c r="E145"/>
      <c r="AN145" s="2">
        <v>112000132</v>
      </c>
      <c r="AO145" s="2" t="s">
        <v>369</v>
      </c>
      <c r="AP145" s="2" t="s">
        <v>287</v>
      </c>
      <c r="AQ145" s="2" t="s">
        <v>302</v>
      </c>
      <c r="AR145" s="2" t="s">
        <v>360</v>
      </c>
      <c r="AS145" s="2" t="s">
        <v>304</v>
      </c>
      <c r="AT145" s="2" t="s">
        <v>252</v>
      </c>
      <c r="AW145" s="2">
        <v>12001000146</v>
      </c>
      <c r="AX145" s="2" t="s">
        <v>45</v>
      </c>
    </row>
    <row r="146" spans="1:50" ht="19.95" customHeight="1" x14ac:dyDescent="0.3">
      <c r="A146"/>
      <c r="B146"/>
      <c r="C146"/>
      <c r="D146"/>
      <c r="E146"/>
      <c r="AN146" s="2">
        <v>112000133</v>
      </c>
      <c r="AO146" s="2" t="s">
        <v>370</v>
      </c>
      <c r="AP146" s="2" t="s">
        <v>287</v>
      </c>
      <c r="AQ146" s="2" t="s">
        <v>302</v>
      </c>
      <c r="AR146" s="2" t="s">
        <v>360</v>
      </c>
      <c r="AS146" s="2" t="s">
        <v>304</v>
      </c>
      <c r="AT146" s="2" t="s">
        <v>252</v>
      </c>
      <c r="AW146" s="2">
        <v>12001000147</v>
      </c>
      <c r="AX146" s="2" t="s">
        <v>45</v>
      </c>
    </row>
    <row r="147" spans="1:50" ht="19.95" customHeight="1" x14ac:dyDescent="0.3">
      <c r="A147"/>
      <c r="B147"/>
      <c r="C147"/>
      <c r="D147"/>
      <c r="E147"/>
      <c r="AN147" s="2">
        <v>112000134</v>
      </c>
      <c r="AO147" s="2" t="s">
        <v>371</v>
      </c>
      <c r="AP147" s="2" t="s">
        <v>287</v>
      </c>
      <c r="AQ147" s="2" t="s">
        <v>302</v>
      </c>
      <c r="AR147" s="2" t="s">
        <v>360</v>
      </c>
      <c r="AS147" s="2" t="s">
        <v>304</v>
      </c>
      <c r="AT147" s="2" t="s">
        <v>252</v>
      </c>
      <c r="AW147" s="2">
        <v>12001000148</v>
      </c>
      <c r="AX147" s="2" t="s">
        <v>45</v>
      </c>
    </row>
    <row r="148" spans="1:50" ht="19.95" customHeight="1" x14ac:dyDescent="0.3">
      <c r="A148"/>
      <c r="B148"/>
      <c r="C148"/>
      <c r="D148"/>
      <c r="E148"/>
      <c r="AN148" s="2">
        <v>112000135</v>
      </c>
      <c r="AO148" s="2" t="s">
        <v>372</v>
      </c>
      <c r="AP148" s="2" t="s">
        <v>287</v>
      </c>
      <c r="AQ148" s="2" t="s">
        <v>302</v>
      </c>
      <c r="AR148" s="2" t="s">
        <v>360</v>
      </c>
      <c r="AS148" s="2" t="s">
        <v>304</v>
      </c>
      <c r="AT148" s="2" t="s">
        <v>252</v>
      </c>
      <c r="AW148" s="2">
        <v>12001000149</v>
      </c>
      <c r="AX148" s="2" t="s">
        <v>45</v>
      </c>
    </row>
    <row r="149" spans="1:50" ht="19.95" customHeight="1" x14ac:dyDescent="0.3">
      <c r="A149"/>
      <c r="B149"/>
      <c r="C149"/>
      <c r="D149"/>
      <c r="E149"/>
      <c r="AN149" s="2">
        <v>112000136</v>
      </c>
      <c r="AO149" s="2" t="s">
        <v>373</v>
      </c>
      <c r="AP149" s="2" t="s">
        <v>287</v>
      </c>
      <c r="AQ149" s="2" t="s">
        <v>302</v>
      </c>
      <c r="AR149" s="2" t="s">
        <v>360</v>
      </c>
      <c r="AS149" s="2" t="s">
        <v>304</v>
      </c>
      <c r="AT149" s="2" t="s">
        <v>252</v>
      </c>
      <c r="AW149" s="2">
        <v>12001000150</v>
      </c>
      <c r="AX149" s="2" t="s">
        <v>45</v>
      </c>
    </row>
    <row r="150" spans="1:50" ht="19.95" customHeight="1" x14ac:dyDescent="0.3">
      <c r="A150"/>
      <c r="B150"/>
      <c r="C150"/>
      <c r="D150"/>
      <c r="E150"/>
      <c r="AN150" s="2">
        <v>112000137</v>
      </c>
      <c r="AO150" s="2" t="s">
        <v>374</v>
      </c>
      <c r="AP150" s="2" t="s">
        <v>287</v>
      </c>
      <c r="AQ150" s="2" t="s">
        <v>302</v>
      </c>
      <c r="AR150" s="2" t="s">
        <v>360</v>
      </c>
      <c r="AS150" s="2" t="s">
        <v>304</v>
      </c>
      <c r="AT150" s="2" t="s">
        <v>252</v>
      </c>
      <c r="AW150" s="2">
        <v>12001000151</v>
      </c>
      <c r="AX150" s="2" t="s">
        <v>45</v>
      </c>
    </row>
    <row r="151" spans="1:50" ht="19.95" customHeight="1" x14ac:dyDescent="0.3">
      <c r="A151"/>
      <c r="B151"/>
      <c r="C151"/>
      <c r="D151"/>
      <c r="E151"/>
      <c r="AN151" s="2">
        <v>112000138</v>
      </c>
      <c r="AO151" s="2" t="s">
        <v>375</v>
      </c>
      <c r="AP151" s="2" t="s">
        <v>287</v>
      </c>
      <c r="AQ151" s="2" t="s">
        <v>302</v>
      </c>
      <c r="AR151" s="2" t="s">
        <v>360</v>
      </c>
      <c r="AS151" s="2" t="s">
        <v>304</v>
      </c>
      <c r="AT151" s="2" t="s">
        <v>252</v>
      </c>
      <c r="AW151" s="2">
        <v>12001000152</v>
      </c>
      <c r="AX151" s="2" t="s">
        <v>45</v>
      </c>
    </row>
    <row r="152" spans="1:50" ht="19.95" customHeight="1" x14ac:dyDescent="0.3">
      <c r="A152"/>
      <c r="B152"/>
      <c r="C152"/>
      <c r="D152"/>
      <c r="E152"/>
      <c r="AN152" s="2">
        <v>112000139</v>
      </c>
      <c r="AO152" s="2" t="s">
        <v>376</v>
      </c>
      <c r="AP152" s="2" t="s">
        <v>287</v>
      </c>
      <c r="AQ152" s="2" t="s">
        <v>302</v>
      </c>
      <c r="AR152" s="2" t="s">
        <v>360</v>
      </c>
      <c r="AS152" s="2" t="s">
        <v>304</v>
      </c>
      <c r="AT152" s="2" t="s">
        <v>252</v>
      </c>
      <c r="AW152" s="2">
        <v>12001000153</v>
      </c>
      <c r="AX152" s="2" t="s">
        <v>45</v>
      </c>
    </row>
    <row r="153" spans="1:50" ht="19.95" customHeight="1" x14ac:dyDescent="0.3">
      <c r="A153"/>
      <c r="B153"/>
      <c r="C153"/>
      <c r="D153"/>
      <c r="E153"/>
      <c r="AN153" s="2">
        <v>112000140</v>
      </c>
      <c r="AO153" s="2" t="s">
        <v>377</v>
      </c>
      <c r="AP153" s="2" t="s">
        <v>287</v>
      </c>
      <c r="AQ153" s="2" t="s">
        <v>302</v>
      </c>
      <c r="AR153" s="2" t="s">
        <v>360</v>
      </c>
      <c r="AS153" s="2" t="s">
        <v>304</v>
      </c>
      <c r="AT153" s="2" t="s">
        <v>252</v>
      </c>
      <c r="AW153" s="2">
        <v>12001000154</v>
      </c>
      <c r="AX153" s="2" t="s">
        <v>45</v>
      </c>
    </row>
    <row r="154" spans="1:50" ht="19.95" customHeight="1" x14ac:dyDescent="0.3">
      <c r="A154"/>
      <c r="B154"/>
      <c r="C154"/>
      <c r="D154"/>
      <c r="E154"/>
      <c r="AN154" s="2">
        <v>112000141</v>
      </c>
      <c r="AO154" s="2" t="s">
        <v>378</v>
      </c>
      <c r="AP154" s="2" t="s">
        <v>287</v>
      </c>
      <c r="AQ154" s="2" t="s">
        <v>302</v>
      </c>
      <c r="AR154" s="2" t="s">
        <v>360</v>
      </c>
      <c r="AS154" s="2" t="s">
        <v>304</v>
      </c>
      <c r="AT154" s="2" t="s">
        <v>252</v>
      </c>
      <c r="AW154" s="2">
        <v>12001000156</v>
      </c>
      <c r="AX154" s="2" t="s">
        <v>45</v>
      </c>
    </row>
    <row r="155" spans="1:50" ht="19.95" customHeight="1" x14ac:dyDescent="0.3">
      <c r="A155"/>
      <c r="B155"/>
      <c r="C155"/>
      <c r="D155"/>
      <c r="E155"/>
      <c r="AN155" s="2">
        <v>112000142</v>
      </c>
      <c r="AO155" s="2" t="s">
        <v>379</v>
      </c>
      <c r="AP155" s="2" t="s">
        <v>287</v>
      </c>
      <c r="AQ155" s="2" t="s">
        <v>302</v>
      </c>
      <c r="AR155" s="2" t="s">
        <v>360</v>
      </c>
      <c r="AS155" s="2" t="s">
        <v>304</v>
      </c>
      <c r="AT155" s="2" t="s">
        <v>252</v>
      </c>
      <c r="AW155" s="2">
        <v>12001000157</v>
      </c>
      <c r="AX155" s="2" t="s">
        <v>45</v>
      </c>
    </row>
    <row r="156" spans="1:50" ht="19.95" customHeight="1" x14ac:dyDescent="0.3">
      <c r="A156"/>
      <c r="B156"/>
      <c r="C156"/>
      <c r="D156"/>
      <c r="E156"/>
      <c r="AN156" s="2">
        <v>112000143</v>
      </c>
      <c r="AO156" s="2" t="s">
        <v>380</v>
      </c>
      <c r="AP156" s="2" t="s">
        <v>287</v>
      </c>
      <c r="AQ156" s="2" t="s">
        <v>302</v>
      </c>
      <c r="AR156" s="2" t="s">
        <v>360</v>
      </c>
      <c r="AS156" s="2" t="s">
        <v>304</v>
      </c>
      <c r="AT156" s="2" t="s">
        <v>252</v>
      </c>
      <c r="AW156" s="2">
        <v>12001000158</v>
      </c>
      <c r="AX156" s="2" t="s">
        <v>45</v>
      </c>
    </row>
    <row r="157" spans="1:50" ht="19.95" customHeight="1" x14ac:dyDescent="0.3">
      <c r="A157"/>
      <c r="B157"/>
      <c r="C157"/>
      <c r="D157"/>
      <c r="E157"/>
      <c r="AN157" s="2">
        <v>112000144</v>
      </c>
      <c r="AO157" s="2" t="s">
        <v>381</v>
      </c>
      <c r="AP157" s="2" t="s">
        <v>287</v>
      </c>
      <c r="AQ157" s="2" t="s">
        <v>302</v>
      </c>
      <c r="AR157" s="2" t="s">
        <v>360</v>
      </c>
      <c r="AS157" s="2" t="s">
        <v>304</v>
      </c>
      <c r="AT157" s="2" t="s">
        <v>252</v>
      </c>
      <c r="AW157" s="2">
        <v>12001000159</v>
      </c>
      <c r="AX157" s="2" t="s">
        <v>45</v>
      </c>
    </row>
    <row r="158" spans="1:50" ht="19.95" customHeight="1" x14ac:dyDescent="0.3">
      <c r="A158"/>
      <c r="B158"/>
      <c r="C158"/>
      <c r="D158"/>
      <c r="E158"/>
      <c r="AN158" s="2">
        <v>112000146</v>
      </c>
      <c r="AO158" s="2" t="s">
        <v>382</v>
      </c>
      <c r="AP158" s="2" t="s">
        <v>287</v>
      </c>
      <c r="AQ158" s="2" t="s">
        <v>302</v>
      </c>
      <c r="AR158" s="2" t="s">
        <v>360</v>
      </c>
      <c r="AS158" s="2" t="s">
        <v>304</v>
      </c>
      <c r="AT158" s="2" t="s">
        <v>252</v>
      </c>
      <c r="AW158" s="2">
        <v>12001000316</v>
      </c>
      <c r="AX158" s="2" t="s">
        <v>45</v>
      </c>
    </row>
    <row r="159" spans="1:50" ht="19.95" customHeight="1" x14ac:dyDescent="0.3">
      <c r="A159"/>
      <c r="B159"/>
      <c r="C159"/>
      <c r="D159"/>
      <c r="E159"/>
      <c r="AN159" s="2">
        <v>112000148</v>
      </c>
      <c r="AO159" s="2" t="s">
        <v>383</v>
      </c>
      <c r="AP159" s="2" t="s">
        <v>287</v>
      </c>
      <c r="AQ159" s="2" t="s">
        <v>302</v>
      </c>
      <c r="AR159" s="2" t="s">
        <v>360</v>
      </c>
      <c r="AS159" s="2" t="s">
        <v>304</v>
      </c>
      <c r="AT159" s="2" t="s">
        <v>252</v>
      </c>
      <c r="AW159" s="2">
        <v>12001000376</v>
      </c>
      <c r="AX159" s="2" t="s">
        <v>45</v>
      </c>
    </row>
    <row r="160" spans="1:50" ht="19.95" customHeight="1" x14ac:dyDescent="0.3">
      <c r="A160"/>
      <c r="B160"/>
      <c r="C160"/>
      <c r="D160"/>
      <c r="E160"/>
      <c r="AN160" s="2">
        <v>112000149</v>
      </c>
      <c r="AO160" s="2" t="s">
        <v>384</v>
      </c>
      <c r="AP160" s="2" t="s">
        <v>287</v>
      </c>
      <c r="AQ160" s="2" t="s">
        <v>302</v>
      </c>
      <c r="AR160" s="2" t="s">
        <v>360</v>
      </c>
      <c r="AS160" s="2" t="s">
        <v>304</v>
      </c>
      <c r="AT160" s="2" t="s">
        <v>252</v>
      </c>
      <c r="AW160" s="2">
        <v>12001000378</v>
      </c>
      <c r="AX160" s="2" t="s">
        <v>45</v>
      </c>
    </row>
    <row r="161" spans="1:50" ht="19.95" customHeight="1" x14ac:dyDescent="0.3">
      <c r="A161"/>
      <c r="B161"/>
      <c r="C161"/>
      <c r="D161"/>
      <c r="E161"/>
      <c r="AN161" s="2">
        <v>112000150</v>
      </c>
      <c r="AO161" s="2" t="s">
        <v>385</v>
      </c>
      <c r="AP161" s="2" t="s">
        <v>287</v>
      </c>
      <c r="AQ161" s="2" t="s">
        <v>302</v>
      </c>
      <c r="AR161" s="2" t="s">
        <v>360</v>
      </c>
      <c r="AS161" s="2" t="s">
        <v>304</v>
      </c>
      <c r="AT161" s="2" t="s">
        <v>252</v>
      </c>
      <c r="AW161" s="2">
        <v>12001000487</v>
      </c>
      <c r="AX161" s="2" t="s">
        <v>45</v>
      </c>
    </row>
    <row r="162" spans="1:50" ht="19.95" customHeight="1" x14ac:dyDescent="0.3">
      <c r="A162"/>
      <c r="B162"/>
      <c r="C162"/>
      <c r="D162"/>
      <c r="E162"/>
      <c r="AN162" s="2">
        <v>112000151</v>
      </c>
      <c r="AO162" s="2" t="s">
        <v>386</v>
      </c>
      <c r="AP162" s="2" t="s">
        <v>287</v>
      </c>
      <c r="AQ162" s="2" t="s">
        <v>302</v>
      </c>
      <c r="AR162" s="2" t="s">
        <v>360</v>
      </c>
      <c r="AS162" s="2" t="s">
        <v>304</v>
      </c>
      <c r="AT162" s="2" t="s">
        <v>252</v>
      </c>
      <c r="AW162" s="2">
        <v>12001000497</v>
      </c>
      <c r="AX162" s="2" t="s">
        <v>45</v>
      </c>
    </row>
    <row r="163" spans="1:50" ht="19.95" customHeight="1" x14ac:dyDescent="0.3">
      <c r="A163"/>
      <c r="B163"/>
      <c r="C163"/>
      <c r="D163"/>
      <c r="E163"/>
      <c r="AN163" s="2">
        <v>112000152</v>
      </c>
      <c r="AO163" s="2" t="s">
        <v>387</v>
      </c>
      <c r="AP163" s="2" t="s">
        <v>287</v>
      </c>
      <c r="AQ163" s="2" t="s">
        <v>302</v>
      </c>
      <c r="AR163" s="2" t="s">
        <v>360</v>
      </c>
      <c r="AS163" s="2" t="s">
        <v>304</v>
      </c>
      <c r="AT163" s="2" t="s">
        <v>252</v>
      </c>
      <c r="AW163" s="2">
        <v>12001000506</v>
      </c>
      <c r="AX163" s="2" t="s">
        <v>45</v>
      </c>
    </row>
    <row r="164" spans="1:50" ht="19.95" customHeight="1" x14ac:dyDescent="0.3">
      <c r="A164"/>
      <c r="B164"/>
      <c r="C164"/>
      <c r="D164"/>
      <c r="E164"/>
      <c r="AN164" s="2">
        <v>112000153</v>
      </c>
      <c r="AO164" s="2" t="s">
        <v>388</v>
      </c>
      <c r="AP164" s="2" t="s">
        <v>287</v>
      </c>
      <c r="AQ164" s="2" t="s">
        <v>302</v>
      </c>
      <c r="AR164" s="2" t="s">
        <v>360</v>
      </c>
      <c r="AS164" s="2" t="s">
        <v>304</v>
      </c>
      <c r="AT164" s="2" t="s">
        <v>252</v>
      </c>
      <c r="AW164" s="2">
        <v>12001000560</v>
      </c>
      <c r="AX164" s="2" t="s">
        <v>45</v>
      </c>
    </row>
    <row r="165" spans="1:50" ht="19.95" customHeight="1" x14ac:dyDescent="0.3">
      <c r="A165"/>
      <c r="B165"/>
      <c r="C165"/>
      <c r="D165"/>
      <c r="E165"/>
      <c r="AN165" s="2">
        <v>112000224</v>
      </c>
      <c r="AO165" s="2" t="s">
        <v>389</v>
      </c>
      <c r="AP165" s="2" t="s">
        <v>287</v>
      </c>
      <c r="AQ165" s="2" t="s">
        <v>302</v>
      </c>
      <c r="AR165" s="2" t="s">
        <v>360</v>
      </c>
      <c r="AS165" s="2" t="s">
        <v>304</v>
      </c>
      <c r="AT165" s="2" t="s">
        <v>252</v>
      </c>
      <c r="AX165" s="2" t="s">
        <v>45</v>
      </c>
    </row>
    <row r="166" spans="1:50" ht="19.95" customHeight="1" x14ac:dyDescent="0.3">
      <c r="A166"/>
      <c r="B166"/>
      <c r="C166"/>
      <c r="D166"/>
      <c r="E166"/>
      <c r="AN166" s="2">
        <v>112000103</v>
      </c>
      <c r="AO166" s="2" t="s">
        <v>390</v>
      </c>
      <c r="AP166" s="2" t="s">
        <v>287</v>
      </c>
      <c r="AQ166" s="2" t="s">
        <v>302</v>
      </c>
      <c r="AR166" s="2" t="s">
        <v>391</v>
      </c>
      <c r="AS166" s="2" t="s">
        <v>304</v>
      </c>
      <c r="AT166" s="2" t="s">
        <v>254</v>
      </c>
      <c r="AW166" s="2">
        <v>12001000103</v>
      </c>
      <c r="AX166" s="2" t="s">
        <v>45</v>
      </c>
    </row>
    <row r="167" spans="1:50" ht="19.95" customHeight="1" x14ac:dyDescent="0.3">
      <c r="A167"/>
      <c r="B167"/>
      <c r="C167"/>
      <c r="D167"/>
      <c r="E167"/>
      <c r="AN167" s="2">
        <v>112000104</v>
      </c>
      <c r="AO167" s="2" t="s">
        <v>392</v>
      </c>
      <c r="AP167" s="2" t="s">
        <v>287</v>
      </c>
      <c r="AQ167" s="2" t="s">
        <v>302</v>
      </c>
      <c r="AR167" s="2" t="s">
        <v>391</v>
      </c>
      <c r="AS167" s="2" t="s">
        <v>304</v>
      </c>
      <c r="AT167" s="2" t="s">
        <v>254</v>
      </c>
      <c r="AW167" s="2">
        <v>12001000104</v>
      </c>
      <c r="AX167" s="2" t="s">
        <v>45</v>
      </c>
    </row>
    <row r="168" spans="1:50" ht="19.95" customHeight="1" x14ac:dyDescent="0.3">
      <c r="A168"/>
      <c r="B168"/>
      <c r="C168"/>
      <c r="D168"/>
      <c r="E168"/>
      <c r="AN168" s="2">
        <v>112000105</v>
      </c>
      <c r="AO168" s="2" t="s">
        <v>393</v>
      </c>
      <c r="AP168" s="2" t="s">
        <v>287</v>
      </c>
      <c r="AQ168" s="2" t="s">
        <v>302</v>
      </c>
      <c r="AR168" s="2" t="s">
        <v>391</v>
      </c>
      <c r="AS168" s="2" t="s">
        <v>304</v>
      </c>
      <c r="AT168" s="2" t="s">
        <v>254</v>
      </c>
      <c r="AW168" s="2">
        <v>12001000106</v>
      </c>
      <c r="AX168" s="2" t="s">
        <v>45</v>
      </c>
    </row>
    <row r="169" spans="1:50" ht="19.95" customHeight="1" x14ac:dyDescent="0.3">
      <c r="A169"/>
      <c r="B169"/>
      <c r="C169"/>
      <c r="D169"/>
      <c r="E169"/>
      <c r="AN169" s="2">
        <v>112000106</v>
      </c>
      <c r="AO169" s="2" t="s">
        <v>394</v>
      </c>
      <c r="AP169" s="2" t="s">
        <v>287</v>
      </c>
      <c r="AQ169" s="2" t="s">
        <v>302</v>
      </c>
      <c r="AR169" s="2" t="s">
        <v>391</v>
      </c>
      <c r="AS169" s="2" t="s">
        <v>304</v>
      </c>
      <c r="AT169" s="2" t="s">
        <v>254</v>
      </c>
      <c r="AW169" s="2">
        <v>12001000108</v>
      </c>
      <c r="AX169" s="2" t="s">
        <v>45</v>
      </c>
    </row>
    <row r="170" spans="1:50" ht="19.95" customHeight="1" x14ac:dyDescent="0.3">
      <c r="A170"/>
      <c r="B170"/>
      <c r="C170"/>
      <c r="D170"/>
      <c r="E170"/>
      <c r="AN170" s="2">
        <v>112000107</v>
      </c>
      <c r="AO170" s="2" t="s">
        <v>395</v>
      </c>
      <c r="AP170" s="2" t="s">
        <v>287</v>
      </c>
      <c r="AQ170" s="2" t="s">
        <v>302</v>
      </c>
      <c r="AR170" s="2" t="s">
        <v>391</v>
      </c>
      <c r="AS170" s="2" t="s">
        <v>304</v>
      </c>
      <c r="AT170" s="2" t="s">
        <v>254</v>
      </c>
      <c r="AW170" s="2">
        <v>12001000112</v>
      </c>
      <c r="AX170" s="2" t="s">
        <v>45</v>
      </c>
    </row>
    <row r="171" spans="1:50" ht="19.95" customHeight="1" x14ac:dyDescent="0.3">
      <c r="A171"/>
      <c r="B171"/>
      <c r="C171"/>
      <c r="D171"/>
      <c r="E171"/>
      <c r="AN171" s="2">
        <v>112000108</v>
      </c>
      <c r="AO171" s="2" t="s">
        <v>396</v>
      </c>
      <c r="AP171" s="2" t="s">
        <v>287</v>
      </c>
      <c r="AQ171" s="2" t="s">
        <v>302</v>
      </c>
      <c r="AR171" s="2" t="s">
        <v>391</v>
      </c>
      <c r="AS171" s="2" t="s">
        <v>304</v>
      </c>
      <c r="AT171" s="2" t="s">
        <v>254</v>
      </c>
      <c r="AW171" s="2">
        <v>12001000113</v>
      </c>
      <c r="AX171" s="2" t="s">
        <v>45</v>
      </c>
    </row>
    <row r="172" spans="1:50" ht="19.95" customHeight="1" x14ac:dyDescent="0.3">
      <c r="A172"/>
      <c r="B172"/>
      <c r="C172"/>
      <c r="D172"/>
      <c r="E172"/>
      <c r="AN172" s="2">
        <v>112000109</v>
      </c>
      <c r="AO172" s="2" t="s">
        <v>397</v>
      </c>
      <c r="AP172" s="2" t="s">
        <v>287</v>
      </c>
      <c r="AQ172" s="2" t="s">
        <v>302</v>
      </c>
      <c r="AR172" s="2" t="s">
        <v>391</v>
      </c>
      <c r="AS172" s="2" t="s">
        <v>304</v>
      </c>
      <c r="AT172" s="2" t="s">
        <v>254</v>
      </c>
      <c r="AW172" s="2">
        <v>12001000115</v>
      </c>
      <c r="AX172" s="2" t="s">
        <v>45</v>
      </c>
    </row>
    <row r="173" spans="1:50" ht="19.95" customHeight="1" x14ac:dyDescent="0.3">
      <c r="A173"/>
      <c r="B173"/>
      <c r="C173"/>
      <c r="D173"/>
      <c r="E173"/>
      <c r="AN173" s="2">
        <v>112000110</v>
      </c>
      <c r="AO173" s="2" t="s">
        <v>398</v>
      </c>
      <c r="AP173" s="2" t="s">
        <v>287</v>
      </c>
      <c r="AQ173" s="2" t="s">
        <v>302</v>
      </c>
      <c r="AR173" s="2" t="s">
        <v>391</v>
      </c>
      <c r="AS173" s="2" t="s">
        <v>304</v>
      </c>
      <c r="AT173" s="2" t="s">
        <v>254</v>
      </c>
      <c r="AW173" s="2">
        <v>12001000124</v>
      </c>
      <c r="AX173" s="2" t="s">
        <v>45</v>
      </c>
    </row>
    <row r="174" spans="1:50" ht="19.95" customHeight="1" x14ac:dyDescent="0.3">
      <c r="A174"/>
      <c r="B174"/>
      <c r="C174"/>
      <c r="D174"/>
      <c r="E174"/>
      <c r="AN174" s="2">
        <v>112000111</v>
      </c>
      <c r="AO174" s="2" t="s">
        <v>399</v>
      </c>
      <c r="AP174" s="2" t="s">
        <v>287</v>
      </c>
      <c r="AQ174" s="2" t="s">
        <v>302</v>
      </c>
      <c r="AR174" s="2" t="s">
        <v>391</v>
      </c>
      <c r="AS174" s="2" t="s">
        <v>304</v>
      </c>
      <c r="AT174" s="2" t="s">
        <v>254</v>
      </c>
      <c r="AW174" s="2">
        <v>12001000125</v>
      </c>
      <c r="AX174" s="2" t="s">
        <v>45</v>
      </c>
    </row>
    <row r="175" spans="1:50" ht="19.95" customHeight="1" x14ac:dyDescent="0.3">
      <c r="A175"/>
      <c r="B175"/>
      <c r="C175"/>
      <c r="D175"/>
      <c r="E175"/>
      <c r="AN175" s="2">
        <v>112000112</v>
      </c>
      <c r="AO175" s="2" t="s">
        <v>400</v>
      </c>
      <c r="AP175" s="2" t="s">
        <v>287</v>
      </c>
      <c r="AQ175" s="2" t="s">
        <v>302</v>
      </c>
      <c r="AR175" s="2" t="s">
        <v>391</v>
      </c>
      <c r="AS175" s="2" t="s">
        <v>304</v>
      </c>
      <c r="AT175" s="2" t="s">
        <v>254</v>
      </c>
      <c r="AW175" s="2">
        <v>12001000130</v>
      </c>
      <c r="AX175" s="2" t="s">
        <v>45</v>
      </c>
    </row>
    <row r="176" spans="1:50" ht="19.95" customHeight="1" x14ac:dyDescent="0.3">
      <c r="A176"/>
      <c r="B176"/>
      <c r="C176"/>
      <c r="D176"/>
      <c r="E176"/>
      <c r="AN176" s="2">
        <v>112000113</v>
      </c>
      <c r="AO176" s="2" t="s">
        <v>401</v>
      </c>
      <c r="AP176" s="2" t="s">
        <v>287</v>
      </c>
      <c r="AQ176" s="2" t="s">
        <v>302</v>
      </c>
      <c r="AR176" s="2" t="s">
        <v>391</v>
      </c>
      <c r="AS176" s="2" t="s">
        <v>304</v>
      </c>
      <c r="AT176" s="2" t="s">
        <v>254</v>
      </c>
      <c r="AW176" s="2">
        <v>12001000131</v>
      </c>
      <c r="AX176" s="2" t="s">
        <v>45</v>
      </c>
    </row>
    <row r="177" spans="1:50" ht="19.95" customHeight="1" x14ac:dyDescent="0.3">
      <c r="A177"/>
      <c r="B177"/>
      <c r="C177"/>
      <c r="D177"/>
      <c r="E177"/>
      <c r="AN177" s="2">
        <v>112000114</v>
      </c>
      <c r="AO177" s="2" t="s">
        <v>402</v>
      </c>
      <c r="AP177" s="2" t="s">
        <v>287</v>
      </c>
      <c r="AQ177" s="2" t="s">
        <v>302</v>
      </c>
      <c r="AR177" s="2" t="s">
        <v>391</v>
      </c>
      <c r="AS177" s="2" t="s">
        <v>304</v>
      </c>
      <c r="AT177" s="2" t="s">
        <v>254</v>
      </c>
      <c r="AW177" s="2">
        <v>12001000134</v>
      </c>
      <c r="AX177" s="2" t="s">
        <v>45</v>
      </c>
    </row>
    <row r="178" spans="1:50" ht="19.95" customHeight="1" x14ac:dyDescent="0.3">
      <c r="A178"/>
      <c r="B178"/>
      <c r="C178"/>
      <c r="D178"/>
      <c r="E178"/>
      <c r="AN178" s="2">
        <v>112000115</v>
      </c>
      <c r="AO178" s="2" t="s">
        <v>403</v>
      </c>
      <c r="AP178" s="2" t="s">
        <v>287</v>
      </c>
      <c r="AQ178" s="2" t="s">
        <v>302</v>
      </c>
      <c r="AR178" s="2" t="s">
        <v>391</v>
      </c>
      <c r="AS178" s="2" t="s">
        <v>304</v>
      </c>
      <c r="AT178" s="2" t="s">
        <v>254</v>
      </c>
      <c r="AW178" s="2">
        <v>12001000135</v>
      </c>
      <c r="AX178" s="2" t="s">
        <v>45</v>
      </c>
    </row>
    <row r="179" spans="1:50" ht="19.95" customHeight="1" x14ac:dyDescent="0.3">
      <c r="A179"/>
      <c r="B179"/>
      <c r="C179"/>
      <c r="D179"/>
      <c r="E179"/>
      <c r="AN179" s="2">
        <v>112000116</v>
      </c>
      <c r="AO179" s="2" t="s">
        <v>404</v>
      </c>
      <c r="AP179" s="2" t="s">
        <v>287</v>
      </c>
      <c r="AQ179" s="2" t="s">
        <v>302</v>
      </c>
      <c r="AR179" s="2" t="s">
        <v>391</v>
      </c>
      <c r="AS179" s="2" t="s">
        <v>304</v>
      </c>
      <c r="AT179" s="2" t="s">
        <v>254</v>
      </c>
      <c r="AW179" s="2">
        <v>12001000136</v>
      </c>
      <c r="AX179" s="2" t="s">
        <v>45</v>
      </c>
    </row>
    <row r="180" spans="1:50" ht="19.95" customHeight="1" x14ac:dyDescent="0.3">
      <c r="A180"/>
      <c r="B180"/>
      <c r="C180"/>
      <c r="D180"/>
      <c r="E180"/>
      <c r="AN180" s="2">
        <v>112000117</v>
      </c>
      <c r="AO180" s="2" t="s">
        <v>405</v>
      </c>
      <c r="AP180" s="2" t="s">
        <v>287</v>
      </c>
      <c r="AQ180" s="2" t="s">
        <v>302</v>
      </c>
      <c r="AR180" s="2" t="s">
        <v>391</v>
      </c>
      <c r="AS180" s="2" t="s">
        <v>304</v>
      </c>
      <c r="AT180" s="2" t="s">
        <v>254</v>
      </c>
      <c r="AW180" s="2">
        <v>12001000266</v>
      </c>
      <c r="AX180" s="2" t="s">
        <v>45</v>
      </c>
    </row>
    <row r="181" spans="1:50" ht="19.95" customHeight="1" x14ac:dyDescent="0.3">
      <c r="A181"/>
      <c r="B181"/>
      <c r="C181"/>
      <c r="D181"/>
      <c r="E181"/>
      <c r="AN181" s="2">
        <v>112000118</v>
      </c>
      <c r="AO181" s="2" t="s">
        <v>406</v>
      </c>
      <c r="AP181" s="2" t="s">
        <v>287</v>
      </c>
      <c r="AQ181" s="2" t="s">
        <v>302</v>
      </c>
      <c r="AR181" s="2" t="s">
        <v>391</v>
      </c>
      <c r="AS181" s="2" t="s">
        <v>304</v>
      </c>
      <c r="AT181" s="2" t="s">
        <v>254</v>
      </c>
      <c r="AW181" s="2">
        <v>12001000278</v>
      </c>
      <c r="AX181" s="2" t="s">
        <v>45</v>
      </c>
    </row>
    <row r="182" spans="1:50" ht="19.95" customHeight="1" x14ac:dyDescent="0.3">
      <c r="A182"/>
      <c r="B182"/>
      <c r="C182"/>
      <c r="D182"/>
      <c r="E182"/>
      <c r="AN182" s="2">
        <v>112000119</v>
      </c>
      <c r="AO182" s="2" t="s">
        <v>407</v>
      </c>
      <c r="AP182" s="2" t="s">
        <v>287</v>
      </c>
      <c r="AQ182" s="2" t="s">
        <v>302</v>
      </c>
      <c r="AR182" s="2" t="s">
        <v>391</v>
      </c>
      <c r="AS182" s="2" t="s">
        <v>304</v>
      </c>
      <c r="AT182" s="2" t="s">
        <v>254</v>
      </c>
      <c r="AW182" s="2">
        <v>12001000287</v>
      </c>
      <c r="AX182" s="2" t="s">
        <v>45</v>
      </c>
    </row>
    <row r="183" spans="1:50" ht="19.95" customHeight="1" x14ac:dyDescent="0.3">
      <c r="A183"/>
      <c r="B183"/>
      <c r="C183"/>
      <c r="D183"/>
      <c r="E183"/>
      <c r="AN183" s="2">
        <v>112000120</v>
      </c>
      <c r="AO183" s="2" t="s">
        <v>408</v>
      </c>
      <c r="AP183" s="2" t="s">
        <v>287</v>
      </c>
      <c r="AQ183" s="2" t="s">
        <v>302</v>
      </c>
      <c r="AR183" s="2" t="s">
        <v>391</v>
      </c>
      <c r="AS183" s="2" t="s">
        <v>304</v>
      </c>
      <c r="AT183" s="2" t="s">
        <v>254</v>
      </c>
      <c r="AW183" s="2">
        <v>12001000539</v>
      </c>
      <c r="AX183" s="2" t="s">
        <v>45</v>
      </c>
    </row>
    <row r="184" spans="1:50" ht="19.95" customHeight="1" x14ac:dyDescent="0.3">
      <c r="A184"/>
      <c r="B184"/>
      <c r="C184"/>
      <c r="D184"/>
      <c r="E184"/>
      <c r="AN184" s="2">
        <v>112000121</v>
      </c>
      <c r="AO184" s="2" t="s">
        <v>409</v>
      </c>
      <c r="AP184" s="2" t="s">
        <v>287</v>
      </c>
      <c r="AQ184" s="2" t="s">
        <v>302</v>
      </c>
      <c r="AR184" s="2" t="s">
        <v>391</v>
      </c>
      <c r="AS184" s="2" t="s">
        <v>304</v>
      </c>
      <c r="AT184" s="2" t="s">
        <v>254</v>
      </c>
      <c r="AW184" s="2">
        <v>12001000267</v>
      </c>
      <c r="AX184" s="2" t="s">
        <v>45</v>
      </c>
    </row>
    <row r="185" spans="1:50" ht="19.95" customHeight="1" x14ac:dyDescent="0.3">
      <c r="A185"/>
      <c r="B185"/>
      <c r="C185"/>
      <c r="D185"/>
      <c r="E185"/>
      <c r="AN185" s="2">
        <v>112000122</v>
      </c>
      <c r="AO185" s="2" t="s">
        <v>410</v>
      </c>
      <c r="AP185" s="2" t="s">
        <v>287</v>
      </c>
      <c r="AQ185" s="2" t="s">
        <v>302</v>
      </c>
      <c r="AR185" s="2" t="s">
        <v>391</v>
      </c>
      <c r="AS185" s="2" t="s">
        <v>304</v>
      </c>
      <c r="AT185" s="2" t="s">
        <v>254</v>
      </c>
      <c r="AW185" s="2">
        <v>12001000268</v>
      </c>
      <c r="AX185" s="2" t="s">
        <v>45</v>
      </c>
    </row>
    <row r="186" spans="1:50" ht="19.95" customHeight="1" x14ac:dyDescent="0.3">
      <c r="A186"/>
      <c r="B186"/>
      <c r="C186"/>
      <c r="D186"/>
      <c r="E186"/>
      <c r="AN186" s="2">
        <v>112000222</v>
      </c>
      <c r="AO186" s="2" t="s">
        <v>411</v>
      </c>
      <c r="AP186" s="2" t="s">
        <v>287</v>
      </c>
      <c r="AQ186" s="2" t="s">
        <v>302</v>
      </c>
      <c r="AR186" s="2" t="s">
        <v>391</v>
      </c>
      <c r="AS186" s="2" t="s">
        <v>304</v>
      </c>
      <c r="AT186" s="2" t="s">
        <v>254</v>
      </c>
      <c r="AX186" s="2" t="s">
        <v>45</v>
      </c>
    </row>
    <row r="187" spans="1:50" ht="19.95" customHeight="1" x14ac:dyDescent="0.3">
      <c r="A187"/>
      <c r="B187"/>
      <c r="C187"/>
      <c r="D187"/>
      <c r="E187"/>
      <c r="AN187" s="2">
        <v>112000225</v>
      </c>
      <c r="AO187" s="2" t="s">
        <v>412</v>
      </c>
      <c r="AP187" s="2" t="s">
        <v>287</v>
      </c>
      <c r="AQ187" s="2" t="s">
        <v>302</v>
      </c>
      <c r="AR187" s="2" t="s">
        <v>391</v>
      </c>
      <c r="AS187" s="2" t="s">
        <v>304</v>
      </c>
      <c r="AT187" s="2" t="s">
        <v>254</v>
      </c>
      <c r="AX187" s="2" t="s">
        <v>45</v>
      </c>
    </row>
    <row r="188" spans="1:50" ht="19.95" customHeight="1" x14ac:dyDescent="0.3">
      <c r="A188"/>
      <c r="B188"/>
      <c r="C188"/>
      <c r="D188"/>
      <c r="E188"/>
      <c r="AN188" s="2">
        <v>112000056</v>
      </c>
      <c r="AO188" s="2" t="s">
        <v>413</v>
      </c>
      <c r="AP188" s="2" t="s">
        <v>287</v>
      </c>
      <c r="AQ188" s="2" t="s">
        <v>302</v>
      </c>
      <c r="AR188" s="2" t="s">
        <v>414</v>
      </c>
      <c r="AS188" s="2" t="s">
        <v>304</v>
      </c>
      <c r="AT188" s="2" t="s">
        <v>256</v>
      </c>
      <c r="AW188" s="2">
        <v>12001000052</v>
      </c>
      <c r="AX188" s="2" t="s">
        <v>45</v>
      </c>
    </row>
    <row r="189" spans="1:50" ht="19.95" customHeight="1" x14ac:dyDescent="0.3">
      <c r="A189"/>
      <c r="B189"/>
      <c r="C189"/>
      <c r="D189"/>
      <c r="E189"/>
      <c r="AN189" s="2">
        <v>112000057</v>
      </c>
      <c r="AO189" s="2" t="s">
        <v>415</v>
      </c>
      <c r="AP189" s="2" t="s">
        <v>287</v>
      </c>
      <c r="AQ189" s="2" t="s">
        <v>302</v>
      </c>
      <c r="AR189" s="2" t="s">
        <v>414</v>
      </c>
      <c r="AS189" s="2" t="s">
        <v>304</v>
      </c>
      <c r="AT189" s="2" t="s">
        <v>256</v>
      </c>
      <c r="AW189" s="2">
        <v>12001000053</v>
      </c>
      <c r="AX189" s="2" t="s">
        <v>45</v>
      </c>
    </row>
    <row r="190" spans="1:50" ht="19.95" customHeight="1" x14ac:dyDescent="0.3">
      <c r="A190"/>
      <c r="B190"/>
      <c r="C190"/>
      <c r="D190"/>
      <c r="E190"/>
      <c r="AN190" s="2">
        <v>112000058</v>
      </c>
      <c r="AO190" s="2" t="s">
        <v>416</v>
      </c>
      <c r="AP190" s="2" t="s">
        <v>287</v>
      </c>
      <c r="AQ190" s="2" t="s">
        <v>302</v>
      </c>
      <c r="AR190" s="2" t="s">
        <v>414</v>
      </c>
      <c r="AS190" s="2" t="s">
        <v>304</v>
      </c>
      <c r="AT190" s="2" t="s">
        <v>256</v>
      </c>
      <c r="AW190" s="2">
        <v>12001000054</v>
      </c>
      <c r="AX190" s="2" t="s">
        <v>45</v>
      </c>
    </row>
    <row r="191" spans="1:50" ht="19.95" customHeight="1" x14ac:dyDescent="0.3">
      <c r="A191"/>
      <c r="B191"/>
      <c r="C191"/>
      <c r="D191"/>
      <c r="E191"/>
      <c r="AN191" s="2">
        <v>112000059</v>
      </c>
      <c r="AO191" s="2" t="s">
        <v>417</v>
      </c>
      <c r="AP191" s="2" t="s">
        <v>287</v>
      </c>
      <c r="AQ191" s="2" t="s">
        <v>302</v>
      </c>
      <c r="AR191" s="2" t="s">
        <v>414</v>
      </c>
      <c r="AS191" s="2" t="s">
        <v>304</v>
      </c>
      <c r="AT191" s="2" t="s">
        <v>256</v>
      </c>
      <c r="AW191" s="2">
        <v>12001000055</v>
      </c>
      <c r="AX191" s="2" t="s">
        <v>45</v>
      </c>
    </row>
    <row r="192" spans="1:50" ht="19.95" customHeight="1" x14ac:dyDescent="0.3">
      <c r="A192"/>
      <c r="B192"/>
      <c r="C192"/>
      <c r="D192"/>
      <c r="E192"/>
      <c r="AN192" s="2">
        <v>112000271</v>
      </c>
      <c r="AO192" s="2" t="s">
        <v>418</v>
      </c>
      <c r="AP192" s="2" t="s">
        <v>287</v>
      </c>
      <c r="AQ192" s="2" t="s">
        <v>302</v>
      </c>
      <c r="AR192" s="2" t="s">
        <v>414</v>
      </c>
      <c r="AS192" s="2" t="s">
        <v>304</v>
      </c>
      <c r="AT192" s="2" t="s">
        <v>256</v>
      </c>
      <c r="AW192" s="2">
        <v>12001000056</v>
      </c>
      <c r="AX192" s="2" t="s">
        <v>45</v>
      </c>
    </row>
    <row r="193" spans="1:50" ht="19.95" customHeight="1" x14ac:dyDescent="0.3">
      <c r="A193"/>
      <c r="B193"/>
      <c r="C193"/>
      <c r="D193"/>
      <c r="E193"/>
      <c r="AN193" s="2">
        <v>112000060</v>
      </c>
      <c r="AO193" s="2" t="s">
        <v>419</v>
      </c>
      <c r="AP193" s="2" t="s">
        <v>287</v>
      </c>
      <c r="AQ193" s="2" t="s">
        <v>302</v>
      </c>
      <c r="AR193" s="2" t="s">
        <v>414</v>
      </c>
      <c r="AS193" s="2" t="s">
        <v>304</v>
      </c>
      <c r="AT193" s="2" t="s">
        <v>256</v>
      </c>
      <c r="AW193" s="2">
        <v>12001000056</v>
      </c>
      <c r="AX193" s="2" t="s">
        <v>45</v>
      </c>
    </row>
    <row r="194" spans="1:50" ht="19.95" customHeight="1" x14ac:dyDescent="0.3">
      <c r="A194"/>
      <c r="B194"/>
      <c r="C194"/>
      <c r="D194"/>
      <c r="E194"/>
      <c r="AN194" s="2">
        <v>112000061</v>
      </c>
      <c r="AO194" s="2" t="s">
        <v>420</v>
      </c>
      <c r="AP194" s="2" t="s">
        <v>287</v>
      </c>
      <c r="AQ194" s="2" t="s">
        <v>302</v>
      </c>
      <c r="AR194" s="2" t="s">
        <v>414</v>
      </c>
      <c r="AS194" s="2" t="s">
        <v>304</v>
      </c>
      <c r="AT194" s="2" t="s">
        <v>256</v>
      </c>
      <c r="AW194" s="2">
        <v>12001000057</v>
      </c>
      <c r="AX194" s="2" t="s">
        <v>45</v>
      </c>
    </row>
    <row r="195" spans="1:50" ht="19.95" customHeight="1" x14ac:dyDescent="0.3">
      <c r="A195"/>
      <c r="B195"/>
      <c r="C195"/>
      <c r="D195"/>
      <c r="E195"/>
      <c r="AN195" s="2">
        <v>112000062</v>
      </c>
      <c r="AO195" s="2" t="s">
        <v>421</v>
      </c>
      <c r="AP195" s="2" t="s">
        <v>287</v>
      </c>
      <c r="AQ195" s="2" t="s">
        <v>302</v>
      </c>
      <c r="AR195" s="2" t="s">
        <v>414</v>
      </c>
      <c r="AS195" s="2" t="s">
        <v>304</v>
      </c>
      <c r="AT195" s="2" t="s">
        <v>256</v>
      </c>
      <c r="AW195" s="2">
        <v>12001000058</v>
      </c>
      <c r="AX195" s="2" t="s">
        <v>45</v>
      </c>
    </row>
    <row r="196" spans="1:50" ht="19.95" customHeight="1" x14ac:dyDescent="0.3">
      <c r="A196"/>
      <c r="B196"/>
      <c r="C196"/>
      <c r="D196"/>
      <c r="E196"/>
      <c r="AN196" s="2">
        <v>112000063</v>
      </c>
      <c r="AO196" s="2" t="s">
        <v>422</v>
      </c>
      <c r="AP196" s="2" t="s">
        <v>287</v>
      </c>
      <c r="AQ196" s="2" t="s">
        <v>302</v>
      </c>
      <c r="AR196" s="2" t="s">
        <v>414</v>
      </c>
      <c r="AS196" s="2" t="s">
        <v>304</v>
      </c>
      <c r="AT196" s="2" t="s">
        <v>256</v>
      </c>
      <c r="AW196" s="2">
        <v>12001000059</v>
      </c>
      <c r="AX196" s="2" t="s">
        <v>45</v>
      </c>
    </row>
    <row r="197" spans="1:50" ht="19.95" customHeight="1" x14ac:dyDescent="0.3">
      <c r="A197"/>
      <c r="B197"/>
      <c r="C197"/>
      <c r="D197"/>
      <c r="E197"/>
      <c r="AN197" s="2">
        <v>112000064</v>
      </c>
      <c r="AO197" s="2" t="s">
        <v>423</v>
      </c>
      <c r="AP197" s="2" t="s">
        <v>287</v>
      </c>
      <c r="AQ197" s="2" t="s">
        <v>302</v>
      </c>
      <c r="AR197" s="2" t="s">
        <v>414</v>
      </c>
      <c r="AS197" s="2" t="s">
        <v>304</v>
      </c>
      <c r="AT197" s="2" t="s">
        <v>256</v>
      </c>
      <c r="AW197" s="2">
        <v>12001000216</v>
      </c>
      <c r="AX197" s="2" t="s">
        <v>45</v>
      </c>
    </row>
    <row r="198" spans="1:50" ht="19.95" customHeight="1" x14ac:dyDescent="0.3">
      <c r="A198"/>
      <c r="B198"/>
      <c r="C198"/>
      <c r="D198"/>
      <c r="E198"/>
      <c r="AN198" s="2">
        <v>112000065</v>
      </c>
      <c r="AO198" s="2" t="s">
        <v>424</v>
      </c>
      <c r="AP198" s="2" t="s">
        <v>287</v>
      </c>
      <c r="AQ198" s="2" t="s">
        <v>302</v>
      </c>
      <c r="AR198" s="2" t="s">
        <v>414</v>
      </c>
      <c r="AS198" s="2" t="s">
        <v>304</v>
      </c>
      <c r="AT198" s="2" t="s">
        <v>256</v>
      </c>
      <c r="AW198" s="2">
        <v>12001000226</v>
      </c>
      <c r="AX198" s="2" t="s">
        <v>45</v>
      </c>
    </row>
    <row r="199" spans="1:50" ht="19.95" customHeight="1" x14ac:dyDescent="0.3">
      <c r="A199"/>
      <c r="B199"/>
      <c r="C199"/>
      <c r="D199"/>
      <c r="E199"/>
      <c r="AN199" s="2">
        <v>112000066</v>
      </c>
      <c r="AO199" s="2" t="s">
        <v>425</v>
      </c>
      <c r="AP199" s="2" t="s">
        <v>287</v>
      </c>
      <c r="AQ199" s="2" t="s">
        <v>302</v>
      </c>
      <c r="AR199" s="2" t="s">
        <v>414</v>
      </c>
      <c r="AS199" s="2" t="s">
        <v>304</v>
      </c>
      <c r="AT199" s="2" t="s">
        <v>256</v>
      </c>
      <c r="AW199" s="2">
        <v>12001000246</v>
      </c>
      <c r="AX199" s="2" t="s">
        <v>45</v>
      </c>
    </row>
    <row r="200" spans="1:50" ht="19.95" customHeight="1" x14ac:dyDescent="0.3">
      <c r="A200"/>
      <c r="B200"/>
      <c r="C200"/>
      <c r="D200"/>
      <c r="E200"/>
      <c r="AN200" s="2">
        <v>112000067</v>
      </c>
      <c r="AO200" s="2" t="s">
        <v>426</v>
      </c>
      <c r="AP200" s="2" t="s">
        <v>287</v>
      </c>
      <c r="AQ200" s="2" t="s">
        <v>302</v>
      </c>
      <c r="AR200" s="2" t="s">
        <v>414</v>
      </c>
      <c r="AS200" s="2" t="s">
        <v>304</v>
      </c>
      <c r="AT200" s="2" t="s">
        <v>256</v>
      </c>
      <c r="AW200" s="2">
        <v>12001000296</v>
      </c>
      <c r="AX200" s="2" t="s">
        <v>45</v>
      </c>
    </row>
    <row r="201" spans="1:50" ht="19.95" customHeight="1" x14ac:dyDescent="0.3">
      <c r="A201"/>
      <c r="B201"/>
      <c r="C201"/>
      <c r="D201"/>
      <c r="E201"/>
      <c r="AN201" s="2">
        <v>112000068</v>
      </c>
      <c r="AO201" s="2" t="s">
        <v>427</v>
      </c>
      <c r="AP201" s="2" t="s">
        <v>287</v>
      </c>
      <c r="AQ201" s="2" t="s">
        <v>302</v>
      </c>
      <c r="AR201" s="2" t="s">
        <v>414</v>
      </c>
      <c r="AS201" s="2" t="s">
        <v>304</v>
      </c>
      <c r="AT201" s="2" t="s">
        <v>256</v>
      </c>
      <c r="AW201" s="2">
        <v>12001000307</v>
      </c>
      <c r="AX201" s="2" t="s">
        <v>45</v>
      </c>
    </row>
    <row r="202" spans="1:50" ht="19.95" customHeight="1" x14ac:dyDescent="0.3">
      <c r="A202"/>
      <c r="B202"/>
      <c r="C202"/>
      <c r="D202"/>
      <c r="E202"/>
      <c r="AN202" s="2">
        <v>112000069</v>
      </c>
      <c r="AO202" s="2" t="s">
        <v>428</v>
      </c>
      <c r="AP202" s="2" t="s">
        <v>287</v>
      </c>
      <c r="AQ202" s="2" t="s">
        <v>302</v>
      </c>
      <c r="AR202" s="2" t="s">
        <v>414</v>
      </c>
      <c r="AS202" s="2" t="s">
        <v>304</v>
      </c>
      <c r="AT202" s="2" t="s">
        <v>256</v>
      </c>
      <c r="AW202" s="2">
        <v>12001000366</v>
      </c>
      <c r="AX202" s="2" t="s">
        <v>45</v>
      </c>
    </row>
    <row r="203" spans="1:50" ht="19.95" customHeight="1" x14ac:dyDescent="0.3">
      <c r="A203"/>
      <c r="B203"/>
      <c r="C203"/>
      <c r="D203"/>
      <c r="E203"/>
      <c r="AN203" s="2">
        <v>112000070</v>
      </c>
      <c r="AO203" s="2" t="s">
        <v>429</v>
      </c>
      <c r="AP203" s="2" t="s">
        <v>287</v>
      </c>
      <c r="AQ203" s="2" t="s">
        <v>302</v>
      </c>
      <c r="AR203" s="2" t="s">
        <v>414</v>
      </c>
      <c r="AS203" s="2" t="s">
        <v>304</v>
      </c>
      <c r="AT203" s="2" t="s">
        <v>256</v>
      </c>
      <c r="AW203" s="2">
        <v>12001000428</v>
      </c>
      <c r="AX203" s="2" t="s">
        <v>45</v>
      </c>
    </row>
    <row r="204" spans="1:50" ht="19.95" customHeight="1" x14ac:dyDescent="0.3">
      <c r="A204"/>
      <c r="B204"/>
      <c r="C204"/>
      <c r="D204"/>
      <c r="E204"/>
      <c r="AN204" s="2">
        <v>112000195</v>
      </c>
      <c r="AO204" s="2" t="s">
        <v>430</v>
      </c>
      <c r="AP204" s="2" t="s">
        <v>287</v>
      </c>
      <c r="AQ204" s="2" t="s">
        <v>302</v>
      </c>
      <c r="AR204" s="2" t="s">
        <v>414</v>
      </c>
      <c r="AS204" s="2" t="s">
        <v>304</v>
      </c>
      <c r="AT204" s="2" t="s">
        <v>256</v>
      </c>
      <c r="AW204" s="2">
        <v>12001000611</v>
      </c>
      <c r="AX204" s="2" t="s">
        <v>45</v>
      </c>
    </row>
    <row r="205" spans="1:50" ht="19.95" customHeight="1" x14ac:dyDescent="0.3">
      <c r="A205"/>
      <c r="B205"/>
      <c r="C205"/>
      <c r="D205"/>
      <c r="E205"/>
      <c r="AN205" s="2">
        <v>112000196</v>
      </c>
      <c r="AO205" s="2" t="s">
        <v>431</v>
      </c>
      <c r="AP205" s="2" t="s">
        <v>287</v>
      </c>
      <c r="AQ205" s="2" t="s">
        <v>302</v>
      </c>
      <c r="AR205" s="2" t="s">
        <v>414</v>
      </c>
      <c r="AS205" s="2" t="s">
        <v>304</v>
      </c>
      <c r="AT205" s="2" t="s">
        <v>256</v>
      </c>
      <c r="AW205" s="2">
        <v>12001000612</v>
      </c>
      <c r="AX205" s="2" t="s">
        <v>45</v>
      </c>
    </row>
    <row r="206" spans="1:50" ht="19.95" customHeight="1" x14ac:dyDescent="0.3">
      <c r="A206"/>
      <c r="B206"/>
      <c r="C206"/>
      <c r="D206"/>
      <c r="E206"/>
      <c r="AN206" s="2">
        <v>112000197</v>
      </c>
      <c r="AO206" s="2" t="s">
        <v>432</v>
      </c>
      <c r="AP206" s="2" t="s">
        <v>287</v>
      </c>
      <c r="AQ206" s="2" t="s">
        <v>302</v>
      </c>
      <c r="AR206" s="2" t="s">
        <v>414</v>
      </c>
      <c r="AS206" s="2" t="s">
        <v>304</v>
      </c>
      <c r="AT206" s="2" t="s">
        <v>256</v>
      </c>
      <c r="AW206" s="2">
        <v>12001000613</v>
      </c>
      <c r="AX206" s="2" t="s">
        <v>45</v>
      </c>
    </row>
    <row r="207" spans="1:50" ht="19.95" customHeight="1" x14ac:dyDescent="0.3">
      <c r="A207"/>
      <c r="B207"/>
      <c r="C207"/>
      <c r="D207"/>
      <c r="E207"/>
      <c r="AN207" s="2">
        <v>112000083</v>
      </c>
      <c r="AO207" s="2" t="s">
        <v>433</v>
      </c>
      <c r="AP207" s="2" t="s">
        <v>287</v>
      </c>
      <c r="AQ207" s="2" t="s">
        <v>302</v>
      </c>
      <c r="AR207" s="2" t="s">
        <v>434</v>
      </c>
      <c r="AS207" s="2" t="s">
        <v>304</v>
      </c>
      <c r="AT207" s="2" t="s">
        <v>258</v>
      </c>
      <c r="AW207" s="2">
        <v>12001000074</v>
      </c>
      <c r="AX207" s="2" t="s">
        <v>45</v>
      </c>
    </row>
    <row r="208" spans="1:50" ht="19.95" customHeight="1" x14ac:dyDescent="0.3">
      <c r="A208"/>
      <c r="B208"/>
      <c r="C208"/>
      <c r="D208"/>
      <c r="E208"/>
      <c r="AN208" s="2">
        <v>112000084</v>
      </c>
      <c r="AO208" s="2" t="s">
        <v>435</v>
      </c>
      <c r="AP208" s="2" t="s">
        <v>287</v>
      </c>
      <c r="AQ208" s="2" t="s">
        <v>302</v>
      </c>
      <c r="AR208" s="2" t="s">
        <v>434</v>
      </c>
      <c r="AS208" s="2" t="s">
        <v>304</v>
      </c>
      <c r="AT208" s="2" t="s">
        <v>258</v>
      </c>
      <c r="AW208" s="2">
        <v>12001000075</v>
      </c>
      <c r="AX208" s="2" t="s">
        <v>45</v>
      </c>
    </row>
    <row r="209" spans="1:50" ht="19.95" customHeight="1" x14ac:dyDescent="0.3">
      <c r="A209"/>
      <c r="B209"/>
      <c r="C209"/>
      <c r="D209"/>
      <c r="E209"/>
      <c r="AN209" s="2">
        <v>112000085</v>
      </c>
      <c r="AO209" s="2" t="s">
        <v>436</v>
      </c>
      <c r="AP209" s="2" t="s">
        <v>287</v>
      </c>
      <c r="AQ209" s="2" t="s">
        <v>302</v>
      </c>
      <c r="AR209" s="2" t="s">
        <v>434</v>
      </c>
      <c r="AS209" s="2" t="s">
        <v>304</v>
      </c>
      <c r="AT209" s="2" t="s">
        <v>258</v>
      </c>
      <c r="AW209" s="2">
        <v>12001000077</v>
      </c>
      <c r="AX209" s="2" t="s">
        <v>45</v>
      </c>
    </row>
    <row r="210" spans="1:50" ht="19.95" customHeight="1" x14ac:dyDescent="0.3">
      <c r="A210"/>
      <c r="B210"/>
      <c r="C210"/>
      <c r="D210"/>
      <c r="E210"/>
      <c r="AN210" s="2">
        <v>112000086</v>
      </c>
      <c r="AO210" s="2" t="s">
        <v>437</v>
      </c>
      <c r="AP210" s="2" t="s">
        <v>287</v>
      </c>
      <c r="AQ210" s="2" t="s">
        <v>302</v>
      </c>
      <c r="AR210" s="2" t="s">
        <v>434</v>
      </c>
      <c r="AS210" s="2" t="s">
        <v>304</v>
      </c>
      <c r="AT210" s="2" t="s">
        <v>258</v>
      </c>
      <c r="AW210" s="2">
        <v>12001000079</v>
      </c>
      <c r="AX210" s="2" t="s">
        <v>45</v>
      </c>
    </row>
    <row r="211" spans="1:50" ht="19.95" customHeight="1" x14ac:dyDescent="0.3">
      <c r="A211"/>
      <c r="B211"/>
      <c r="C211"/>
      <c r="D211"/>
      <c r="E211"/>
      <c r="AN211" s="2">
        <v>112000087</v>
      </c>
      <c r="AO211" s="2" t="s">
        <v>438</v>
      </c>
      <c r="AP211" s="2" t="s">
        <v>287</v>
      </c>
      <c r="AQ211" s="2" t="s">
        <v>302</v>
      </c>
      <c r="AR211" s="2" t="s">
        <v>434</v>
      </c>
      <c r="AS211" s="2" t="s">
        <v>304</v>
      </c>
      <c r="AT211" s="2" t="s">
        <v>258</v>
      </c>
      <c r="AW211" s="2">
        <v>12001000090</v>
      </c>
      <c r="AX211" s="2" t="s">
        <v>45</v>
      </c>
    </row>
    <row r="212" spans="1:50" ht="19.95" customHeight="1" x14ac:dyDescent="0.3">
      <c r="A212"/>
      <c r="B212"/>
      <c r="C212"/>
      <c r="D212"/>
      <c r="E212"/>
      <c r="AN212" s="2">
        <v>112000088</v>
      </c>
      <c r="AO212" s="2" t="s">
        <v>439</v>
      </c>
      <c r="AP212" s="2" t="s">
        <v>287</v>
      </c>
      <c r="AQ212" s="2" t="s">
        <v>302</v>
      </c>
      <c r="AR212" s="2" t="s">
        <v>434</v>
      </c>
      <c r="AS212" s="2" t="s">
        <v>304</v>
      </c>
      <c r="AT212" s="2" t="s">
        <v>258</v>
      </c>
      <c r="AW212" s="2">
        <v>12001000091</v>
      </c>
      <c r="AX212" s="2" t="s">
        <v>45</v>
      </c>
    </row>
    <row r="213" spans="1:50" ht="19.95" customHeight="1" x14ac:dyDescent="0.3">
      <c r="A213"/>
      <c r="B213"/>
      <c r="C213"/>
      <c r="D213"/>
      <c r="E213"/>
      <c r="AN213" s="2">
        <v>112000089</v>
      </c>
      <c r="AO213" s="2" t="s">
        <v>440</v>
      </c>
      <c r="AP213" s="2" t="s">
        <v>287</v>
      </c>
      <c r="AQ213" s="2" t="s">
        <v>302</v>
      </c>
      <c r="AR213" s="2" t="s">
        <v>434</v>
      </c>
      <c r="AS213" s="2" t="s">
        <v>304</v>
      </c>
      <c r="AT213" s="2" t="s">
        <v>258</v>
      </c>
      <c r="AW213" s="2">
        <v>12001000092</v>
      </c>
      <c r="AX213" s="2" t="s">
        <v>45</v>
      </c>
    </row>
    <row r="214" spans="1:50" ht="19.95" customHeight="1" x14ac:dyDescent="0.3">
      <c r="A214"/>
      <c r="B214"/>
      <c r="C214"/>
      <c r="D214"/>
      <c r="E214"/>
      <c r="AN214" s="2">
        <v>112000090</v>
      </c>
      <c r="AO214" s="2" t="s">
        <v>441</v>
      </c>
      <c r="AP214" s="2" t="s">
        <v>287</v>
      </c>
      <c r="AQ214" s="2" t="s">
        <v>302</v>
      </c>
      <c r="AR214" s="2" t="s">
        <v>434</v>
      </c>
      <c r="AS214" s="2" t="s">
        <v>304</v>
      </c>
      <c r="AT214" s="2" t="s">
        <v>258</v>
      </c>
      <c r="AW214" s="2">
        <v>12001000096</v>
      </c>
      <c r="AX214" s="2" t="s">
        <v>45</v>
      </c>
    </row>
    <row r="215" spans="1:50" ht="19.95" customHeight="1" x14ac:dyDescent="0.3">
      <c r="A215"/>
      <c r="B215"/>
      <c r="C215"/>
      <c r="D215"/>
      <c r="E215"/>
      <c r="AN215" s="2">
        <v>112000091</v>
      </c>
      <c r="AO215" s="2" t="s">
        <v>442</v>
      </c>
      <c r="AP215" s="2" t="s">
        <v>287</v>
      </c>
      <c r="AQ215" s="2" t="s">
        <v>302</v>
      </c>
      <c r="AR215" s="2" t="s">
        <v>434</v>
      </c>
      <c r="AS215" s="2" t="s">
        <v>304</v>
      </c>
      <c r="AT215" s="2" t="s">
        <v>258</v>
      </c>
      <c r="AW215" s="2">
        <v>12001000101</v>
      </c>
      <c r="AX215" s="2" t="s">
        <v>45</v>
      </c>
    </row>
    <row r="216" spans="1:50" ht="19.95" customHeight="1" x14ac:dyDescent="0.3">
      <c r="A216"/>
      <c r="B216"/>
      <c r="C216"/>
      <c r="D216"/>
      <c r="E216"/>
      <c r="AN216" s="2">
        <v>112000092</v>
      </c>
      <c r="AO216" s="2" t="s">
        <v>443</v>
      </c>
      <c r="AP216" s="2" t="s">
        <v>287</v>
      </c>
      <c r="AQ216" s="2" t="s">
        <v>302</v>
      </c>
      <c r="AR216" s="2" t="s">
        <v>434</v>
      </c>
      <c r="AS216" s="2" t="s">
        <v>304</v>
      </c>
      <c r="AT216" s="2" t="s">
        <v>258</v>
      </c>
      <c r="AW216" s="2">
        <v>12001000256</v>
      </c>
      <c r="AX216" s="2" t="s">
        <v>45</v>
      </c>
    </row>
    <row r="217" spans="1:50" ht="19.95" customHeight="1" x14ac:dyDescent="0.3">
      <c r="A217"/>
      <c r="B217"/>
      <c r="C217"/>
      <c r="D217"/>
      <c r="E217"/>
      <c r="AN217" s="2">
        <v>112000093</v>
      </c>
      <c r="AO217" s="2" t="s">
        <v>444</v>
      </c>
      <c r="AP217" s="2" t="s">
        <v>287</v>
      </c>
      <c r="AQ217" s="2" t="s">
        <v>302</v>
      </c>
      <c r="AR217" s="2" t="s">
        <v>434</v>
      </c>
      <c r="AS217" s="2" t="s">
        <v>304</v>
      </c>
      <c r="AT217" s="2" t="s">
        <v>258</v>
      </c>
      <c r="AW217" s="2">
        <v>12001000308</v>
      </c>
      <c r="AX217" s="2" t="s">
        <v>45</v>
      </c>
    </row>
    <row r="218" spans="1:50" ht="19.95" customHeight="1" x14ac:dyDescent="0.3">
      <c r="A218"/>
      <c r="B218"/>
      <c r="C218"/>
      <c r="D218"/>
      <c r="E218"/>
      <c r="AN218" s="2">
        <v>112000094</v>
      </c>
      <c r="AO218" s="2" t="s">
        <v>445</v>
      </c>
      <c r="AP218" s="2" t="s">
        <v>287</v>
      </c>
      <c r="AQ218" s="2" t="s">
        <v>302</v>
      </c>
      <c r="AR218" s="2" t="s">
        <v>434</v>
      </c>
      <c r="AS218" s="2" t="s">
        <v>304</v>
      </c>
      <c r="AT218" s="2" t="s">
        <v>258</v>
      </c>
      <c r="AW218" s="2">
        <v>12001000349</v>
      </c>
      <c r="AX218" s="2" t="s">
        <v>45</v>
      </c>
    </row>
    <row r="219" spans="1:50" ht="19.95" customHeight="1" x14ac:dyDescent="0.3">
      <c r="A219"/>
      <c r="B219"/>
      <c r="C219"/>
      <c r="D219"/>
      <c r="E219"/>
      <c r="AN219" s="2">
        <v>112000095</v>
      </c>
      <c r="AO219" s="2" t="s">
        <v>446</v>
      </c>
      <c r="AP219" s="2" t="s">
        <v>287</v>
      </c>
      <c r="AQ219" s="2" t="s">
        <v>302</v>
      </c>
      <c r="AR219" s="2" t="s">
        <v>434</v>
      </c>
      <c r="AS219" s="2" t="s">
        <v>304</v>
      </c>
      <c r="AT219" s="2" t="s">
        <v>258</v>
      </c>
      <c r="AW219" s="2">
        <v>12001000357</v>
      </c>
      <c r="AX219" s="2" t="s">
        <v>45</v>
      </c>
    </row>
    <row r="220" spans="1:50" ht="19.95" customHeight="1" x14ac:dyDescent="0.3">
      <c r="A220"/>
      <c r="B220"/>
      <c r="C220"/>
      <c r="D220"/>
      <c r="E220"/>
      <c r="AN220" s="2">
        <v>112000096</v>
      </c>
      <c r="AO220" s="2" t="s">
        <v>447</v>
      </c>
      <c r="AP220" s="2" t="s">
        <v>287</v>
      </c>
      <c r="AQ220" s="2" t="s">
        <v>302</v>
      </c>
      <c r="AR220" s="2" t="s">
        <v>434</v>
      </c>
      <c r="AS220" s="2" t="s">
        <v>304</v>
      </c>
      <c r="AT220" s="2" t="s">
        <v>258</v>
      </c>
      <c r="AW220" s="2">
        <v>12001000387</v>
      </c>
      <c r="AX220" s="2" t="s">
        <v>45</v>
      </c>
    </row>
    <row r="221" spans="1:50" ht="19.95" customHeight="1" x14ac:dyDescent="0.3">
      <c r="A221"/>
      <c r="B221"/>
      <c r="C221"/>
      <c r="D221"/>
      <c r="E221"/>
      <c r="AN221" s="2">
        <v>112000097</v>
      </c>
      <c r="AO221" s="2" t="s">
        <v>448</v>
      </c>
      <c r="AP221" s="2" t="s">
        <v>287</v>
      </c>
      <c r="AQ221" s="2" t="s">
        <v>302</v>
      </c>
      <c r="AR221" s="2" t="s">
        <v>434</v>
      </c>
      <c r="AS221" s="2" t="s">
        <v>304</v>
      </c>
      <c r="AT221" s="2" t="s">
        <v>258</v>
      </c>
      <c r="AW221" s="2">
        <v>12001000467</v>
      </c>
      <c r="AX221" s="2" t="s">
        <v>45</v>
      </c>
    </row>
    <row r="222" spans="1:50" ht="19.95" customHeight="1" x14ac:dyDescent="0.3">
      <c r="A222"/>
      <c r="B222"/>
      <c r="C222"/>
      <c r="D222"/>
      <c r="E222"/>
      <c r="AN222" s="2">
        <v>112000098</v>
      </c>
      <c r="AO222" s="2" t="s">
        <v>449</v>
      </c>
      <c r="AP222" s="2" t="s">
        <v>287</v>
      </c>
      <c r="AQ222" s="2" t="s">
        <v>302</v>
      </c>
      <c r="AR222" s="2" t="s">
        <v>434</v>
      </c>
      <c r="AS222" s="2" t="s">
        <v>304</v>
      </c>
      <c r="AT222" s="2" t="s">
        <v>258</v>
      </c>
      <c r="AW222" s="2">
        <v>12001000493</v>
      </c>
      <c r="AX222" s="2" t="s">
        <v>45</v>
      </c>
    </row>
    <row r="223" spans="1:50" ht="19.95" customHeight="1" x14ac:dyDescent="0.3">
      <c r="A223"/>
      <c r="B223"/>
      <c r="C223"/>
      <c r="D223"/>
      <c r="E223"/>
      <c r="AN223" s="2">
        <v>112000099</v>
      </c>
      <c r="AO223" s="2" t="s">
        <v>450</v>
      </c>
      <c r="AP223" s="2" t="s">
        <v>287</v>
      </c>
      <c r="AQ223" s="2" t="s">
        <v>302</v>
      </c>
      <c r="AR223" s="2" t="s">
        <v>434</v>
      </c>
      <c r="AS223" s="2" t="s">
        <v>304</v>
      </c>
      <c r="AT223" s="2" t="s">
        <v>258</v>
      </c>
      <c r="AW223" s="2">
        <v>12001000498</v>
      </c>
      <c r="AX223" s="2" t="s">
        <v>45</v>
      </c>
    </row>
    <row r="224" spans="1:50" ht="19.95" customHeight="1" x14ac:dyDescent="0.3">
      <c r="A224"/>
      <c r="B224"/>
      <c r="C224"/>
      <c r="D224"/>
      <c r="E224"/>
      <c r="AN224" s="2">
        <v>112000071</v>
      </c>
      <c r="AO224" s="2" t="s">
        <v>451</v>
      </c>
      <c r="AP224" s="2" t="s">
        <v>287</v>
      </c>
      <c r="AQ224" s="2" t="s">
        <v>302</v>
      </c>
      <c r="AR224" s="2" t="s">
        <v>452</v>
      </c>
      <c r="AS224" s="2" t="s">
        <v>304</v>
      </c>
      <c r="AT224" s="2" t="s">
        <v>260</v>
      </c>
      <c r="AW224" s="2">
        <v>12001000062</v>
      </c>
      <c r="AX224" s="2" t="s">
        <v>45</v>
      </c>
    </row>
    <row r="225" spans="1:50" ht="19.95" customHeight="1" x14ac:dyDescent="0.3">
      <c r="A225"/>
      <c r="B225"/>
      <c r="C225"/>
      <c r="D225"/>
      <c r="E225"/>
      <c r="AN225" s="2">
        <v>112000072</v>
      </c>
      <c r="AO225" s="2" t="s">
        <v>453</v>
      </c>
      <c r="AP225" s="2" t="s">
        <v>287</v>
      </c>
      <c r="AQ225" s="2" t="s">
        <v>302</v>
      </c>
      <c r="AR225" s="2" t="s">
        <v>452</v>
      </c>
      <c r="AS225" s="2" t="s">
        <v>304</v>
      </c>
      <c r="AT225" s="2" t="s">
        <v>260</v>
      </c>
      <c r="AW225" s="2">
        <v>12001000065</v>
      </c>
      <c r="AX225" s="2" t="s">
        <v>45</v>
      </c>
    </row>
    <row r="226" spans="1:50" ht="19.95" customHeight="1" x14ac:dyDescent="0.3">
      <c r="A226"/>
      <c r="B226"/>
      <c r="C226"/>
      <c r="D226"/>
      <c r="E226"/>
      <c r="AN226" s="2">
        <v>112000073</v>
      </c>
      <c r="AO226" s="2" t="s">
        <v>454</v>
      </c>
      <c r="AP226" s="2" t="s">
        <v>287</v>
      </c>
      <c r="AQ226" s="2" t="s">
        <v>302</v>
      </c>
      <c r="AR226" s="2" t="s">
        <v>452</v>
      </c>
      <c r="AS226" s="2" t="s">
        <v>304</v>
      </c>
      <c r="AT226" s="2" t="s">
        <v>260</v>
      </c>
      <c r="AW226" s="2">
        <v>12001000068</v>
      </c>
      <c r="AX226" s="2" t="s">
        <v>45</v>
      </c>
    </row>
    <row r="227" spans="1:50" ht="19.95" customHeight="1" x14ac:dyDescent="0.3">
      <c r="A227"/>
      <c r="B227"/>
      <c r="C227"/>
      <c r="D227"/>
      <c r="E227"/>
      <c r="AN227" s="2">
        <v>112000074</v>
      </c>
      <c r="AO227" s="2" t="s">
        <v>455</v>
      </c>
      <c r="AP227" s="2" t="s">
        <v>287</v>
      </c>
      <c r="AQ227" s="2" t="s">
        <v>302</v>
      </c>
      <c r="AR227" s="2" t="s">
        <v>452</v>
      </c>
      <c r="AS227" s="2" t="s">
        <v>304</v>
      </c>
      <c r="AT227" s="2" t="s">
        <v>260</v>
      </c>
      <c r="AW227" s="2">
        <v>12001000069</v>
      </c>
      <c r="AX227" s="2" t="s">
        <v>45</v>
      </c>
    </row>
    <row r="228" spans="1:50" ht="19.95" customHeight="1" x14ac:dyDescent="0.3">
      <c r="A228"/>
      <c r="B228"/>
      <c r="C228"/>
      <c r="D228"/>
      <c r="E228"/>
      <c r="AN228" s="2">
        <v>112000075</v>
      </c>
      <c r="AO228" s="2" t="s">
        <v>456</v>
      </c>
      <c r="AP228" s="2" t="s">
        <v>287</v>
      </c>
      <c r="AQ228" s="2" t="s">
        <v>302</v>
      </c>
      <c r="AR228" s="2" t="s">
        <v>452</v>
      </c>
      <c r="AS228" s="2" t="s">
        <v>304</v>
      </c>
      <c r="AT228" s="2" t="s">
        <v>260</v>
      </c>
      <c r="AW228" s="2">
        <v>12001000071</v>
      </c>
      <c r="AX228" s="2" t="s">
        <v>45</v>
      </c>
    </row>
    <row r="229" spans="1:50" ht="19.95" customHeight="1" x14ac:dyDescent="0.3">
      <c r="A229"/>
      <c r="B229"/>
      <c r="C229"/>
      <c r="D229"/>
      <c r="E229"/>
      <c r="AN229" s="2">
        <v>112000076</v>
      </c>
      <c r="AO229" s="2" t="s">
        <v>457</v>
      </c>
      <c r="AP229" s="2" t="s">
        <v>287</v>
      </c>
      <c r="AQ229" s="2" t="s">
        <v>302</v>
      </c>
      <c r="AR229" s="2" t="s">
        <v>452</v>
      </c>
      <c r="AS229" s="2" t="s">
        <v>304</v>
      </c>
      <c r="AT229" s="2" t="s">
        <v>260</v>
      </c>
      <c r="AW229" s="2">
        <v>12001000072</v>
      </c>
      <c r="AX229" s="2" t="s">
        <v>45</v>
      </c>
    </row>
    <row r="230" spans="1:50" ht="19.95" customHeight="1" x14ac:dyDescent="0.3">
      <c r="A230"/>
      <c r="B230"/>
      <c r="C230"/>
      <c r="D230"/>
      <c r="E230"/>
      <c r="AN230" s="2">
        <v>112000077</v>
      </c>
      <c r="AO230" s="2" t="s">
        <v>458</v>
      </c>
      <c r="AP230" s="2" t="s">
        <v>287</v>
      </c>
      <c r="AQ230" s="2" t="s">
        <v>302</v>
      </c>
      <c r="AR230" s="2" t="s">
        <v>452</v>
      </c>
      <c r="AS230" s="2" t="s">
        <v>304</v>
      </c>
      <c r="AT230" s="2" t="s">
        <v>260</v>
      </c>
      <c r="AW230" s="2">
        <v>12001000073</v>
      </c>
      <c r="AX230" s="2" t="s">
        <v>45</v>
      </c>
    </row>
    <row r="231" spans="1:50" ht="19.95" customHeight="1" x14ac:dyDescent="0.3">
      <c r="A231"/>
      <c r="B231"/>
      <c r="C231"/>
      <c r="D231"/>
      <c r="E231"/>
      <c r="AN231" s="2">
        <v>112000078</v>
      </c>
      <c r="AO231" s="2" t="s">
        <v>459</v>
      </c>
      <c r="AP231" s="2" t="s">
        <v>287</v>
      </c>
      <c r="AQ231" s="2" t="s">
        <v>302</v>
      </c>
      <c r="AR231" s="2" t="s">
        <v>452</v>
      </c>
      <c r="AS231" s="2" t="s">
        <v>304</v>
      </c>
      <c r="AT231" s="2" t="s">
        <v>260</v>
      </c>
      <c r="AW231" s="2">
        <v>12001000309</v>
      </c>
      <c r="AX231" s="2" t="s">
        <v>45</v>
      </c>
    </row>
    <row r="232" spans="1:50" ht="19.95" customHeight="1" x14ac:dyDescent="0.3">
      <c r="A232"/>
      <c r="B232"/>
      <c r="C232"/>
      <c r="D232"/>
      <c r="E232"/>
      <c r="AN232" s="2">
        <v>112000079</v>
      </c>
      <c r="AO232" s="2" t="s">
        <v>460</v>
      </c>
      <c r="AP232" s="2" t="s">
        <v>287</v>
      </c>
      <c r="AQ232" s="2" t="s">
        <v>302</v>
      </c>
      <c r="AR232" s="2" t="s">
        <v>452</v>
      </c>
      <c r="AS232" s="2" t="s">
        <v>304</v>
      </c>
      <c r="AT232" s="2" t="s">
        <v>260</v>
      </c>
      <c r="AW232" s="2">
        <v>12001000317</v>
      </c>
      <c r="AX232" s="2" t="s">
        <v>45</v>
      </c>
    </row>
    <row r="233" spans="1:50" ht="19.95" customHeight="1" x14ac:dyDescent="0.3">
      <c r="A233"/>
      <c r="B233"/>
      <c r="C233"/>
      <c r="D233"/>
      <c r="E233"/>
      <c r="AN233" s="2">
        <v>112000080</v>
      </c>
      <c r="AO233" s="2" t="s">
        <v>461</v>
      </c>
      <c r="AP233" s="2" t="s">
        <v>287</v>
      </c>
      <c r="AQ233" s="2" t="s">
        <v>302</v>
      </c>
      <c r="AR233" s="2" t="s">
        <v>452</v>
      </c>
      <c r="AS233" s="2" t="s">
        <v>304</v>
      </c>
      <c r="AT233" s="2" t="s">
        <v>260</v>
      </c>
      <c r="AW233" s="2">
        <v>12001000333</v>
      </c>
      <c r="AX233" s="2" t="s">
        <v>45</v>
      </c>
    </row>
    <row r="234" spans="1:50" ht="19.95" customHeight="1" x14ac:dyDescent="0.3">
      <c r="A234"/>
      <c r="B234"/>
      <c r="C234"/>
      <c r="D234"/>
      <c r="E234"/>
      <c r="AN234" s="2">
        <v>112000081</v>
      </c>
      <c r="AO234" s="2" t="s">
        <v>462</v>
      </c>
      <c r="AP234" s="2" t="s">
        <v>287</v>
      </c>
      <c r="AQ234" s="2" t="s">
        <v>302</v>
      </c>
      <c r="AR234" s="2" t="s">
        <v>452</v>
      </c>
      <c r="AS234" s="2" t="s">
        <v>304</v>
      </c>
      <c r="AT234" s="2" t="s">
        <v>260</v>
      </c>
      <c r="AW234" s="2">
        <v>12001000446</v>
      </c>
      <c r="AX234" s="2" t="s">
        <v>45</v>
      </c>
    </row>
    <row r="235" spans="1:50" ht="19.95" customHeight="1" x14ac:dyDescent="0.3">
      <c r="A235"/>
      <c r="B235"/>
      <c r="C235"/>
      <c r="D235"/>
      <c r="E235"/>
      <c r="AN235" s="2">
        <v>112000082</v>
      </c>
      <c r="AO235" s="2" t="s">
        <v>463</v>
      </c>
      <c r="AP235" s="2" t="s">
        <v>287</v>
      </c>
      <c r="AQ235" s="2" t="s">
        <v>302</v>
      </c>
      <c r="AR235" s="2" t="s">
        <v>452</v>
      </c>
      <c r="AS235" s="2" t="s">
        <v>304</v>
      </c>
      <c r="AT235" s="2" t="s">
        <v>260</v>
      </c>
      <c r="AW235" s="2">
        <v>12001000396</v>
      </c>
      <c r="AX235" s="2" t="s">
        <v>45</v>
      </c>
    </row>
    <row r="236" spans="1:50" ht="19.95" customHeight="1" x14ac:dyDescent="0.3">
      <c r="A236"/>
      <c r="B236"/>
      <c r="C236"/>
      <c r="D236"/>
      <c r="E236"/>
      <c r="AN236" s="2">
        <v>112000233</v>
      </c>
      <c r="AO236" s="2" t="s">
        <v>464</v>
      </c>
      <c r="AP236" s="2" t="s">
        <v>287</v>
      </c>
      <c r="AQ236" s="2" t="s">
        <v>302</v>
      </c>
      <c r="AR236" s="2" t="s">
        <v>452</v>
      </c>
      <c r="AS236" s="2" t="s">
        <v>304</v>
      </c>
      <c r="AT236" s="2" t="s">
        <v>260</v>
      </c>
      <c r="AW236" s="2">
        <v>12001000396</v>
      </c>
      <c r="AX236" s="2" t="s">
        <v>45</v>
      </c>
    </row>
    <row r="237" spans="1:50" ht="19.95" customHeight="1" x14ac:dyDescent="0.3">
      <c r="A237"/>
      <c r="B237"/>
      <c r="C237"/>
      <c r="D237"/>
      <c r="E237"/>
      <c r="AN237" s="2">
        <v>112000154</v>
      </c>
      <c r="AO237" s="2" t="s">
        <v>465</v>
      </c>
      <c r="AP237" s="2" t="s">
        <v>287</v>
      </c>
      <c r="AQ237" s="2" t="s">
        <v>302</v>
      </c>
      <c r="AR237" s="2" t="s">
        <v>466</v>
      </c>
      <c r="AS237" s="2" t="s">
        <v>304</v>
      </c>
      <c r="AT237" s="2" t="s">
        <v>262</v>
      </c>
      <c r="AW237" s="2">
        <v>12001000162</v>
      </c>
      <c r="AX237" s="2" t="s">
        <v>328</v>
      </c>
    </row>
    <row r="238" spans="1:50" ht="19.95" customHeight="1" x14ac:dyDescent="0.3">
      <c r="A238"/>
      <c r="B238"/>
      <c r="C238"/>
      <c r="D238"/>
      <c r="E238"/>
      <c r="AN238" s="2">
        <v>112000155</v>
      </c>
      <c r="AO238" s="2" t="s">
        <v>467</v>
      </c>
      <c r="AP238" s="2" t="s">
        <v>287</v>
      </c>
      <c r="AQ238" s="2" t="s">
        <v>302</v>
      </c>
      <c r="AR238" s="2" t="s">
        <v>466</v>
      </c>
      <c r="AS238" s="2" t="s">
        <v>304</v>
      </c>
      <c r="AT238" s="2" t="s">
        <v>262</v>
      </c>
      <c r="AW238" s="2">
        <v>12001000289</v>
      </c>
      <c r="AX238" s="2" t="s">
        <v>328</v>
      </c>
    </row>
    <row r="239" spans="1:50" ht="19.95" customHeight="1" x14ac:dyDescent="0.3">
      <c r="A239"/>
      <c r="B239"/>
      <c r="C239"/>
      <c r="D239"/>
      <c r="E239"/>
      <c r="AN239" s="2">
        <v>112000156</v>
      </c>
      <c r="AO239" s="2" t="s">
        <v>468</v>
      </c>
      <c r="AP239" s="2" t="s">
        <v>287</v>
      </c>
      <c r="AQ239" s="2" t="s">
        <v>302</v>
      </c>
      <c r="AR239" s="2" t="s">
        <v>466</v>
      </c>
      <c r="AS239" s="2" t="s">
        <v>304</v>
      </c>
      <c r="AT239" s="2" t="s">
        <v>262</v>
      </c>
      <c r="AW239" s="2">
        <v>12001000347</v>
      </c>
      <c r="AX239" s="2" t="s">
        <v>328</v>
      </c>
    </row>
    <row r="240" spans="1:50" ht="19.95" customHeight="1" x14ac:dyDescent="0.3">
      <c r="A240"/>
      <c r="B240"/>
      <c r="C240"/>
      <c r="D240"/>
      <c r="E240"/>
      <c r="AN240" s="2">
        <v>112000157</v>
      </c>
      <c r="AO240" s="2" t="s">
        <v>469</v>
      </c>
      <c r="AP240" s="2" t="s">
        <v>287</v>
      </c>
      <c r="AQ240" s="2" t="s">
        <v>302</v>
      </c>
      <c r="AR240" s="2" t="s">
        <v>466</v>
      </c>
      <c r="AS240" s="2" t="s">
        <v>304</v>
      </c>
      <c r="AT240" s="2" t="s">
        <v>262</v>
      </c>
      <c r="AW240" s="2">
        <v>12001000356</v>
      </c>
      <c r="AX240" s="2" t="s">
        <v>328</v>
      </c>
    </row>
    <row r="241" spans="1:50" ht="19.95" customHeight="1" x14ac:dyDescent="0.3">
      <c r="A241"/>
      <c r="B241"/>
      <c r="C241"/>
      <c r="D241"/>
      <c r="E241"/>
      <c r="AN241" s="2">
        <v>112000158</v>
      </c>
      <c r="AO241" s="2" t="s">
        <v>470</v>
      </c>
      <c r="AP241" s="2" t="s">
        <v>287</v>
      </c>
      <c r="AQ241" s="2" t="s">
        <v>302</v>
      </c>
      <c r="AR241" s="2" t="s">
        <v>466</v>
      </c>
      <c r="AS241" s="2" t="s">
        <v>304</v>
      </c>
      <c r="AT241" s="2" t="s">
        <v>262</v>
      </c>
      <c r="AW241" s="2">
        <v>12001000406</v>
      </c>
      <c r="AX241" s="2" t="s">
        <v>328</v>
      </c>
    </row>
    <row r="242" spans="1:50" ht="19.95" customHeight="1" x14ac:dyDescent="0.3">
      <c r="A242"/>
      <c r="B242"/>
      <c r="C242"/>
      <c r="D242"/>
      <c r="E242"/>
      <c r="AN242" s="2">
        <v>112000194</v>
      </c>
      <c r="AO242" s="2" t="s">
        <v>471</v>
      </c>
      <c r="AP242" s="2" t="s">
        <v>287</v>
      </c>
      <c r="AQ242" s="2" t="s">
        <v>302</v>
      </c>
      <c r="AR242" s="2" t="s">
        <v>466</v>
      </c>
      <c r="AS242" s="2" t="s">
        <v>304</v>
      </c>
      <c r="AT242" s="2" t="s">
        <v>262</v>
      </c>
      <c r="AW242" s="2">
        <v>12001000610</v>
      </c>
      <c r="AX242" s="2" t="s">
        <v>328</v>
      </c>
    </row>
    <row r="243" spans="1:50" ht="19.95" customHeight="1" x14ac:dyDescent="0.3">
      <c r="A243"/>
      <c r="B243"/>
      <c r="C243"/>
      <c r="D243"/>
      <c r="E243"/>
      <c r="AN243" s="2">
        <v>112000031</v>
      </c>
      <c r="AO243" s="2" t="s">
        <v>472</v>
      </c>
      <c r="AP243" s="2" t="s">
        <v>32</v>
      </c>
      <c r="AQ243" s="2" t="s">
        <v>302</v>
      </c>
      <c r="AR243" s="2" t="s">
        <v>303</v>
      </c>
      <c r="AS243" s="2" t="s">
        <v>304</v>
      </c>
      <c r="AT243" s="2" t="s">
        <v>264</v>
      </c>
      <c r="AW243" s="2">
        <v>12001000005</v>
      </c>
      <c r="AX243" s="2" t="s">
        <v>45</v>
      </c>
    </row>
    <row r="244" spans="1:50" ht="19.95" customHeight="1" x14ac:dyDescent="0.3">
      <c r="A244"/>
      <c r="B244"/>
      <c r="C244"/>
      <c r="D244"/>
      <c r="E244"/>
      <c r="AN244" s="2">
        <v>112000032</v>
      </c>
      <c r="AO244" s="2" t="s">
        <v>473</v>
      </c>
      <c r="AP244" s="2" t="s">
        <v>32</v>
      </c>
      <c r="AQ244" s="2" t="s">
        <v>302</v>
      </c>
      <c r="AR244" s="2" t="s">
        <v>303</v>
      </c>
      <c r="AS244" s="2" t="s">
        <v>304</v>
      </c>
      <c r="AT244" s="2" t="s">
        <v>264</v>
      </c>
      <c r="AW244" s="2">
        <v>12001000009</v>
      </c>
      <c r="AX244" s="2" t="s">
        <v>45</v>
      </c>
    </row>
    <row r="245" spans="1:50" ht="19.95" customHeight="1" x14ac:dyDescent="0.3">
      <c r="A245"/>
      <c r="B245"/>
      <c r="C245"/>
      <c r="D245"/>
      <c r="E245"/>
      <c r="AN245" s="2">
        <v>112000033</v>
      </c>
      <c r="AO245" s="2" t="s">
        <v>474</v>
      </c>
      <c r="AP245" s="2" t="s">
        <v>32</v>
      </c>
      <c r="AQ245" s="2" t="s">
        <v>302</v>
      </c>
      <c r="AR245" s="2" t="s">
        <v>303</v>
      </c>
      <c r="AS245" s="2" t="s">
        <v>304</v>
      </c>
      <c r="AT245" s="2" t="s">
        <v>264</v>
      </c>
      <c r="AW245" s="2">
        <v>12001000491</v>
      </c>
      <c r="AX245" s="2" t="s">
        <v>45</v>
      </c>
    </row>
    <row r="246" spans="1:50" ht="19.95" customHeight="1" x14ac:dyDescent="0.3">
      <c r="A246"/>
      <c r="B246"/>
      <c r="C246"/>
      <c r="D246"/>
      <c r="E246"/>
      <c r="AN246" s="2">
        <v>112000024</v>
      </c>
      <c r="AO246" s="2" t="s">
        <v>475</v>
      </c>
      <c r="AP246" s="2" t="s">
        <v>32</v>
      </c>
      <c r="AQ246" s="2" t="s">
        <v>302</v>
      </c>
      <c r="AR246" s="2" t="s">
        <v>303</v>
      </c>
      <c r="AS246" s="2" t="s">
        <v>304</v>
      </c>
      <c r="AT246" s="2" t="s">
        <v>266</v>
      </c>
      <c r="AW246" s="2">
        <v>12001000326</v>
      </c>
      <c r="AX246" s="2" t="s">
        <v>45</v>
      </c>
    </row>
    <row r="247" spans="1:50" ht="19.95" customHeight="1" x14ac:dyDescent="0.3">
      <c r="A247"/>
      <c r="B247"/>
      <c r="C247"/>
      <c r="D247"/>
      <c r="E247"/>
      <c r="AN247" s="2">
        <v>112000025</v>
      </c>
      <c r="AO247" s="2" t="s">
        <v>476</v>
      </c>
      <c r="AP247" s="2" t="s">
        <v>32</v>
      </c>
      <c r="AQ247" s="2" t="s">
        <v>302</v>
      </c>
      <c r="AR247" s="2" t="s">
        <v>303</v>
      </c>
      <c r="AS247" s="2" t="s">
        <v>304</v>
      </c>
      <c r="AT247" s="2" t="s">
        <v>266</v>
      </c>
      <c r="AW247" s="2">
        <v>12001000327</v>
      </c>
      <c r="AX247" s="2" t="s">
        <v>311</v>
      </c>
    </row>
    <row r="248" spans="1:50" ht="19.95" customHeight="1" x14ac:dyDescent="0.3">
      <c r="A248"/>
      <c r="B248"/>
      <c r="C248"/>
      <c r="D248"/>
      <c r="E248"/>
      <c r="AN248" s="2">
        <v>112000026</v>
      </c>
      <c r="AO248" s="2" t="s">
        <v>477</v>
      </c>
      <c r="AP248" s="2" t="s">
        <v>32</v>
      </c>
      <c r="AQ248" s="2" t="s">
        <v>302</v>
      </c>
      <c r="AR248" s="2" t="s">
        <v>303</v>
      </c>
      <c r="AS248" s="2" t="s">
        <v>304</v>
      </c>
      <c r="AT248" s="2" t="s">
        <v>266</v>
      </c>
      <c r="AW248" s="2">
        <v>12001000328</v>
      </c>
      <c r="AX248" s="2" t="s">
        <v>45</v>
      </c>
    </row>
    <row r="249" spans="1:50" ht="19.95" customHeight="1" x14ac:dyDescent="0.3">
      <c r="A249"/>
      <c r="B249"/>
      <c r="C249"/>
      <c r="D249"/>
      <c r="E249"/>
      <c r="AN249" s="2">
        <v>112000027</v>
      </c>
      <c r="AO249" s="2" t="s">
        <v>478</v>
      </c>
      <c r="AP249" s="2" t="s">
        <v>32</v>
      </c>
      <c r="AQ249" s="2" t="s">
        <v>302</v>
      </c>
      <c r="AR249" s="2" t="s">
        <v>303</v>
      </c>
      <c r="AS249" s="2" t="s">
        <v>304</v>
      </c>
      <c r="AT249" s="2" t="s">
        <v>266</v>
      </c>
      <c r="AW249" s="2">
        <v>12001000329</v>
      </c>
      <c r="AX249" s="2" t="s">
        <v>311</v>
      </c>
    </row>
    <row r="250" spans="1:50" ht="19.95" customHeight="1" x14ac:dyDescent="0.3">
      <c r="A250"/>
      <c r="B250"/>
      <c r="C250"/>
      <c r="D250"/>
      <c r="E250"/>
      <c r="AN250" s="2">
        <v>112000028</v>
      </c>
      <c r="AO250" s="2" t="s">
        <v>479</v>
      </c>
      <c r="AP250" s="2" t="s">
        <v>32</v>
      </c>
      <c r="AQ250" s="2" t="s">
        <v>302</v>
      </c>
      <c r="AR250" s="2" t="s">
        <v>303</v>
      </c>
      <c r="AS250" s="2" t="s">
        <v>304</v>
      </c>
      <c r="AT250" s="2" t="s">
        <v>266</v>
      </c>
      <c r="AW250" s="2">
        <v>12001000330</v>
      </c>
      <c r="AX250" s="2" t="s">
        <v>45</v>
      </c>
    </row>
    <row r="251" spans="1:50" ht="19.95" customHeight="1" x14ac:dyDescent="0.3">
      <c r="A251"/>
      <c r="B251"/>
      <c r="C251"/>
      <c r="D251"/>
      <c r="E251"/>
      <c r="AN251" s="2">
        <v>112000029</v>
      </c>
      <c r="AO251" s="2" t="s">
        <v>480</v>
      </c>
      <c r="AP251" s="2" t="s">
        <v>32</v>
      </c>
      <c r="AQ251" s="2" t="s">
        <v>302</v>
      </c>
      <c r="AR251" s="2" t="s">
        <v>303</v>
      </c>
      <c r="AS251" s="2" t="s">
        <v>304</v>
      </c>
      <c r="AT251" s="2" t="s">
        <v>266</v>
      </c>
      <c r="AW251" s="2">
        <v>12001000331</v>
      </c>
      <c r="AX251" s="2" t="s">
        <v>311</v>
      </c>
    </row>
    <row r="252" spans="1:50" ht="19.95" customHeight="1" x14ac:dyDescent="0.3">
      <c r="A252"/>
      <c r="B252"/>
      <c r="C252"/>
      <c r="D252"/>
      <c r="E252"/>
      <c r="AN252" s="2">
        <v>112000030</v>
      </c>
      <c r="AO252" s="2" t="s">
        <v>481</v>
      </c>
      <c r="AP252" s="2" t="s">
        <v>32</v>
      </c>
      <c r="AQ252" s="2" t="s">
        <v>302</v>
      </c>
      <c r="AR252" s="2" t="s">
        <v>303</v>
      </c>
      <c r="AS252" s="2" t="s">
        <v>304</v>
      </c>
      <c r="AT252" s="2" t="s">
        <v>266</v>
      </c>
      <c r="AW252" s="2">
        <v>12001000332</v>
      </c>
      <c r="AX252" s="2" t="s">
        <v>45</v>
      </c>
    </row>
    <row r="253" spans="1:50" ht="19.95" customHeight="1" x14ac:dyDescent="0.3">
      <c r="A253"/>
      <c r="B253"/>
      <c r="C253"/>
      <c r="D253"/>
      <c r="E253"/>
      <c r="AN253" s="2">
        <v>213000000</v>
      </c>
      <c r="AO253" s="2" t="s">
        <v>482</v>
      </c>
      <c r="AP253" s="2" t="s">
        <v>32</v>
      </c>
      <c r="AQ253" s="2" t="s">
        <v>302</v>
      </c>
      <c r="AR253" s="2" t="s">
        <v>303</v>
      </c>
      <c r="AS253" s="2" t="s">
        <v>304</v>
      </c>
      <c r="AT253" s="2" t="s">
        <v>266</v>
      </c>
      <c r="AU253" s="2" t="s">
        <v>483</v>
      </c>
      <c r="AX253" s="2" t="s">
        <v>45</v>
      </c>
    </row>
    <row r="254" spans="1:50" ht="19.95" customHeight="1" x14ac:dyDescent="0.3">
      <c r="A254"/>
      <c r="B254"/>
      <c r="C254"/>
      <c r="D254"/>
      <c r="E254"/>
      <c r="AN254" s="2">
        <v>112000211</v>
      </c>
      <c r="AO254" s="2" t="s">
        <v>484</v>
      </c>
      <c r="AP254" s="2" t="s">
        <v>287</v>
      </c>
      <c r="AQ254" s="2" t="s">
        <v>302</v>
      </c>
      <c r="AR254" s="2" t="s">
        <v>485</v>
      </c>
      <c r="AS254" s="2" t="s">
        <v>304</v>
      </c>
      <c r="AT254" s="2" t="s">
        <v>268</v>
      </c>
      <c r="AX254" s="2" t="s">
        <v>45</v>
      </c>
    </row>
    <row r="255" spans="1:50" ht="19.95" customHeight="1" x14ac:dyDescent="0.3">
      <c r="A255"/>
      <c r="B255"/>
      <c r="C255"/>
      <c r="D255"/>
      <c r="E255"/>
      <c r="AN255" s="2">
        <v>112000249</v>
      </c>
      <c r="AO255" s="2" t="s">
        <v>486</v>
      </c>
      <c r="AP255" s="2" t="s">
        <v>287</v>
      </c>
      <c r="AQ255" s="2" t="s">
        <v>302</v>
      </c>
      <c r="AR255" s="2" t="s">
        <v>485</v>
      </c>
      <c r="AS255" s="2" t="s">
        <v>304</v>
      </c>
      <c r="AT255" s="2" t="s">
        <v>268</v>
      </c>
      <c r="AX255" s="2" t="s">
        <v>45</v>
      </c>
    </row>
    <row r="256" spans="1:50" ht="19.95" customHeight="1" x14ac:dyDescent="0.3">
      <c r="A256"/>
      <c r="B256"/>
      <c r="C256"/>
      <c r="D256"/>
      <c r="E256"/>
      <c r="AN256" s="2">
        <v>112000212</v>
      </c>
      <c r="AO256" s="2" t="s">
        <v>487</v>
      </c>
      <c r="AP256" s="2" t="s">
        <v>287</v>
      </c>
      <c r="AQ256" s="2" t="s">
        <v>302</v>
      </c>
      <c r="AR256" s="2" t="s">
        <v>485</v>
      </c>
      <c r="AS256" s="2" t="s">
        <v>304</v>
      </c>
      <c r="AT256" s="2" t="s">
        <v>268</v>
      </c>
      <c r="AX256" s="2" t="s">
        <v>45</v>
      </c>
    </row>
    <row r="257" spans="1:50" ht="19.95" customHeight="1" x14ac:dyDescent="0.3">
      <c r="A257"/>
      <c r="B257"/>
      <c r="C257"/>
      <c r="D257"/>
      <c r="E257"/>
      <c r="AN257" s="2">
        <v>112000159</v>
      </c>
      <c r="AO257" s="2" t="s">
        <v>488</v>
      </c>
      <c r="AP257" s="2" t="s">
        <v>287</v>
      </c>
      <c r="AQ257" s="2" t="s">
        <v>302</v>
      </c>
      <c r="AR257" s="2" t="s">
        <v>485</v>
      </c>
      <c r="AS257" s="2" t="s">
        <v>304</v>
      </c>
      <c r="AT257" s="2" t="s">
        <v>268</v>
      </c>
      <c r="AW257" s="2">
        <v>12001000165</v>
      </c>
      <c r="AX257" s="2" t="s">
        <v>45</v>
      </c>
    </row>
    <row r="258" spans="1:50" ht="19.95" customHeight="1" x14ac:dyDescent="0.3">
      <c r="A258"/>
      <c r="B258"/>
      <c r="C258"/>
      <c r="D258"/>
      <c r="E258"/>
      <c r="AN258" s="2">
        <v>112000241</v>
      </c>
      <c r="AO258" s="2" t="s">
        <v>489</v>
      </c>
      <c r="AP258" s="2" t="s">
        <v>287</v>
      </c>
      <c r="AQ258" s="2" t="s">
        <v>302</v>
      </c>
      <c r="AR258" s="2" t="s">
        <v>485</v>
      </c>
      <c r="AS258" s="2" t="s">
        <v>304</v>
      </c>
      <c r="AT258" s="2" t="s">
        <v>268</v>
      </c>
      <c r="AW258" s="2">
        <v>12001000165</v>
      </c>
      <c r="AX258" s="2" t="s">
        <v>45</v>
      </c>
    </row>
    <row r="259" spans="1:50" ht="19.95" customHeight="1" x14ac:dyDescent="0.3">
      <c r="A259"/>
      <c r="B259"/>
      <c r="C259"/>
      <c r="D259"/>
      <c r="E259"/>
      <c r="AN259" s="2">
        <v>112000231</v>
      </c>
      <c r="AO259" s="2" t="s">
        <v>490</v>
      </c>
      <c r="AP259" s="2" t="s">
        <v>287</v>
      </c>
      <c r="AQ259" s="2" t="s">
        <v>302</v>
      </c>
      <c r="AR259" s="2" t="s">
        <v>485</v>
      </c>
      <c r="AS259" s="2" t="s">
        <v>304</v>
      </c>
      <c r="AT259" s="2" t="s">
        <v>268</v>
      </c>
      <c r="AW259" s="2">
        <v>12001000165</v>
      </c>
      <c r="AX259" s="2" t="s">
        <v>45</v>
      </c>
    </row>
    <row r="260" spans="1:50" ht="19.95" customHeight="1" x14ac:dyDescent="0.3">
      <c r="A260"/>
      <c r="B260"/>
      <c r="C260"/>
      <c r="D260"/>
      <c r="E260"/>
      <c r="AN260" s="2">
        <v>112000242</v>
      </c>
      <c r="AO260" s="2" t="s">
        <v>491</v>
      </c>
      <c r="AP260" s="2" t="s">
        <v>287</v>
      </c>
      <c r="AQ260" s="2" t="s">
        <v>302</v>
      </c>
      <c r="AR260" s="2" t="s">
        <v>485</v>
      </c>
      <c r="AS260" s="2" t="s">
        <v>304</v>
      </c>
      <c r="AT260" s="2" t="s">
        <v>268</v>
      </c>
      <c r="AW260" s="2">
        <v>12001000165</v>
      </c>
      <c r="AX260" s="2" t="s">
        <v>45</v>
      </c>
    </row>
    <row r="261" spans="1:50" ht="19.95" customHeight="1" x14ac:dyDescent="0.3">
      <c r="A261"/>
      <c r="B261"/>
      <c r="C261"/>
      <c r="D261"/>
      <c r="E261"/>
      <c r="AN261" s="2">
        <v>112000160</v>
      </c>
      <c r="AO261" s="2" t="s">
        <v>492</v>
      </c>
      <c r="AP261" s="2" t="s">
        <v>287</v>
      </c>
      <c r="AQ261" s="2" t="s">
        <v>302</v>
      </c>
      <c r="AR261" s="2" t="s">
        <v>485</v>
      </c>
      <c r="AS261" s="2" t="s">
        <v>304</v>
      </c>
      <c r="AT261" s="2" t="s">
        <v>268</v>
      </c>
      <c r="AW261" s="2">
        <v>12001000166</v>
      </c>
      <c r="AX261" s="2" t="s">
        <v>45</v>
      </c>
    </row>
    <row r="262" spans="1:50" ht="19.95" customHeight="1" x14ac:dyDescent="0.3">
      <c r="A262"/>
      <c r="B262"/>
      <c r="C262"/>
      <c r="D262"/>
      <c r="E262"/>
      <c r="AN262" s="2">
        <v>112000161</v>
      </c>
      <c r="AO262" s="2" t="s">
        <v>493</v>
      </c>
      <c r="AP262" s="2" t="s">
        <v>287</v>
      </c>
      <c r="AQ262" s="2" t="s">
        <v>302</v>
      </c>
      <c r="AR262" s="2" t="s">
        <v>485</v>
      </c>
      <c r="AS262" s="2" t="s">
        <v>304</v>
      </c>
      <c r="AT262" s="2" t="s">
        <v>268</v>
      </c>
      <c r="AW262" s="2">
        <v>12001000168</v>
      </c>
      <c r="AX262" s="2" t="s">
        <v>45</v>
      </c>
    </row>
    <row r="263" spans="1:50" ht="19.95" customHeight="1" x14ac:dyDescent="0.3">
      <c r="A263"/>
      <c r="B263"/>
      <c r="C263"/>
      <c r="D263"/>
      <c r="E263"/>
      <c r="AN263" s="2">
        <v>112000162</v>
      </c>
      <c r="AO263" s="2" t="s">
        <v>494</v>
      </c>
      <c r="AP263" s="2" t="s">
        <v>287</v>
      </c>
      <c r="AQ263" s="2" t="s">
        <v>302</v>
      </c>
      <c r="AR263" s="2" t="s">
        <v>485</v>
      </c>
      <c r="AS263" s="2" t="s">
        <v>304</v>
      </c>
      <c r="AT263" s="2" t="s">
        <v>268</v>
      </c>
      <c r="AW263" s="2">
        <v>12001000169</v>
      </c>
      <c r="AX263" s="2" t="s">
        <v>45</v>
      </c>
    </row>
    <row r="264" spans="1:50" ht="19.95" customHeight="1" x14ac:dyDescent="0.3">
      <c r="A264"/>
      <c r="B264"/>
      <c r="C264"/>
      <c r="D264"/>
      <c r="E264"/>
      <c r="AN264" s="2">
        <v>112000163</v>
      </c>
      <c r="AO264" s="2" t="s">
        <v>495</v>
      </c>
      <c r="AP264" s="2" t="s">
        <v>287</v>
      </c>
      <c r="AQ264" s="2" t="s">
        <v>302</v>
      </c>
      <c r="AR264" s="2" t="s">
        <v>485</v>
      </c>
      <c r="AS264" s="2" t="s">
        <v>304</v>
      </c>
      <c r="AT264" s="2" t="s">
        <v>268</v>
      </c>
      <c r="AW264" s="2">
        <v>12001000170</v>
      </c>
      <c r="AX264" s="2" t="s">
        <v>45</v>
      </c>
    </row>
    <row r="265" spans="1:50" ht="19.95" customHeight="1" x14ac:dyDescent="0.3">
      <c r="A265"/>
      <c r="B265"/>
      <c r="C265"/>
      <c r="D265"/>
      <c r="E265"/>
      <c r="AN265" s="2">
        <v>112000164</v>
      </c>
      <c r="AO265" s="2" t="s">
        <v>496</v>
      </c>
      <c r="AP265" s="2" t="s">
        <v>287</v>
      </c>
      <c r="AQ265" s="2" t="s">
        <v>302</v>
      </c>
      <c r="AR265" s="2" t="s">
        <v>485</v>
      </c>
      <c r="AS265" s="2" t="s">
        <v>304</v>
      </c>
      <c r="AT265" s="2" t="s">
        <v>268</v>
      </c>
      <c r="AW265" s="2">
        <v>12001000176</v>
      </c>
      <c r="AX265" s="2" t="s">
        <v>45</v>
      </c>
    </row>
    <row r="266" spans="1:50" ht="19.95" customHeight="1" x14ac:dyDescent="0.3">
      <c r="A266"/>
      <c r="B266"/>
      <c r="C266"/>
      <c r="D266"/>
      <c r="E266"/>
      <c r="AN266" s="2">
        <v>112000165</v>
      </c>
      <c r="AO266" s="2" t="s">
        <v>497</v>
      </c>
      <c r="AP266" s="2" t="s">
        <v>287</v>
      </c>
      <c r="AQ266" s="2" t="s">
        <v>302</v>
      </c>
      <c r="AR266" s="2" t="s">
        <v>485</v>
      </c>
      <c r="AS266" s="2" t="s">
        <v>304</v>
      </c>
      <c r="AT266" s="2" t="s">
        <v>268</v>
      </c>
      <c r="AW266" s="2">
        <v>12001000277</v>
      </c>
      <c r="AX266" s="2" t="s">
        <v>45</v>
      </c>
    </row>
    <row r="267" spans="1:50" ht="19.95" customHeight="1" x14ac:dyDescent="0.3">
      <c r="A267"/>
      <c r="B267"/>
      <c r="C267"/>
      <c r="D267"/>
      <c r="E267"/>
      <c r="AN267" s="2">
        <v>112000234</v>
      </c>
      <c r="AO267" s="2" t="s">
        <v>498</v>
      </c>
      <c r="AP267" s="2" t="s">
        <v>287</v>
      </c>
      <c r="AQ267" s="2" t="s">
        <v>302</v>
      </c>
      <c r="AR267" s="2" t="s">
        <v>485</v>
      </c>
      <c r="AS267" s="2" t="s">
        <v>304</v>
      </c>
      <c r="AT267" s="2" t="s">
        <v>268</v>
      </c>
      <c r="AX267" s="2" t="s">
        <v>45</v>
      </c>
    </row>
    <row r="268" spans="1:50" ht="19.95" customHeight="1" x14ac:dyDescent="0.3">
      <c r="A268"/>
      <c r="B268"/>
      <c r="C268"/>
      <c r="D268"/>
      <c r="E268"/>
      <c r="AN268" s="2">
        <v>112000261</v>
      </c>
      <c r="AO268" s="2" t="s">
        <v>499</v>
      </c>
      <c r="AP268" s="2" t="s">
        <v>287</v>
      </c>
      <c r="AQ268" s="2" t="s">
        <v>302</v>
      </c>
      <c r="AR268" s="2" t="s">
        <v>485</v>
      </c>
      <c r="AS268" s="2" t="s">
        <v>304</v>
      </c>
      <c r="AT268" s="2" t="s">
        <v>268</v>
      </c>
      <c r="AX268" s="2" t="s">
        <v>45</v>
      </c>
    </row>
    <row r="269" spans="1:50" ht="19.95" customHeight="1" x14ac:dyDescent="0.3">
      <c r="A269"/>
      <c r="B269"/>
      <c r="C269"/>
      <c r="D269"/>
      <c r="E269"/>
      <c r="AN269" s="2">
        <v>112000166</v>
      </c>
      <c r="AO269" s="2" t="s">
        <v>500</v>
      </c>
      <c r="AP269" s="2" t="s">
        <v>287</v>
      </c>
      <c r="AQ269" s="2" t="s">
        <v>302</v>
      </c>
      <c r="AR269" s="2" t="s">
        <v>485</v>
      </c>
      <c r="AS269" s="2" t="s">
        <v>304</v>
      </c>
      <c r="AT269" s="2" t="s">
        <v>268</v>
      </c>
      <c r="AW269" s="2">
        <v>12001000490</v>
      </c>
      <c r="AX269" s="2" t="s">
        <v>45</v>
      </c>
    </row>
    <row r="270" spans="1:50" ht="19.95" customHeight="1" x14ac:dyDescent="0.3">
      <c r="A270"/>
      <c r="B270"/>
      <c r="C270"/>
      <c r="D270"/>
      <c r="E270"/>
      <c r="AN270" s="2">
        <v>112000167</v>
      </c>
      <c r="AO270" s="2" t="s">
        <v>501</v>
      </c>
      <c r="AP270" s="2" t="s">
        <v>287</v>
      </c>
      <c r="AQ270" s="2" t="s">
        <v>302</v>
      </c>
      <c r="AR270" s="2" t="s">
        <v>485</v>
      </c>
      <c r="AS270" s="2" t="s">
        <v>304</v>
      </c>
      <c r="AT270" s="2" t="s">
        <v>268</v>
      </c>
      <c r="AW270" s="2">
        <v>12001000171</v>
      </c>
      <c r="AX270" s="2" t="s">
        <v>45</v>
      </c>
    </row>
    <row r="271" spans="1:50" ht="19.95" customHeight="1" x14ac:dyDescent="0.3">
      <c r="A271"/>
      <c r="B271"/>
      <c r="C271"/>
      <c r="D271"/>
      <c r="E271"/>
      <c r="AN271" s="2">
        <v>112000168</v>
      </c>
      <c r="AO271" s="2" t="s">
        <v>502</v>
      </c>
      <c r="AP271" s="2" t="s">
        <v>287</v>
      </c>
      <c r="AQ271" s="2" t="s">
        <v>302</v>
      </c>
      <c r="AR271" s="2" t="s">
        <v>485</v>
      </c>
      <c r="AS271" s="2" t="s">
        <v>304</v>
      </c>
      <c r="AT271" s="2" t="s">
        <v>268</v>
      </c>
      <c r="AW271" s="2">
        <v>12001000177</v>
      </c>
      <c r="AX271" s="2" t="s">
        <v>45</v>
      </c>
    </row>
    <row r="272" spans="1:50" ht="19.95" customHeight="1" x14ac:dyDescent="0.3">
      <c r="A272"/>
      <c r="B272"/>
      <c r="C272"/>
      <c r="D272"/>
      <c r="E272"/>
      <c r="AN272" s="2">
        <v>112000169</v>
      </c>
      <c r="AO272" s="2" t="s">
        <v>503</v>
      </c>
      <c r="AP272" s="2" t="s">
        <v>287</v>
      </c>
      <c r="AQ272" s="2" t="s">
        <v>302</v>
      </c>
      <c r="AR272" s="2" t="s">
        <v>485</v>
      </c>
      <c r="AS272" s="2" t="s">
        <v>304</v>
      </c>
      <c r="AT272" s="2" t="s">
        <v>268</v>
      </c>
      <c r="AW272" s="2">
        <v>12001000177</v>
      </c>
      <c r="AX272" s="2" t="s">
        <v>45</v>
      </c>
    </row>
    <row r="273" spans="1:50" ht="19.95" customHeight="1" x14ac:dyDescent="0.3">
      <c r="A273"/>
      <c r="B273"/>
      <c r="C273"/>
      <c r="D273"/>
      <c r="E273"/>
      <c r="AN273" s="2">
        <v>112000236</v>
      </c>
      <c r="AO273" s="2" t="s">
        <v>504</v>
      </c>
      <c r="AP273" s="2" t="s">
        <v>287</v>
      </c>
      <c r="AQ273" s="2" t="s">
        <v>302</v>
      </c>
      <c r="AR273" s="2" t="s">
        <v>485</v>
      </c>
      <c r="AS273" s="2" t="s">
        <v>304</v>
      </c>
      <c r="AT273" s="2" t="s">
        <v>268</v>
      </c>
      <c r="AW273" s="2">
        <v>12001000177</v>
      </c>
      <c r="AX273" s="2" t="s">
        <v>45</v>
      </c>
    </row>
    <row r="274" spans="1:50" ht="19.95" customHeight="1" x14ac:dyDescent="0.3">
      <c r="A274"/>
      <c r="B274"/>
      <c r="C274"/>
      <c r="D274"/>
      <c r="E274"/>
      <c r="AN274" s="2">
        <v>112000235</v>
      </c>
      <c r="AO274" s="2" t="s">
        <v>505</v>
      </c>
      <c r="AP274" s="2" t="s">
        <v>287</v>
      </c>
      <c r="AQ274" s="2" t="s">
        <v>302</v>
      </c>
      <c r="AR274" s="2" t="s">
        <v>485</v>
      </c>
      <c r="AS274" s="2" t="s">
        <v>304</v>
      </c>
      <c r="AT274" s="2" t="s">
        <v>268</v>
      </c>
      <c r="AW274" s="2">
        <v>12001000177</v>
      </c>
      <c r="AX274" s="2" t="s">
        <v>45</v>
      </c>
    </row>
    <row r="275" spans="1:50" ht="19.95" customHeight="1" x14ac:dyDescent="0.3">
      <c r="A275"/>
      <c r="B275"/>
      <c r="C275"/>
      <c r="D275"/>
      <c r="E275"/>
      <c r="AN275" s="2">
        <v>112000037</v>
      </c>
      <c r="AO275" s="2" t="s">
        <v>506</v>
      </c>
      <c r="AP275" s="2" t="s">
        <v>287</v>
      </c>
      <c r="AQ275" s="2" t="s">
        <v>302</v>
      </c>
      <c r="AR275" s="2" t="s">
        <v>485</v>
      </c>
      <c r="AS275" s="2" t="s">
        <v>304</v>
      </c>
      <c r="AT275" s="2" t="s">
        <v>268</v>
      </c>
      <c r="AW275" s="2">
        <v>12001000177</v>
      </c>
      <c r="AX275" s="2" t="s">
        <v>45</v>
      </c>
    </row>
    <row r="276" spans="1:50" ht="19.95" customHeight="1" x14ac:dyDescent="0.3">
      <c r="A276"/>
      <c r="B276"/>
      <c r="C276"/>
      <c r="D276"/>
      <c r="E276"/>
      <c r="AN276" s="2">
        <v>112000034</v>
      </c>
      <c r="AO276" s="2" t="s">
        <v>507</v>
      </c>
      <c r="AP276" s="2" t="s">
        <v>287</v>
      </c>
      <c r="AQ276" s="2" t="s">
        <v>302</v>
      </c>
      <c r="AR276" s="2" t="s">
        <v>303</v>
      </c>
      <c r="AS276" s="2" t="s">
        <v>304</v>
      </c>
      <c r="AT276" s="2" t="s">
        <v>270</v>
      </c>
      <c r="AW276" s="2">
        <v>12001000206</v>
      </c>
      <c r="AX276" s="2" t="s">
        <v>45</v>
      </c>
    </row>
    <row r="277" spans="1:50" ht="19.95" customHeight="1" x14ac:dyDescent="0.3">
      <c r="A277"/>
      <c r="B277"/>
      <c r="C277"/>
      <c r="D277"/>
      <c r="E277"/>
      <c r="AN277" s="2">
        <v>112000045</v>
      </c>
      <c r="AO277" s="2" t="s">
        <v>508</v>
      </c>
      <c r="AP277" s="2" t="s">
        <v>287</v>
      </c>
      <c r="AQ277" s="2" t="s">
        <v>302</v>
      </c>
      <c r="AR277" s="2" t="s">
        <v>332</v>
      </c>
      <c r="AS277" s="2" t="s">
        <v>509</v>
      </c>
      <c r="AT277" s="2" t="s">
        <v>278</v>
      </c>
      <c r="AW277" s="2">
        <v>12001000033</v>
      </c>
      <c r="AX277" s="2" t="s">
        <v>45</v>
      </c>
    </row>
    <row r="278" spans="1:50" ht="19.95" customHeight="1" x14ac:dyDescent="0.3">
      <c r="A278"/>
      <c r="B278"/>
      <c r="C278"/>
      <c r="D278"/>
      <c r="E278"/>
      <c r="AN278" s="2">
        <v>112000054</v>
      </c>
      <c r="AO278" s="2" t="s">
        <v>510</v>
      </c>
      <c r="AP278" s="2" t="s">
        <v>287</v>
      </c>
      <c r="AQ278" s="2" t="s">
        <v>302</v>
      </c>
      <c r="AR278" s="2" t="s">
        <v>346</v>
      </c>
      <c r="AS278" s="2" t="s">
        <v>509</v>
      </c>
      <c r="AT278" s="2" t="s">
        <v>281</v>
      </c>
      <c r="AW278" s="2">
        <v>12001000286</v>
      </c>
      <c r="AX278" s="2" t="s">
        <v>45</v>
      </c>
    </row>
    <row r="279" spans="1:50" ht="19.95" customHeight="1" x14ac:dyDescent="0.3">
      <c r="A279"/>
      <c r="B279"/>
      <c r="C279"/>
      <c r="D279"/>
      <c r="E279"/>
      <c r="AN279" s="2">
        <v>112000145</v>
      </c>
      <c r="AO279" s="2" t="s">
        <v>511</v>
      </c>
      <c r="AP279" s="2" t="s">
        <v>287</v>
      </c>
      <c r="AQ279" s="2" t="s">
        <v>302</v>
      </c>
      <c r="AR279" s="2" t="s">
        <v>360</v>
      </c>
      <c r="AS279" s="2" t="s">
        <v>509</v>
      </c>
      <c r="AT279" s="2" t="s">
        <v>283</v>
      </c>
      <c r="AW279" s="2">
        <v>12001000276</v>
      </c>
      <c r="AX279" s="2" t="s">
        <v>45</v>
      </c>
    </row>
    <row r="280" spans="1:50" ht="19.95" customHeight="1" x14ac:dyDescent="0.3">
      <c r="A280"/>
      <c r="B280"/>
      <c r="C280"/>
      <c r="D280"/>
      <c r="E280"/>
      <c r="AN280" s="2">
        <v>112000147</v>
      </c>
      <c r="AO280" s="2" t="s">
        <v>512</v>
      </c>
      <c r="AP280" s="2" t="s">
        <v>287</v>
      </c>
      <c r="AQ280" s="2" t="s">
        <v>302</v>
      </c>
      <c r="AR280" s="2" t="s">
        <v>360</v>
      </c>
      <c r="AS280" s="2" t="s">
        <v>509</v>
      </c>
      <c r="AT280" s="2" t="s">
        <v>283</v>
      </c>
      <c r="AW280" s="2">
        <v>12001000358</v>
      </c>
      <c r="AX280" s="2" t="s">
        <v>45</v>
      </c>
    </row>
    <row r="281" spans="1:50" ht="19.95" customHeight="1" x14ac:dyDescent="0.3">
      <c r="A281"/>
      <c r="B281"/>
      <c r="C281"/>
      <c r="D281"/>
      <c r="E281"/>
      <c r="AN281" s="2">
        <v>112000187</v>
      </c>
      <c r="AO281" s="2" t="s">
        <v>513</v>
      </c>
      <c r="AP281" s="2" t="s">
        <v>287</v>
      </c>
      <c r="AQ281" s="2" t="s">
        <v>302</v>
      </c>
      <c r="AR281" s="2" t="s">
        <v>514</v>
      </c>
      <c r="AS281" s="2" t="s">
        <v>515</v>
      </c>
      <c r="AT281" s="2" t="s">
        <v>284</v>
      </c>
      <c r="AW281" s="2">
        <v>12001000306</v>
      </c>
      <c r="AX281" s="2" t="s">
        <v>45</v>
      </c>
    </row>
    <row r="282" spans="1:50" ht="19.95" customHeight="1" x14ac:dyDescent="0.3">
      <c r="A282"/>
      <c r="B282"/>
      <c r="C282"/>
      <c r="D282"/>
      <c r="E282"/>
      <c r="AN282" s="2">
        <v>112000226</v>
      </c>
      <c r="AO282" s="2" t="s">
        <v>516</v>
      </c>
      <c r="AP282" s="2" t="s">
        <v>287</v>
      </c>
      <c r="AQ282" s="2" t="s">
        <v>302</v>
      </c>
      <c r="AR282" s="2" t="s">
        <v>514</v>
      </c>
      <c r="AS282" s="2" t="s">
        <v>515</v>
      </c>
      <c r="AT282" s="2" t="s">
        <v>284</v>
      </c>
      <c r="AW282" s="2">
        <v>12001000306</v>
      </c>
      <c r="AX282" s="2" t="s">
        <v>45</v>
      </c>
    </row>
    <row r="283" spans="1:50" ht="19.95" customHeight="1" x14ac:dyDescent="0.3">
      <c r="A283"/>
      <c r="B283"/>
      <c r="C283"/>
      <c r="D283"/>
      <c r="E283"/>
      <c r="AN283" s="2">
        <v>112000170</v>
      </c>
      <c r="AO283" s="2" t="s">
        <v>517</v>
      </c>
      <c r="AP283" s="2" t="s">
        <v>287</v>
      </c>
      <c r="AQ283" s="2" t="s">
        <v>302</v>
      </c>
      <c r="AR283" s="2" t="s">
        <v>514</v>
      </c>
      <c r="AS283" s="2" t="s">
        <v>515</v>
      </c>
      <c r="AT283" s="2" t="s">
        <v>285</v>
      </c>
      <c r="AW283" s="2">
        <v>12001000180</v>
      </c>
      <c r="AX283" s="2" t="s">
        <v>45</v>
      </c>
    </row>
    <row r="284" spans="1:50" ht="19.95" customHeight="1" x14ac:dyDescent="0.3">
      <c r="A284"/>
      <c r="B284"/>
      <c r="C284"/>
      <c r="D284"/>
      <c r="E284"/>
      <c r="AN284" s="2">
        <v>112000172</v>
      </c>
      <c r="AO284" s="2" t="s">
        <v>518</v>
      </c>
      <c r="AP284" s="2" t="s">
        <v>287</v>
      </c>
      <c r="AQ284" s="2" t="s">
        <v>302</v>
      </c>
      <c r="AR284" s="2" t="s">
        <v>514</v>
      </c>
      <c r="AS284" s="2" t="s">
        <v>515</v>
      </c>
      <c r="AT284" s="2" t="s">
        <v>285</v>
      </c>
      <c r="AW284" s="2">
        <v>12001000236</v>
      </c>
      <c r="AX284" s="2" t="s">
        <v>45</v>
      </c>
    </row>
    <row r="285" spans="1:50" ht="19.95" customHeight="1" x14ac:dyDescent="0.3">
      <c r="A285"/>
      <c r="B285"/>
      <c r="C285"/>
      <c r="D285"/>
      <c r="E285"/>
      <c r="AN285" s="2">
        <v>112000173</v>
      </c>
      <c r="AO285" s="2" t="s">
        <v>519</v>
      </c>
      <c r="AP285" s="2" t="s">
        <v>287</v>
      </c>
      <c r="AQ285" s="2" t="s">
        <v>302</v>
      </c>
      <c r="AR285" s="2" t="s">
        <v>514</v>
      </c>
      <c r="AS285" s="2" t="s">
        <v>515</v>
      </c>
      <c r="AT285" s="2" t="s">
        <v>285</v>
      </c>
      <c r="AW285" s="2">
        <v>12001000336</v>
      </c>
      <c r="AX285" s="2" t="s">
        <v>45</v>
      </c>
    </row>
    <row r="286" spans="1:50" ht="19.95" customHeight="1" x14ac:dyDescent="0.3">
      <c r="A286"/>
      <c r="B286"/>
      <c r="C286"/>
      <c r="D286"/>
      <c r="E286"/>
      <c r="AN286" s="2">
        <v>112000176</v>
      </c>
      <c r="AO286" s="2" t="s">
        <v>520</v>
      </c>
      <c r="AP286" s="2" t="s">
        <v>287</v>
      </c>
      <c r="AQ286" s="2" t="s">
        <v>302</v>
      </c>
      <c r="AR286" s="2" t="s">
        <v>514</v>
      </c>
      <c r="AS286" s="2" t="s">
        <v>515</v>
      </c>
      <c r="AT286" s="2" t="s">
        <v>285</v>
      </c>
      <c r="AW286" s="2">
        <v>12001000516</v>
      </c>
      <c r="AX286" s="2" t="s">
        <v>45</v>
      </c>
    </row>
    <row r="287" spans="1:50" ht="19.95" customHeight="1" x14ac:dyDescent="0.3">
      <c r="A287"/>
      <c r="B287"/>
      <c r="C287"/>
      <c r="D287"/>
      <c r="E287"/>
      <c r="AN287" s="2">
        <v>112000177</v>
      </c>
      <c r="AO287" s="2" t="s">
        <v>521</v>
      </c>
      <c r="AP287" s="2" t="s">
        <v>287</v>
      </c>
      <c r="AQ287" s="2" t="s">
        <v>302</v>
      </c>
      <c r="AR287" s="2" t="s">
        <v>514</v>
      </c>
      <c r="AS287" s="2" t="s">
        <v>515</v>
      </c>
      <c r="AT287" s="2" t="s">
        <v>285</v>
      </c>
      <c r="AW287" s="2">
        <v>12001000517</v>
      </c>
      <c r="AX287" s="2" t="s">
        <v>45</v>
      </c>
    </row>
    <row r="288" spans="1:50" ht="19.95" customHeight="1" x14ac:dyDescent="0.3">
      <c r="A288"/>
      <c r="B288"/>
      <c r="C288"/>
      <c r="D288"/>
      <c r="E288"/>
      <c r="AN288" s="2">
        <v>112000178</v>
      </c>
      <c r="AO288" s="2" t="s">
        <v>522</v>
      </c>
      <c r="AP288" s="2" t="s">
        <v>287</v>
      </c>
      <c r="AQ288" s="2" t="s">
        <v>302</v>
      </c>
      <c r="AR288" s="2" t="s">
        <v>514</v>
      </c>
      <c r="AS288" s="2" t="s">
        <v>515</v>
      </c>
      <c r="AT288" s="2" t="s">
        <v>285</v>
      </c>
      <c r="AW288" s="2">
        <v>12001000526</v>
      </c>
      <c r="AX288" s="2" t="s">
        <v>45</v>
      </c>
    </row>
    <row r="289" spans="1:50" ht="19.95" customHeight="1" x14ac:dyDescent="0.3">
      <c r="A289"/>
      <c r="B289"/>
      <c r="C289"/>
      <c r="D289"/>
      <c r="E289"/>
      <c r="AN289" s="2">
        <v>112000192</v>
      </c>
      <c r="AO289" s="2" t="s">
        <v>523</v>
      </c>
      <c r="AP289" s="2" t="s">
        <v>287</v>
      </c>
      <c r="AQ289" s="2" t="s">
        <v>302</v>
      </c>
      <c r="AR289" s="2" t="s">
        <v>514</v>
      </c>
      <c r="AS289" s="2" t="s">
        <v>515</v>
      </c>
      <c r="AT289" s="2" t="s">
        <v>285</v>
      </c>
      <c r="AW289" s="2">
        <v>12001000566</v>
      </c>
      <c r="AX289" s="2" t="s">
        <v>45</v>
      </c>
    </row>
    <row r="290" spans="1:50" ht="19.95" customHeight="1" x14ac:dyDescent="0.3">
      <c r="A290"/>
      <c r="B290"/>
      <c r="C290"/>
      <c r="D290"/>
      <c r="E290"/>
      <c r="AN290" s="2">
        <v>112000227</v>
      </c>
      <c r="AO290" s="2" t="s">
        <v>524</v>
      </c>
      <c r="AP290" s="2" t="s">
        <v>287</v>
      </c>
      <c r="AQ290" s="2" t="s">
        <v>302</v>
      </c>
      <c r="AR290" s="2" t="s">
        <v>514</v>
      </c>
      <c r="AS290" s="2" t="s">
        <v>515</v>
      </c>
      <c r="AT290" s="2" t="s">
        <v>285</v>
      </c>
      <c r="AW290" s="2">
        <v>12001000566</v>
      </c>
      <c r="AX290" s="2" t="s">
        <v>45</v>
      </c>
    </row>
    <row r="291" spans="1:50" ht="19.95" customHeight="1" x14ac:dyDescent="0.3">
      <c r="A291"/>
      <c r="B291"/>
      <c r="C291"/>
      <c r="D291"/>
      <c r="E291"/>
      <c r="AN291" s="2">
        <v>112000193</v>
      </c>
      <c r="AO291" s="2" t="s">
        <v>525</v>
      </c>
      <c r="AP291" s="2" t="s">
        <v>287</v>
      </c>
      <c r="AQ291" s="2" t="s">
        <v>302</v>
      </c>
      <c r="AR291" s="2" t="s">
        <v>514</v>
      </c>
      <c r="AS291" s="2" t="s">
        <v>515</v>
      </c>
      <c r="AT291" s="2" t="s">
        <v>285</v>
      </c>
      <c r="AW291" s="2">
        <v>12001000567</v>
      </c>
      <c r="AX291" s="2" t="s">
        <v>45</v>
      </c>
    </row>
    <row r="292" spans="1:50" ht="19.95" customHeight="1" x14ac:dyDescent="0.3">
      <c r="A292"/>
      <c r="B292"/>
      <c r="C292"/>
      <c r="D292"/>
      <c r="E292"/>
      <c r="AN292" s="2">
        <v>112000179</v>
      </c>
      <c r="AO292" s="2" t="s">
        <v>526</v>
      </c>
      <c r="AP292" s="2" t="s">
        <v>287</v>
      </c>
      <c r="AQ292" s="2" t="s">
        <v>302</v>
      </c>
      <c r="AR292" s="2" t="s">
        <v>514</v>
      </c>
      <c r="AS292" s="2" t="s">
        <v>515</v>
      </c>
      <c r="AT292" s="2" t="s">
        <v>288</v>
      </c>
      <c r="AW292" s="2">
        <v>12001000183</v>
      </c>
      <c r="AX292" s="2" t="s">
        <v>45</v>
      </c>
    </row>
    <row r="293" spans="1:50" ht="19.95" customHeight="1" x14ac:dyDescent="0.3">
      <c r="A293"/>
      <c r="B293"/>
      <c r="C293"/>
      <c r="D293"/>
      <c r="E293"/>
      <c r="AN293" s="2">
        <v>112000180</v>
      </c>
      <c r="AO293" s="2" t="s">
        <v>527</v>
      </c>
      <c r="AP293" s="2" t="s">
        <v>287</v>
      </c>
      <c r="AQ293" s="2" t="s">
        <v>302</v>
      </c>
      <c r="AR293" s="2" t="s">
        <v>514</v>
      </c>
      <c r="AS293" s="2" t="s">
        <v>515</v>
      </c>
      <c r="AT293" s="2" t="s">
        <v>288</v>
      </c>
      <c r="AW293" s="2">
        <v>12001000184</v>
      </c>
      <c r="AX293" s="2" t="s">
        <v>45</v>
      </c>
    </row>
    <row r="294" spans="1:50" ht="19.95" customHeight="1" x14ac:dyDescent="0.3">
      <c r="A294"/>
      <c r="B294"/>
      <c r="C294"/>
      <c r="D294"/>
      <c r="E294"/>
      <c r="AN294" s="2">
        <v>112000183</v>
      </c>
      <c r="AO294" s="2" t="s">
        <v>528</v>
      </c>
      <c r="AP294" s="2" t="s">
        <v>287</v>
      </c>
      <c r="AQ294" s="2" t="s">
        <v>302</v>
      </c>
      <c r="AR294" s="2" t="s">
        <v>514</v>
      </c>
      <c r="AS294" s="2" t="s">
        <v>515</v>
      </c>
      <c r="AT294" s="2" t="s">
        <v>288</v>
      </c>
      <c r="AW294" s="2">
        <v>12001000429</v>
      </c>
      <c r="AX294" s="2" t="s">
        <v>45</v>
      </c>
    </row>
    <row r="295" spans="1:50" ht="19.95" customHeight="1" x14ac:dyDescent="0.3">
      <c r="A295"/>
      <c r="B295"/>
      <c r="C295"/>
      <c r="D295"/>
      <c r="E295"/>
      <c r="AN295" s="2">
        <v>112000171</v>
      </c>
      <c r="AO295" s="2" t="s">
        <v>529</v>
      </c>
      <c r="AP295" s="2" t="s">
        <v>287</v>
      </c>
      <c r="AQ295" s="2" t="s">
        <v>302</v>
      </c>
      <c r="AR295" s="2" t="s">
        <v>514</v>
      </c>
      <c r="AS295" s="2" t="s">
        <v>515</v>
      </c>
      <c r="AT295" s="2" t="s">
        <v>289</v>
      </c>
      <c r="AW295" s="2">
        <v>12001000181</v>
      </c>
      <c r="AX295" s="2" t="s">
        <v>45</v>
      </c>
    </row>
    <row r="296" spans="1:50" ht="19.95" customHeight="1" x14ac:dyDescent="0.3">
      <c r="A296"/>
      <c r="B296"/>
      <c r="C296"/>
      <c r="D296"/>
      <c r="E296"/>
      <c r="AN296" s="2">
        <v>112000181</v>
      </c>
      <c r="AO296" s="2" t="s">
        <v>530</v>
      </c>
      <c r="AP296" s="2" t="s">
        <v>287</v>
      </c>
      <c r="AQ296" s="2" t="s">
        <v>302</v>
      </c>
      <c r="AR296" s="2" t="s">
        <v>514</v>
      </c>
      <c r="AS296" s="2" t="s">
        <v>515</v>
      </c>
      <c r="AT296" s="2" t="s">
        <v>289</v>
      </c>
      <c r="AW296" s="2">
        <v>12001000187</v>
      </c>
      <c r="AX296" s="2" t="s">
        <v>45</v>
      </c>
    </row>
    <row r="297" spans="1:50" ht="19.95" customHeight="1" x14ac:dyDescent="0.3">
      <c r="A297"/>
      <c r="B297"/>
      <c r="C297"/>
      <c r="D297"/>
      <c r="E297"/>
      <c r="AN297" s="2">
        <v>112000174</v>
      </c>
      <c r="AO297" s="2" t="s">
        <v>531</v>
      </c>
      <c r="AP297" s="2" t="s">
        <v>287</v>
      </c>
      <c r="AQ297" s="2" t="s">
        <v>302</v>
      </c>
      <c r="AR297" s="2" t="s">
        <v>514</v>
      </c>
      <c r="AS297" s="2" t="s">
        <v>515</v>
      </c>
      <c r="AT297" s="2" t="s">
        <v>291</v>
      </c>
      <c r="AW297" s="2">
        <v>12001000426</v>
      </c>
      <c r="AX297" s="2" t="s">
        <v>45</v>
      </c>
    </row>
    <row r="298" spans="1:50" ht="19.95" customHeight="1" x14ac:dyDescent="0.3">
      <c r="A298"/>
      <c r="B298"/>
      <c r="C298"/>
      <c r="D298"/>
      <c r="E298"/>
      <c r="AN298" s="2">
        <v>112000175</v>
      </c>
      <c r="AO298" s="2" t="s">
        <v>532</v>
      </c>
      <c r="AP298" s="2" t="s">
        <v>287</v>
      </c>
      <c r="AQ298" s="2" t="s">
        <v>302</v>
      </c>
      <c r="AR298" s="2" t="s">
        <v>514</v>
      </c>
      <c r="AS298" s="2" t="s">
        <v>515</v>
      </c>
      <c r="AT298" s="2" t="s">
        <v>291</v>
      </c>
      <c r="AW298" s="2">
        <v>12001000427</v>
      </c>
      <c r="AX298" s="2" t="s">
        <v>45</v>
      </c>
    </row>
    <row r="299" spans="1:50" ht="19.95" customHeight="1" x14ac:dyDescent="0.3">
      <c r="A299"/>
      <c r="B299"/>
      <c r="C299"/>
      <c r="D299"/>
      <c r="E299"/>
      <c r="AN299" s="2">
        <v>112000182</v>
      </c>
      <c r="AO299" s="2" t="s">
        <v>533</v>
      </c>
      <c r="AP299" s="2" t="s">
        <v>287</v>
      </c>
      <c r="AQ299" s="2" t="s">
        <v>302</v>
      </c>
      <c r="AR299" s="2" t="s">
        <v>514</v>
      </c>
      <c r="AS299" s="2" t="s">
        <v>515</v>
      </c>
      <c r="AT299" s="2" t="s">
        <v>291</v>
      </c>
      <c r="AW299" s="2">
        <v>12001000188</v>
      </c>
      <c r="AX299" s="2" t="s">
        <v>45</v>
      </c>
    </row>
    <row r="300" spans="1:50" ht="19.95" customHeight="1" x14ac:dyDescent="0.3">
      <c r="A300"/>
      <c r="B300"/>
      <c r="C300"/>
      <c r="D300"/>
      <c r="E300"/>
      <c r="AN300" s="2">
        <v>112000186</v>
      </c>
      <c r="AO300" s="2" t="s">
        <v>534</v>
      </c>
      <c r="AP300" s="2" t="s">
        <v>287</v>
      </c>
      <c r="AQ300" s="2" t="s">
        <v>302</v>
      </c>
      <c r="AR300" s="2" t="s">
        <v>514</v>
      </c>
      <c r="AS300" s="2" t="s">
        <v>515</v>
      </c>
      <c r="AT300" s="2" t="s">
        <v>292</v>
      </c>
      <c r="AW300" s="2">
        <v>12001000185</v>
      </c>
      <c r="AX300" s="2" t="s">
        <v>45</v>
      </c>
    </row>
    <row r="301" spans="1:50" ht="19.95" customHeight="1" x14ac:dyDescent="0.3">
      <c r="A301"/>
      <c r="B301"/>
      <c r="C301"/>
      <c r="D301"/>
      <c r="E301"/>
      <c r="AN301" s="2">
        <v>211000001</v>
      </c>
      <c r="AO301" s="2" t="s">
        <v>535</v>
      </c>
      <c r="AP301" s="2" t="s">
        <v>32</v>
      </c>
      <c r="AQ301" s="2" t="s">
        <v>536</v>
      </c>
      <c r="AR301" s="2" t="s">
        <v>537</v>
      </c>
      <c r="AS301" s="2" t="s">
        <v>538</v>
      </c>
      <c r="AT301" s="2" t="s">
        <v>539</v>
      </c>
      <c r="AU301" s="2" t="s">
        <v>540</v>
      </c>
      <c r="AV301" s="2" t="s">
        <v>541</v>
      </c>
      <c r="AW301" s="2">
        <v>21001000008</v>
      </c>
      <c r="AX301" s="2">
        <v>25</v>
      </c>
    </row>
    <row r="302" spans="1:50" ht="19.95" customHeight="1" x14ac:dyDescent="0.3">
      <c r="A302"/>
      <c r="B302"/>
      <c r="C302"/>
      <c r="D302"/>
      <c r="E302"/>
      <c r="AN302" s="2">
        <v>211000002</v>
      </c>
      <c r="AO302" s="2" t="s">
        <v>542</v>
      </c>
      <c r="AP302" s="2" t="s">
        <v>32</v>
      </c>
      <c r="AQ302" s="2" t="s">
        <v>536</v>
      </c>
      <c r="AR302" s="2" t="s">
        <v>537</v>
      </c>
      <c r="AS302" s="2" t="s">
        <v>538</v>
      </c>
      <c r="AT302" s="2" t="s">
        <v>539</v>
      </c>
      <c r="AU302" s="2" t="s">
        <v>540</v>
      </c>
      <c r="AV302" s="2" t="s">
        <v>541</v>
      </c>
      <c r="AW302" s="2">
        <v>21001000103</v>
      </c>
      <c r="AX302" s="2">
        <v>25</v>
      </c>
    </row>
    <row r="303" spans="1:50" ht="19.95" customHeight="1" x14ac:dyDescent="0.3">
      <c r="A303"/>
      <c r="B303"/>
      <c r="C303"/>
      <c r="D303"/>
      <c r="E303"/>
      <c r="AN303" s="2">
        <v>211000003</v>
      </c>
      <c r="AO303" s="2" t="s">
        <v>543</v>
      </c>
      <c r="AP303" s="2" t="s">
        <v>32</v>
      </c>
      <c r="AQ303" s="2" t="s">
        <v>536</v>
      </c>
      <c r="AR303" s="2" t="s">
        <v>537</v>
      </c>
      <c r="AS303" s="2" t="s">
        <v>538</v>
      </c>
      <c r="AT303" s="2" t="s">
        <v>539</v>
      </c>
      <c r="AU303" s="2" t="s">
        <v>540</v>
      </c>
      <c r="AV303" s="2" t="s">
        <v>541</v>
      </c>
      <c r="AW303" s="2">
        <v>21001000007</v>
      </c>
      <c r="AX303" s="2">
        <v>50</v>
      </c>
    </row>
    <row r="304" spans="1:50" ht="19.95" customHeight="1" x14ac:dyDescent="0.3">
      <c r="A304"/>
      <c r="B304"/>
      <c r="C304"/>
      <c r="D304"/>
      <c r="E304"/>
      <c r="AN304" s="2">
        <v>211000004</v>
      </c>
      <c r="AO304" s="2" t="s">
        <v>544</v>
      </c>
      <c r="AP304" s="2" t="s">
        <v>32</v>
      </c>
      <c r="AQ304" s="2" t="s">
        <v>536</v>
      </c>
      <c r="AR304" s="2" t="s">
        <v>537</v>
      </c>
      <c r="AS304" s="2" t="s">
        <v>538</v>
      </c>
      <c r="AT304" s="2" t="s">
        <v>539</v>
      </c>
      <c r="AU304" s="2" t="s">
        <v>540</v>
      </c>
      <c r="AV304" s="2" t="s">
        <v>541</v>
      </c>
      <c r="AW304" s="2">
        <v>21001000102</v>
      </c>
      <c r="AX304" s="2">
        <v>50</v>
      </c>
    </row>
    <row r="305" spans="1:50" ht="19.95" customHeight="1" x14ac:dyDescent="0.3">
      <c r="A305"/>
      <c r="B305"/>
      <c r="C305"/>
      <c r="D305"/>
      <c r="E305"/>
      <c r="AN305" s="2">
        <v>211000007</v>
      </c>
      <c r="AO305" s="2" t="s">
        <v>545</v>
      </c>
      <c r="AP305" s="2" t="s">
        <v>32</v>
      </c>
      <c r="AQ305" s="2" t="s">
        <v>536</v>
      </c>
      <c r="AR305" s="2" t="s">
        <v>546</v>
      </c>
      <c r="AS305" s="2" t="s">
        <v>547</v>
      </c>
      <c r="AT305" s="2" t="s">
        <v>548</v>
      </c>
      <c r="AU305" s="2" t="s">
        <v>540</v>
      </c>
      <c r="AV305" s="2" t="s">
        <v>541</v>
      </c>
      <c r="AW305" s="2">
        <v>21001000001</v>
      </c>
      <c r="AX305" s="2">
        <v>50</v>
      </c>
    </row>
    <row r="306" spans="1:50" ht="19.95" customHeight="1" x14ac:dyDescent="0.3">
      <c r="A306"/>
      <c r="B306"/>
      <c r="C306"/>
      <c r="D306"/>
      <c r="E306"/>
      <c r="AN306" s="2">
        <v>211000008</v>
      </c>
      <c r="AO306" s="2" t="s">
        <v>549</v>
      </c>
      <c r="AP306" s="2" t="s">
        <v>32</v>
      </c>
      <c r="AQ306" s="2" t="s">
        <v>536</v>
      </c>
      <c r="AR306" s="2" t="s">
        <v>546</v>
      </c>
      <c r="AS306" s="2" t="s">
        <v>547</v>
      </c>
      <c r="AT306" s="2" t="s">
        <v>548</v>
      </c>
      <c r="AU306" s="2" t="s">
        <v>540</v>
      </c>
      <c r="AV306" s="2" t="s">
        <v>541</v>
      </c>
      <c r="AW306" s="2">
        <v>21001000092</v>
      </c>
      <c r="AX306" s="2">
        <v>25</v>
      </c>
    </row>
    <row r="307" spans="1:50" ht="19.95" customHeight="1" x14ac:dyDescent="0.3">
      <c r="A307"/>
      <c r="B307"/>
      <c r="C307"/>
      <c r="D307"/>
      <c r="E307"/>
      <c r="AN307" s="2">
        <v>211000009</v>
      </c>
      <c r="AO307" s="2" t="s">
        <v>550</v>
      </c>
      <c r="AP307" s="2" t="s">
        <v>32</v>
      </c>
      <c r="AQ307" s="2" t="s">
        <v>536</v>
      </c>
      <c r="AR307" s="2" t="s">
        <v>546</v>
      </c>
      <c r="AS307" s="2" t="s">
        <v>547</v>
      </c>
      <c r="AT307" s="2" t="s">
        <v>548</v>
      </c>
      <c r="AU307" s="2" t="s">
        <v>540</v>
      </c>
      <c r="AV307" s="2" t="s">
        <v>541</v>
      </c>
      <c r="AW307" s="2">
        <v>21001000133</v>
      </c>
      <c r="AX307" s="2">
        <v>50</v>
      </c>
    </row>
    <row r="308" spans="1:50" ht="19.95" customHeight="1" x14ac:dyDescent="0.3">
      <c r="A308"/>
      <c r="B308"/>
      <c r="C308"/>
      <c r="D308"/>
      <c r="E308"/>
      <c r="AN308" s="2">
        <v>211000011</v>
      </c>
      <c r="AO308" s="2" t="s">
        <v>551</v>
      </c>
      <c r="AP308" s="2" t="s">
        <v>32</v>
      </c>
      <c r="AQ308" s="2" t="s">
        <v>536</v>
      </c>
      <c r="AR308" s="2" t="s">
        <v>546</v>
      </c>
      <c r="AS308" s="2" t="s">
        <v>547</v>
      </c>
      <c r="AT308" s="2" t="s">
        <v>548</v>
      </c>
      <c r="AU308" s="2" t="s">
        <v>540</v>
      </c>
      <c r="AV308" s="2" t="s">
        <v>541</v>
      </c>
      <c r="AW308" s="2">
        <v>21001000002</v>
      </c>
      <c r="AX308" s="2">
        <v>50</v>
      </c>
    </row>
    <row r="309" spans="1:50" ht="19.95" customHeight="1" x14ac:dyDescent="0.3">
      <c r="A309"/>
      <c r="B309"/>
      <c r="C309"/>
      <c r="D309"/>
      <c r="E309"/>
      <c r="AN309" s="2">
        <v>211000012</v>
      </c>
      <c r="AO309" s="2" t="s">
        <v>552</v>
      </c>
      <c r="AP309" s="2" t="s">
        <v>32</v>
      </c>
      <c r="AQ309" s="2" t="s">
        <v>536</v>
      </c>
      <c r="AR309" s="2" t="s">
        <v>546</v>
      </c>
      <c r="AS309" s="2" t="s">
        <v>547</v>
      </c>
      <c r="AT309" s="2" t="s">
        <v>548</v>
      </c>
      <c r="AU309" s="2" t="s">
        <v>540</v>
      </c>
      <c r="AV309" s="2" t="s">
        <v>541</v>
      </c>
      <c r="AW309" s="2">
        <v>21001000091</v>
      </c>
      <c r="AX309" s="2">
        <v>25</v>
      </c>
    </row>
    <row r="310" spans="1:50" ht="19.95" customHeight="1" x14ac:dyDescent="0.3">
      <c r="A310"/>
      <c r="B310"/>
      <c r="C310"/>
      <c r="D310"/>
      <c r="E310"/>
      <c r="AN310" s="2">
        <v>211000013</v>
      </c>
      <c r="AO310" s="2" t="s">
        <v>553</v>
      </c>
      <c r="AP310" s="2" t="s">
        <v>32</v>
      </c>
      <c r="AQ310" s="2" t="s">
        <v>536</v>
      </c>
      <c r="AR310" s="2" t="s">
        <v>546</v>
      </c>
      <c r="AS310" s="2" t="s">
        <v>547</v>
      </c>
      <c r="AT310" s="2" t="s">
        <v>548</v>
      </c>
      <c r="AU310" s="2" t="s">
        <v>540</v>
      </c>
      <c r="AV310" s="2" t="s">
        <v>541</v>
      </c>
      <c r="AW310" s="2">
        <v>21001000101</v>
      </c>
      <c r="AX310" s="2">
        <v>50</v>
      </c>
    </row>
    <row r="311" spans="1:50" ht="19.95" customHeight="1" x14ac:dyDescent="0.3">
      <c r="A311"/>
      <c r="B311"/>
      <c r="C311"/>
      <c r="D311"/>
      <c r="E311"/>
      <c r="AN311" s="2">
        <v>211000016</v>
      </c>
      <c r="AO311" s="2" t="s">
        <v>554</v>
      </c>
      <c r="AP311" s="2" t="s">
        <v>32</v>
      </c>
      <c r="AQ311" s="2" t="s">
        <v>536</v>
      </c>
      <c r="AR311" s="2" t="s">
        <v>546</v>
      </c>
      <c r="AS311" s="2" t="s">
        <v>547</v>
      </c>
      <c r="AT311" s="2" t="s">
        <v>548</v>
      </c>
      <c r="AU311" s="2" t="s">
        <v>540</v>
      </c>
      <c r="AV311" s="2" t="s">
        <v>541</v>
      </c>
      <c r="AW311" s="2">
        <v>21001000003</v>
      </c>
      <c r="AX311" s="2">
        <v>50</v>
      </c>
    </row>
    <row r="312" spans="1:50" ht="19.95" customHeight="1" x14ac:dyDescent="0.3">
      <c r="A312"/>
      <c r="B312"/>
      <c r="C312"/>
      <c r="D312"/>
      <c r="E312"/>
      <c r="AN312" s="2">
        <v>211000018</v>
      </c>
      <c r="AO312" s="2" t="s">
        <v>555</v>
      </c>
      <c r="AP312" s="2" t="s">
        <v>32</v>
      </c>
      <c r="AQ312" s="2" t="s">
        <v>536</v>
      </c>
      <c r="AR312" s="2" t="s">
        <v>556</v>
      </c>
      <c r="AS312" s="2" t="s">
        <v>557</v>
      </c>
      <c r="AT312" s="2" t="s">
        <v>558</v>
      </c>
      <c r="AU312" s="2" t="s">
        <v>540</v>
      </c>
      <c r="AV312" s="2" t="s">
        <v>541</v>
      </c>
      <c r="AW312" s="2">
        <v>21001000004</v>
      </c>
      <c r="AX312" s="2">
        <v>50</v>
      </c>
    </row>
    <row r="313" spans="1:50" ht="19.95" customHeight="1" x14ac:dyDescent="0.3">
      <c r="A313"/>
      <c r="B313"/>
      <c r="C313"/>
      <c r="D313"/>
      <c r="E313"/>
      <c r="AN313" s="2">
        <v>211000019</v>
      </c>
      <c r="AO313" s="2" t="s">
        <v>559</v>
      </c>
      <c r="AP313" s="2" t="s">
        <v>32</v>
      </c>
      <c r="AQ313" s="2" t="s">
        <v>536</v>
      </c>
      <c r="AR313" s="2" t="s">
        <v>556</v>
      </c>
      <c r="AS313" s="2" t="s">
        <v>557</v>
      </c>
      <c r="AT313" s="2" t="s">
        <v>558</v>
      </c>
      <c r="AU313" s="2" t="s">
        <v>540</v>
      </c>
      <c r="AV313" s="2" t="s">
        <v>541</v>
      </c>
      <c r="AW313" s="2">
        <v>21001000081</v>
      </c>
      <c r="AX313" s="2">
        <v>50</v>
      </c>
    </row>
    <row r="314" spans="1:50" ht="19.95" customHeight="1" x14ac:dyDescent="0.3">
      <c r="A314"/>
      <c r="B314"/>
      <c r="C314"/>
      <c r="D314"/>
      <c r="E314"/>
      <c r="AN314" s="2">
        <v>211000020</v>
      </c>
      <c r="AO314" s="2" t="s">
        <v>560</v>
      </c>
      <c r="AP314" s="2" t="s">
        <v>32</v>
      </c>
      <c r="AQ314" s="2" t="s">
        <v>536</v>
      </c>
      <c r="AR314" s="2" t="s">
        <v>556</v>
      </c>
      <c r="AS314" s="2" t="s">
        <v>557</v>
      </c>
      <c r="AT314" s="2" t="s">
        <v>558</v>
      </c>
      <c r="AU314" s="2" t="s">
        <v>540</v>
      </c>
      <c r="AV314" s="2" t="s">
        <v>541</v>
      </c>
      <c r="AW314" s="2">
        <v>21001000005</v>
      </c>
      <c r="AX314" s="2">
        <v>25</v>
      </c>
    </row>
    <row r="315" spans="1:50" ht="19.95" customHeight="1" x14ac:dyDescent="0.3">
      <c r="A315"/>
      <c r="B315"/>
      <c r="C315"/>
      <c r="D315"/>
      <c r="E315"/>
      <c r="AN315" s="2">
        <v>211000021</v>
      </c>
      <c r="AO315" s="2" t="s">
        <v>561</v>
      </c>
      <c r="AP315" s="2" t="s">
        <v>32</v>
      </c>
      <c r="AQ315" s="2" t="s">
        <v>536</v>
      </c>
      <c r="AR315" s="2" t="s">
        <v>556</v>
      </c>
      <c r="AS315" s="2" t="s">
        <v>557</v>
      </c>
      <c r="AT315" s="2" t="s">
        <v>558</v>
      </c>
      <c r="AU315" s="2" t="s">
        <v>540</v>
      </c>
      <c r="AV315" s="2" t="s">
        <v>541</v>
      </c>
      <c r="AW315" s="2">
        <v>21001000082</v>
      </c>
      <c r="AX315" s="2">
        <v>25</v>
      </c>
    </row>
    <row r="316" spans="1:50" ht="19.95" customHeight="1" x14ac:dyDescent="0.3">
      <c r="A316"/>
      <c r="B316"/>
      <c r="C316"/>
      <c r="D316"/>
      <c r="E316"/>
      <c r="AN316" s="2">
        <v>211000022</v>
      </c>
      <c r="AO316" s="2" t="s">
        <v>562</v>
      </c>
      <c r="AP316" s="2" t="s">
        <v>32</v>
      </c>
      <c r="AQ316" s="2" t="s">
        <v>536</v>
      </c>
      <c r="AR316" s="2" t="s">
        <v>556</v>
      </c>
      <c r="AS316" s="2" t="s">
        <v>557</v>
      </c>
      <c r="AT316" s="2" t="s">
        <v>558</v>
      </c>
      <c r="AU316" s="2" t="s">
        <v>540</v>
      </c>
      <c r="AV316" s="2" t="s">
        <v>541</v>
      </c>
      <c r="AW316" s="2">
        <v>21001000006</v>
      </c>
      <c r="AX316" s="2">
        <v>20</v>
      </c>
    </row>
    <row r="317" spans="1:50" ht="19.95" customHeight="1" x14ac:dyDescent="0.3">
      <c r="A317"/>
      <c r="B317"/>
      <c r="C317"/>
      <c r="D317"/>
      <c r="E317"/>
      <c r="AN317" s="2">
        <v>211000023</v>
      </c>
      <c r="AO317" s="2" t="s">
        <v>563</v>
      </c>
      <c r="AP317" s="2" t="s">
        <v>32</v>
      </c>
      <c r="AQ317" s="2" t="s">
        <v>536</v>
      </c>
      <c r="AR317" s="2" t="s">
        <v>556</v>
      </c>
      <c r="AS317" s="2" t="s">
        <v>557</v>
      </c>
      <c r="AT317" s="2" t="s">
        <v>558</v>
      </c>
      <c r="AU317" s="2" t="s">
        <v>540</v>
      </c>
      <c r="AV317" s="2" t="s">
        <v>541</v>
      </c>
      <c r="AW317" s="2">
        <v>21001000083</v>
      </c>
      <c r="AX317" s="2">
        <v>20</v>
      </c>
    </row>
    <row r="318" spans="1:50" ht="19.95" customHeight="1" x14ac:dyDescent="0.3">
      <c r="A318"/>
      <c r="B318"/>
      <c r="C318"/>
      <c r="D318"/>
      <c r="E318"/>
      <c r="AN318" s="2">
        <v>211000024</v>
      </c>
      <c r="AO318" s="2" t="s">
        <v>564</v>
      </c>
      <c r="AP318" s="2" t="s">
        <v>32</v>
      </c>
      <c r="AQ318" s="2" t="s">
        <v>536</v>
      </c>
      <c r="AR318" s="2" t="s">
        <v>556</v>
      </c>
      <c r="AS318" s="2" t="s">
        <v>557</v>
      </c>
      <c r="AT318" s="2" t="s">
        <v>558</v>
      </c>
      <c r="AU318" s="2" t="s">
        <v>540</v>
      </c>
      <c r="AV318" s="2" t="s">
        <v>541</v>
      </c>
      <c r="AW318" s="2">
        <v>21001000009</v>
      </c>
      <c r="AX318" s="2">
        <v>10</v>
      </c>
    </row>
    <row r="319" spans="1:50" ht="19.95" customHeight="1" x14ac:dyDescent="0.3">
      <c r="A319"/>
      <c r="B319"/>
      <c r="C319"/>
      <c r="D319"/>
      <c r="E319"/>
      <c r="AN319" s="2">
        <v>211000025</v>
      </c>
      <c r="AO319" s="2" t="s">
        <v>565</v>
      </c>
      <c r="AP319" s="2" t="s">
        <v>32</v>
      </c>
      <c r="AQ319" s="2" t="s">
        <v>536</v>
      </c>
      <c r="AR319" s="2" t="s">
        <v>556</v>
      </c>
      <c r="AS319" s="2" t="s">
        <v>557</v>
      </c>
      <c r="AT319" s="2" t="s">
        <v>558</v>
      </c>
      <c r="AU319" s="2" t="s">
        <v>540</v>
      </c>
      <c r="AV319" s="2" t="s">
        <v>541</v>
      </c>
      <c r="AW319" s="2">
        <v>21001000090</v>
      </c>
      <c r="AX319" s="2">
        <v>10</v>
      </c>
    </row>
    <row r="320" spans="1:50" ht="19.95" customHeight="1" x14ac:dyDescent="0.3">
      <c r="A320"/>
      <c r="B320"/>
      <c r="C320"/>
      <c r="D320"/>
      <c r="E320"/>
      <c r="AN320" s="2">
        <v>211000026</v>
      </c>
      <c r="AO320" s="2" t="s">
        <v>566</v>
      </c>
      <c r="AP320" s="2" t="s">
        <v>32</v>
      </c>
      <c r="AQ320" s="2" t="s">
        <v>536</v>
      </c>
      <c r="AR320" s="2" t="s">
        <v>567</v>
      </c>
      <c r="AS320" s="2" t="s">
        <v>568</v>
      </c>
      <c r="AT320" s="2" t="s">
        <v>569</v>
      </c>
      <c r="AU320" s="2" t="s">
        <v>540</v>
      </c>
      <c r="AV320" s="2" t="s">
        <v>541</v>
      </c>
      <c r="AW320" s="2">
        <v>21001000010</v>
      </c>
      <c r="AX320" s="2">
        <v>50</v>
      </c>
    </row>
    <row r="321" spans="1:50" ht="19.95" customHeight="1" x14ac:dyDescent="0.3">
      <c r="A321"/>
      <c r="B321"/>
      <c r="C321"/>
      <c r="D321"/>
      <c r="E321"/>
      <c r="AN321" s="2">
        <v>211000027</v>
      </c>
      <c r="AO321" s="2" t="s">
        <v>570</v>
      </c>
      <c r="AP321" s="2" t="s">
        <v>32</v>
      </c>
      <c r="AQ321" s="2" t="s">
        <v>536</v>
      </c>
      <c r="AR321" s="2" t="s">
        <v>567</v>
      </c>
      <c r="AS321" s="2" t="s">
        <v>568</v>
      </c>
      <c r="AT321" s="2" t="s">
        <v>569</v>
      </c>
      <c r="AU321" s="2" t="s">
        <v>540</v>
      </c>
      <c r="AV321" s="2" t="s">
        <v>541</v>
      </c>
      <c r="AW321" s="2">
        <v>21001000011</v>
      </c>
      <c r="AX321" s="2">
        <v>50</v>
      </c>
    </row>
    <row r="322" spans="1:50" ht="19.95" customHeight="1" x14ac:dyDescent="0.3">
      <c r="A322"/>
      <c r="B322"/>
      <c r="C322"/>
      <c r="D322"/>
      <c r="E322"/>
      <c r="AN322" s="2">
        <v>211000028</v>
      </c>
      <c r="AO322" s="2" t="s">
        <v>571</v>
      </c>
      <c r="AP322" s="2" t="s">
        <v>32</v>
      </c>
      <c r="AQ322" s="2" t="s">
        <v>536</v>
      </c>
      <c r="AR322" s="2" t="s">
        <v>567</v>
      </c>
      <c r="AS322" s="2" t="s">
        <v>568</v>
      </c>
      <c r="AT322" s="2" t="s">
        <v>569</v>
      </c>
      <c r="AU322" s="2" t="s">
        <v>540</v>
      </c>
      <c r="AV322" s="2" t="s">
        <v>541</v>
      </c>
      <c r="AW322" s="2">
        <v>21001000012</v>
      </c>
      <c r="AX322" s="2">
        <v>50</v>
      </c>
    </row>
    <row r="323" spans="1:50" ht="19.95" customHeight="1" x14ac:dyDescent="0.3">
      <c r="A323"/>
      <c r="B323"/>
      <c r="C323"/>
      <c r="D323"/>
      <c r="E323"/>
      <c r="AN323" s="2">
        <v>211000029</v>
      </c>
      <c r="AO323" s="2" t="s">
        <v>572</v>
      </c>
      <c r="AP323" s="2" t="s">
        <v>32</v>
      </c>
      <c r="AQ323" s="2" t="s">
        <v>536</v>
      </c>
      <c r="AR323" s="2" t="s">
        <v>567</v>
      </c>
      <c r="AS323" s="2" t="s">
        <v>568</v>
      </c>
      <c r="AT323" s="2" t="s">
        <v>569</v>
      </c>
      <c r="AU323" s="2" t="s">
        <v>540</v>
      </c>
      <c r="AV323" s="2" t="s">
        <v>541</v>
      </c>
      <c r="AW323" s="2">
        <v>21001000013</v>
      </c>
      <c r="AX323" s="2">
        <v>25</v>
      </c>
    </row>
    <row r="324" spans="1:50" ht="19.95" customHeight="1" x14ac:dyDescent="0.3">
      <c r="A324"/>
      <c r="B324"/>
      <c r="C324"/>
      <c r="D324"/>
      <c r="E324"/>
      <c r="AN324" s="2">
        <v>211000030</v>
      </c>
      <c r="AO324" s="2" t="s">
        <v>573</v>
      </c>
      <c r="AP324" s="2" t="s">
        <v>32</v>
      </c>
      <c r="AQ324" s="2" t="s">
        <v>536</v>
      </c>
      <c r="AR324" s="2" t="s">
        <v>567</v>
      </c>
      <c r="AS324" s="2" t="s">
        <v>568</v>
      </c>
      <c r="AT324" s="2" t="s">
        <v>569</v>
      </c>
      <c r="AU324" s="2" t="s">
        <v>540</v>
      </c>
      <c r="AV324" s="2" t="s">
        <v>541</v>
      </c>
      <c r="AW324" s="2">
        <v>21001000014</v>
      </c>
      <c r="AX324" s="2">
        <v>25</v>
      </c>
    </row>
    <row r="325" spans="1:50" ht="19.95" customHeight="1" x14ac:dyDescent="0.3">
      <c r="A325"/>
      <c r="B325"/>
      <c r="C325"/>
      <c r="D325"/>
      <c r="E325"/>
      <c r="AN325" s="2">
        <v>211000031</v>
      </c>
      <c r="AO325" s="2" t="s">
        <v>574</v>
      </c>
      <c r="AP325" s="2" t="s">
        <v>32</v>
      </c>
      <c r="AQ325" s="2" t="s">
        <v>536</v>
      </c>
      <c r="AR325" s="2" t="s">
        <v>567</v>
      </c>
      <c r="AS325" s="2" t="s">
        <v>568</v>
      </c>
      <c r="AT325" s="2" t="s">
        <v>569</v>
      </c>
      <c r="AU325" s="2" t="s">
        <v>540</v>
      </c>
      <c r="AV325" s="2" t="s">
        <v>541</v>
      </c>
      <c r="AW325" s="2">
        <v>21001000015</v>
      </c>
      <c r="AX325" s="2">
        <v>25</v>
      </c>
    </row>
    <row r="326" spans="1:50" ht="19.95" customHeight="1" x14ac:dyDescent="0.3">
      <c r="A326"/>
      <c r="B326"/>
      <c r="C326"/>
      <c r="D326"/>
      <c r="E326"/>
      <c r="AN326" s="2">
        <v>211000032</v>
      </c>
      <c r="AO326" s="2" t="s">
        <v>575</v>
      </c>
      <c r="AP326" s="2" t="s">
        <v>32</v>
      </c>
      <c r="AQ326" s="2" t="s">
        <v>536</v>
      </c>
      <c r="AR326" s="2" t="s">
        <v>576</v>
      </c>
      <c r="AS326" s="2" t="s">
        <v>577</v>
      </c>
      <c r="AT326" s="2" t="s">
        <v>578</v>
      </c>
      <c r="AU326" s="2" t="s">
        <v>540</v>
      </c>
      <c r="AV326" s="2" t="s">
        <v>541</v>
      </c>
      <c r="AW326" s="2">
        <v>21001000023</v>
      </c>
      <c r="AX326" s="2">
        <v>50</v>
      </c>
    </row>
    <row r="327" spans="1:50" ht="19.95" customHeight="1" x14ac:dyDescent="0.3">
      <c r="A327"/>
      <c r="B327"/>
      <c r="C327"/>
      <c r="D327"/>
      <c r="E327"/>
      <c r="AN327" s="2">
        <v>211000033</v>
      </c>
      <c r="AO327" s="2" t="s">
        <v>579</v>
      </c>
      <c r="AP327" s="2" t="s">
        <v>32</v>
      </c>
      <c r="AQ327" s="2" t="s">
        <v>536</v>
      </c>
      <c r="AR327" s="2" t="s">
        <v>576</v>
      </c>
      <c r="AS327" s="2" t="s">
        <v>577</v>
      </c>
      <c r="AT327" s="2" t="s">
        <v>578</v>
      </c>
      <c r="AU327" s="2" t="s">
        <v>540</v>
      </c>
      <c r="AV327" s="2" t="s">
        <v>541</v>
      </c>
      <c r="AW327" s="2">
        <v>21001000024</v>
      </c>
      <c r="AX327" s="2">
        <v>25</v>
      </c>
    </row>
    <row r="328" spans="1:50" ht="19.95" customHeight="1" x14ac:dyDescent="0.3">
      <c r="A328"/>
      <c r="B328"/>
      <c r="C328"/>
      <c r="D328"/>
      <c r="E328"/>
      <c r="AN328" s="2">
        <v>211000034</v>
      </c>
      <c r="AO328" s="2" t="s">
        <v>580</v>
      </c>
      <c r="AP328" s="2" t="s">
        <v>32</v>
      </c>
      <c r="AQ328" s="2" t="s">
        <v>536</v>
      </c>
      <c r="AR328" s="2" t="s">
        <v>576</v>
      </c>
      <c r="AS328" s="2" t="s">
        <v>577</v>
      </c>
      <c r="AT328" s="2" t="s">
        <v>578</v>
      </c>
      <c r="AU328" s="2" t="s">
        <v>540</v>
      </c>
      <c r="AV328" s="2" t="s">
        <v>541</v>
      </c>
      <c r="AW328" s="2">
        <v>21001000016</v>
      </c>
      <c r="AX328" s="2">
        <v>50</v>
      </c>
    </row>
    <row r="329" spans="1:50" ht="19.95" customHeight="1" x14ac:dyDescent="0.3">
      <c r="A329"/>
      <c r="B329"/>
      <c r="C329"/>
      <c r="D329"/>
      <c r="E329"/>
      <c r="AN329" s="2">
        <v>211000035</v>
      </c>
      <c r="AO329" s="2" t="s">
        <v>581</v>
      </c>
      <c r="AP329" s="2" t="s">
        <v>32</v>
      </c>
      <c r="AQ329" s="2" t="s">
        <v>536</v>
      </c>
      <c r="AR329" s="2" t="s">
        <v>576</v>
      </c>
      <c r="AS329" s="2" t="s">
        <v>577</v>
      </c>
      <c r="AT329" s="2" t="s">
        <v>578</v>
      </c>
      <c r="AU329" s="2" t="s">
        <v>540</v>
      </c>
      <c r="AV329" s="2" t="s">
        <v>541</v>
      </c>
      <c r="AW329" s="2">
        <v>21001000105</v>
      </c>
      <c r="AX329" s="2">
        <v>50</v>
      </c>
    </row>
    <row r="330" spans="1:50" ht="19.95" customHeight="1" x14ac:dyDescent="0.3">
      <c r="A330"/>
      <c r="B330"/>
      <c r="C330"/>
      <c r="D330"/>
      <c r="E330"/>
      <c r="AN330" s="2">
        <v>211000036</v>
      </c>
      <c r="AO330" s="2" t="s">
        <v>582</v>
      </c>
      <c r="AP330" s="2" t="s">
        <v>32</v>
      </c>
      <c r="AQ330" s="2" t="s">
        <v>536</v>
      </c>
      <c r="AR330" s="2" t="s">
        <v>576</v>
      </c>
      <c r="AS330" s="2" t="s">
        <v>577</v>
      </c>
      <c r="AT330" s="2" t="s">
        <v>578</v>
      </c>
      <c r="AU330" s="2" t="s">
        <v>540</v>
      </c>
      <c r="AV330" s="2" t="s">
        <v>541</v>
      </c>
      <c r="AW330" s="2">
        <v>21001000018</v>
      </c>
      <c r="AX330" s="2">
        <v>50</v>
      </c>
    </row>
    <row r="331" spans="1:50" ht="19.95" customHeight="1" x14ac:dyDescent="0.3">
      <c r="A331"/>
      <c r="B331"/>
      <c r="C331"/>
      <c r="D331"/>
      <c r="E331"/>
      <c r="AN331" s="2">
        <v>211000037</v>
      </c>
      <c r="AO331" s="2" t="s">
        <v>583</v>
      </c>
      <c r="AP331" s="2" t="s">
        <v>32</v>
      </c>
      <c r="AQ331" s="2" t="s">
        <v>536</v>
      </c>
      <c r="AR331" s="2" t="s">
        <v>576</v>
      </c>
      <c r="AS331" s="2" t="s">
        <v>577</v>
      </c>
      <c r="AT331" s="2" t="s">
        <v>578</v>
      </c>
      <c r="AU331" s="2" t="s">
        <v>540</v>
      </c>
      <c r="AV331" s="2" t="s">
        <v>541</v>
      </c>
      <c r="AW331" s="2">
        <v>21001000106</v>
      </c>
      <c r="AX331" s="2">
        <v>50</v>
      </c>
    </row>
    <row r="332" spans="1:50" ht="19.95" customHeight="1" x14ac:dyDescent="0.3">
      <c r="A332"/>
      <c r="B332"/>
      <c r="C332"/>
      <c r="D332"/>
      <c r="E332"/>
      <c r="AN332" s="2">
        <v>211000038</v>
      </c>
      <c r="AO332" s="2" t="s">
        <v>584</v>
      </c>
      <c r="AP332" s="2" t="s">
        <v>32</v>
      </c>
      <c r="AQ332" s="2" t="s">
        <v>536</v>
      </c>
      <c r="AR332" s="2" t="s">
        <v>576</v>
      </c>
      <c r="AS332" s="2" t="s">
        <v>577</v>
      </c>
      <c r="AT332" s="2" t="s">
        <v>578</v>
      </c>
      <c r="AU332" s="2" t="s">
        <v>540</v>
      </c>
      <c r="AV332" s="2" t="s">
        <v>541</v>
      </c>
      <c r="AW332" s="2">
        <v>21001000017</v>
      </c>
      <c r="AX332" s="2">
        <v>50</v>
      </c>
    </row>
    <row r="333" spans="1:50" ht="19.95" customHeight="1" x14ac:dyDescent="0.3">
      <c r="A333"/>
      <c r="B333"/>
      <c r="C333"/>
      <c r="D333"/>
      <c r="E333"/>
      <c r="AN333" s="2">
        <v>211000039</v>
      </c>
      <c r="AO333" s="2" t="s">
        <v>585</v>
      </c>
      <c r="AP333" s="2" t="s">
        <v>32</v>
      </c>
      <c r="AQ333" s="2" t="s">
        <v>536</v>
      </c>
      <c r="AR333" s="2" t="s">
        <v>576</v>
      </c>
      <c r="AS333" s="2" t="s">
        <v>577</v>
      </c>
      <c r="AT333" s="2" t="s">
        <v>578</v>
      </c>
      <c r="AU333" s="2" t="s">
        <v>540</v>
      </c>
      <c r="AV333" s="2" t="s">
        <v>541</v>
      </c>
      <c r="AW333" s="2">
        <v>21001000107</v>
      </c>
      <c r="AX333" s="2">
        <v>50</v>
      </c>
    </row>
    <row r="334" spans="1:50" ht="19.95" customHeight="1" x14ac:dyDescent="0.3">
      <c r="A334"/>
      <c r="B334"/>
      <c r="C334"/>
      <c r="D334"/>
      <c r="E334"/>
      <c r="AN334" s="2">
        <v>211000040</v>
      </c>
      <c r="AO334" s="2" t="s">
        <v>586</v>
      </c>
      <c r="AP334" s="2" t="s">
        <v>32</v>
      </c>
      <c r="AQ334" s="2" t="s">
        <v>536</v>
      </c>
      <c r="AR334" s="2" t="s">
        <v>576</v>
      </c>
      <c r="AS334" s="2" t="s">
        <v>577</v>
      </c>
      <c r="AT334" s="2" t="s">
        <v>578</v>
      </c>
      <c r="AU334" s="2" t="s">
        <v>540</v>
      </c>
      <c r="AV334" s="2" t="s">
        <v>541</v>
      </c>
      <c r="AW334" s="2">
        <v>21001000108</v>
      </c>
      <c r="AX334" s="2">
        <v>50</v>
      </c>
    </row>
    <row r="335" spans="1:50" ht="19.95" customHeight="1" x14ac:dyDescent="0.3">
      <c r="A335"/>
      <c r="B335"/>
      <c r="C335"/>
      <c r="D335"/>
      <c r="E335"/>
      <c r="AN335" s="2">
        <v>211000041</v>
      </c>
      <c r="AO335" s="2" t="s">
        <v>587</v>
      </c>
      <c r="AP335" s="2" t="s">
        <v>32</v>
      </c>
      <c r="AQ335" s="2" t="s">
        <v>536</v>
      </c>
      <c r="AR335" s="2" t="s">
        <v>576</v>
      </c>
      <c r="AS335" s="2" t="s">
        <v>577</v>
      </c>
      <c r="AT335" s="2" t="s">
        <v>578</v>
      </c>
      <c r="AU335" s="2" t="s">
        <v>540</v>
      </c>
      <c r="AV335" s="2" t="s">
        <v>541</v>
      </c>
      <c r="AW335" s="2">
        <v>21001000122</v>
      </c>
      <c r="AX335" s="2">
        <v>50</v>
      </c>
    </row>
    <row r="336" spans="1:50" ht="19.95" customHeight="1" x14ac:dyDescent="0.3">
      <c r="A336"/>
      <c r="B336"/>
      <c r="C336"/>
      <c r="D336"/>
      <c r="E336"/>
      <c r="AN336" s="2">
        <v>211000042</v>
      </c>
      <c r="AO336" s="2" t="s">
        <v>588</v>
      </c>
      <c r="AP336" s="2" t="s">
        <v>32</v>
      </c>
      <c r="AQ336" s="2" t="s">
        <v>536</v>
      </c>
      <c r="AR336" s="2" t="s">
        <v>576</v>
      </c>
      <c r="AS336" s="2" t="s">
        <v>577</v>
      </c>
      <c r="AT336" s="2" t="s">
        <v>578</v>
      </c>
      <c r="AU336" s="2" t="s">
        <v>540</v>
      </c>
      <c r="AV336" s="2" t="s">
        <v>541</v>
      </c>
      <c r="AW336" s="2">
        <v>21001000021</v>
      </c>
      <c r="AX336" s="2">
        <v>50</v>
      </c>
    </row>
    <row r="337" spans="1:50" ht="19.95" customHeight="1" x14ac:dyDescent="0.3">
      <c r="A337"/>
      <c r="B337"/>
      <c r="C337"/>
      <c r="D337"/>
      <c r="E337"/>
      <c r="AN337" s="2">
        <v>211000043</v>
      </c>
      <c r="AO337" s="2" t="s">
        <v>589</v>
      </c>
      <c r="AP337" s="2" t="s">
        <v>32</v>
      </c>
      <c r="AQ337" s="2" t="s">
        <v>536</v>
      </c>
      <c r="AR337" s="2" t="s">
        <v>576</v>
      </c>
      <c r="AS337" s="2" t="s">
        <v>577</v>
      </c>
      <c r="AT337" s="2" t="s">
        <v>578</v>
      </c>
      <c r="AU337" s="2" t="s">
        <v>540</v>
      </c>
      <c r="AV337" s="2" t="s">
        <v>541</v>
      </c>
      <c r="AW337" s="2">
        <v>21001000045</v>
      </c>
      <c r="AX337" s="2">
        <v>50</v>
      </c>
    </row>
    <row r="338" spans="1:50" ht="19.95" customHeight="1" x14ac:dyDescent="0.3">
      <c r="A338"/>
      <c r="B338"/>
      <c r="C338"/>
      <c r="D338"/>
      <c r="E338"/>
      <c r="AN338" s="2">
        <v>211000044</v>
      </c>
      <c r="AO338" s="2" t="s">
        <v>590</v>
      </c>
      <c r="AP338" s="2" t="s">
        <v>32</v>
      </c>
      <c r="AQ338" s="2" t="s">
        <v>536</v>
      </c>
      <c r="AR338" s="2" t="s">
        <v>576</v>
      </c>
      <c r="AS338" s="2" t="s">
        <v>577</v>
      </c>
      <c r="AT338" s="2" t="s">
        <v>578</v>
      </c>
      <c r="AU338" s="2" t="s">
        <v>540</v>
      </c>
      <c r="AV338" s="2" t="s">
        <v>541</v>
      </c>
      <c r="AW338" s="2">
        <v>21001000020</v>
      </c>
      <c r="AX338" s="2">
        <v>50</v>
      </c>
    </row>
    <row r="339" spans="1:50" ht="19.95" customHeight="1" x14ac:dyDescent="0.3">
      <c r="A339"/>
      <c r="B339"/>
      <c r="C339"/>
      <c r="D339"/>
      <c r="E339"/>
      <c r="AN339" s="2">
        <v>211000045</v>
      </c>
      <c r="AO339" s="2" t="s">
        <v>591</v>
      </c>
      <c r="AP339" s="2" t="s">
        <v>32</v>
      </c>
      <c r="AQ339" s="2" t="s">
        <v>536</v>
      </c>
      <c r="AR339" s="2" t="s">
        <v>576</v>
      </c>
      <c r="AS339" s="2" t="s">
        <v>577</v>
      </c>
      <c r="AT339" s="2" t="s">
        <v>578</v>
      </c>
      <c r="AU339" s="2" t="s">
        <v>540</v>
      </c>
      <c r="AV339" s="2" t="s">
        <v>541</v>
      </c>
      <c r="AW339" s="2">
        <v>21001000111</v>
      </c>
      <c r="AX339" s="2">
        <v>50</v>
      </c>
    </row>
    <row r="340" spans="1:50" ht="19.95" customHeight="1" x14ac:dyDescent="0.3">
      <c r="A340"/>
      <c r="B340"/>
      <c r="C340"/>
      <c r="D340"/>
      <c r="E340"/>
      <c r="AN340" s="2">
        <v>211000046</v>
      </c>
      <c r="AO340" s="2" t="s">
        <v>592</v>
      </c>
      <c r="AP340" s="2" t="s">
        <v>32</v>
      </c>
      <c r="AQ340" s="2" t="s">
        <v>536</v>
      </c>
      <c r="AR340" s="2" t="s">
        <v>576</v>
      </c>
      <c r="AS340" s="2" t="s">
        <v>577</v>
      </c>
      <c r="AT340" s="2" t="s">
        <v>578</v>
      </c>
      <c r="AU340" s="2" t="s">
        <v>540</v>
      </c>
      <c r="AV340" s="2" t="s">
        <v>541</v>
      </c>
      <c r="AW340" s="2">
        <v>21001000019</v>
      </c>
      <c r="AX340" s="2">
        <v>50</v>
      </c>
    </row>
    <row r="341" spans="1:50" ht="19.95" customHeight="1" x14ac:dyDescent="0.3">
      <c r="A341"/>
      <c r="B341"/>
      <c r="C341"/>
      <c r="D341"/>
      <c r="E341"/>
      <c r="AN341" s="2">
        <v>211000047</v>
      </c>
      <c r="AO341" s="2" t="s">
        <v>593</v>
      </c>
      <c r="AP341" s="2" t="s">
        <v>32</v>
      </c>
      <c r="AQ341" s="2" t="s">
        <v>536</v>
      </c>
      <c r="AR341" s="2" t="s">
        <v>576</v>
      </c>
      <c r="AS341" s="2" t="s">
        <v>577</v>
      </c>
      <c r="AT341" s="2" t="s">
        <v>578</v>
      </c>
      <c r="AU341" s="2" t="s">
        <v>540</v>
      </c>
      <c r="AV341" s="2" t="s">
        <v>541</v>
      </c>
      <c r="AW341" s="2">
        <v>21001000022</v>
      </c>
      <c r="AX341" s="2">
        <v>50</v>
      </c>
    </row>
    <row r="342" spans="1:50" ht="19.95" customHeight="1" x14ac:dyDescent="0.3">
      <c r="A342"/>
      <c r="B342"/>
      <c r="C342"/>
      <c r="D342"/>
      <c r="E342"/>
      <c r="AN342" s="2">
        <v>211000091</v>
      </c>
      <c r="AO342" s="2" t="s">
        <v>594</v>
      </c>
      <c r="AP342" s="2" t="s">
        <v>32</v>
      </c>
      <c r="AQ342" s="2" t="s">
        <v>536</v>
      </c>
      <c r="AR342" s="2" t="s">
        <v>576</v>
      </c>
      <c r="AS342" s="2" t="s">
        <v>577</v>
      </c>
      <c r="AT342" s="2" t="s">
        <v>578</v>
      </c>
      <c r="AU342" s="2" t="s">
        <v>540</v>
      </c>
      <c r="AV342" s="2" t="s">
        <v>541</v>
      </c>
      <c r="AX342" s="2">
        <v>50</v>
      </c>
    </row>
    <row r="343" spans="1:50" ht="19.95" customHeight="1" x14ac:dyDescent="0.3">
      <c r="A343"/>
      <c r="B343"/>
      <c r="C343"/>
      <c r="D343"/>
      <c r="E343"/>
      <c r="AN343" s="2">
        <v>211000092</v>
      </c>
      <c r="AO343" s="2" t="s">
        <v>595</v>
      </c>
      <c r="AP343" s="2" t="s">
        <v>32</v>
      </c>
      <c r="AQ343" s="2" t="s">
        <v>536</v>
      </c>
      <c r="AR343" s="2" t="s">
        <v>576</v>
      </c>
      <c r="AS343" s="2" t="s">
        <v>577</v>
      </c>
      <c r="AT343" s="2" t="s">
        <v>578</v>
      </c>
      <c r="AU343" s="2" t="s">
        <v>540</v>
      </c>
      <c r="AV343" s="2" t="s">
        <v>541</v>
      </c>
      <c r="AX343" s="2">
        <v>50</v>
      </c>
    </row>
    <row r="344" spans="1:50" ht="19.95" customHeight="1" x14ac:dyDescent="0.3">
      <c r="A344"/>
      <c r="B344"/>
      <c r="C344"/>
      <c r="D344"/>
      <c r="E344"/>
      <c r="AN344" s="2">
        <v>211000093</v>
      </c>
      <c r="AO344" s="2" t="s">
        <v>596</v>
      </c>
      <c r="AP344" s="2" t="s">
        <v>32</v>
      </c>
      <c r="AQ344" s="2" t="s">
        <v>536</v>
      </c>
      <c r="AR344" s="2" t="s">
        <v>576</v>
      </c>
      <c r="AS344" s="2" t="s">
        <v>577</v>
      </c>
      <c r="AT344" s="2" t="s">
        <v>578</v>
      </c>
      <c r="AU344" s="2" t="s">
        <v>540</v>
      </c>
      <c r="AV344" s="2" t="s">
        <v>541</v>
      </c>
      <c r="AX344" s="2">
        <v>50</v>
      </c>
    </row>
    <row r="345" spans="1:50" ht="19.95" customHeight="1" x14ac:dyDescent="0.3">
      <c r="A345"/>
      <c r="B345"/>
      <c r="C345"/>
      <c r="D345"/>
      <c r="E345"/>
      <c r="AN345" s="2">
        <v>211000048</v>
      </c>
      <c r="AO345" s="2" t="s">
        <v>597</v>
      </c>
      <c r="AP345" s="2" t="s">
        <v>32</v>
      </c>
      <c r="AQ345" s="2" t="s">
        <v>536</v>
      </c>
      <c r="AR345" s="2" t="s">
        <v>598</v>
      </c>
      <c r="AS345" s="2" t="s">
        <v>599</v>
      </c>
      <c r="AT345" s="2" t="s">
        <v>600</v>
      </c>
      <c r="AU345" s="2" t="s">
        <v>540</v>
      </c>
      <c r="AV345" s="2" t="s">
        <v>541</v>
      </c>
      <c r="AW345" s="2">
        <v>21001000028</v>
      </c>
      <c r="AX345" s="2">
        <v>50</v>
      </c>
    </row>
    <row r="346" spans="1:50" ht="19.95" customHeight="1" x14ac:dyDescent="0.3">
      <c r="A346"/>
      <c r="B346"/>
      <c r="C346"/>
      <c r="D346"/>
      <c r="E346"/>
      <c r="AN346" s="2">
        <v>211000049</v>
      </c>
      <c r="AO346" s="2" t="s">
        <v>601</v>
      </c>
      <c r="AP346" s="2" t="s">
        <v>32</v>
      </c>
      <c r="AQ346" s="2" t="s">
        <v>536</v>
      </c>
      <c r="AR346" s="2" t="s">
        <v>598</v>
      </c>
      <c r="AS346" s="2" t="s">
        <v>599</v>
      </c>
      <c r="AT346" s="2" t="s">
        <v>600</v>
      </c>
      <c r="AU346" s="2" t="s">
        <v>540</v>
      </c>
      <c r="AV346" s="2" t="s">
        <v>541</v>
      </c>
      <c r="AW346" s="2">
        <v>21001000027</v>
      </c>
      <c r="AX346" s="2">
        <v>50</v>
      </c>
    </row>
    <row r="347" spans="1:50" ht="19.95" customHeight="1" x14ac:dyDescent="0.3">
      <c r="A347"/>
      <c r="B347"/>
      <c r="C347"/>
      <c r="D347"/>
      <c r="E347"/>
      <c r="AN347" s="2">
        <v>211000050</v>
      </c>
      <c r="AO347" s="2" t="s">
        <v>602</v>
      </c>
      <c r="AP347" s="2" t="s">
        <v>32</v>
      </c>
      <c r="AQ347" s="2" t="s">
        <v>536</v>
      </c>
      <c r="AR347" s="2" t="s">
        <v>598</v>
      </c>
      <c r="AS347" s="2" t="s">
        <v>599</v>
      </c>
      <c r="AT347" s="2" t="s">
        <v>600</v>
      </c>
      <c r="AU347" s="2" t="s">
        <v>540</v>
      </c>
      <c r="AV347" s="2" t="s">
        <v>541</v>
      </c>
      <c r="AW347" s="2">
        <v>21001000026</v>
      </c>
      <c r="AX347" s="2">
        <v>50</v>
      </c>
    </row>
    <row r="348" spans="1:50" ht="19.95" customHeight="1" x14ac:dyDescent="0.3">
      <c r="A348"/>
      <c r="B348"/>
      <c r="C348"/>
      <c r="D348"/>
      <c r="E348"/>
      <c r="AN348" s="2">
        <v>211000051</v>
      </c>
      <c r="AO348" s="2" t="s">
        <v>603</v>
      </c>
      <c r="AP348" s="2" t="s">
        <v>32</v>
      </c>
      <c r="AQ348" s="2" t="s">
        <v>536</v>
      </c>
      <c r="AR348" s="2" t="s">
        <v>598</v>
      </c>
      <c r="AS348" s="2" t="s">
        <v>599</v>
      </c>
      <c r="AT348" s="2" t="s">
        <v>600</v>
      </c>
      <c r="AU348" s="2" t="s">
        <v>540</v>
      </c>
      <c r="AV348" s="2" t="s">
        <v>541</v>
      </c>
      <c r="AW348" s="2">
        <v>21001000025</v>
      </c>
      <c r="AX348" s="2">
        <v>50</v>
      </c>
    </row>
    <row r="349" spans="1:50" ht="19.95" customHeight="1" x14ac:dyDescent="0.3">
      <c r="A349"/>
      <c r="B349"/>
      <c r="C349"/>
      <c r="D349"/>
      <c r="E349"/>
      <c r="AN349" s="2">
        <v>211000052</v>
      </c>
      <c r="AO349" s="2" t="s">
        <v>604</v>
      </c>
      <c r="AP349" s="2" t="s">
        <v>32</v>
      </c>
      <c r="AQ349" s="2" t="s">
        <v>536</v>
      </c>
      <c r="AR349" s="2" t="s">
        <v>605</v>
      </c>
      <c r="AS349" s="2" t="s">
        <v>606</v>
      </c>
      <c r="AT349" s="2" t="s">
        <v>607</v>
      </c>
      <c r="AU349" s="2" t="s">
        <v>540</v>
      </c>
      <c r="AV349" s="2" t="s">
        <v>541</v>
      </c>
      <c r="AW349" s="2">
        <v>21001000031</v>
      </c>
      <c r="AX349" s="2">
        <v>50</v>
      </c>
    </row>
    <row r="350" spans="1:50" ht="19.95" customHeight="1" x14ac:dyDescent="0.3">
      <c r="A350"/>
      <c r="B350"/>
      <c r="C350"/>
      <c r="D350"/>
      <c r="E350"/>
      <c r="AN350" s="2">
        <v>211000053</v>
      </c>
      <c r="AO350" s="2" t="s">
        <v>608</v>
      </c>
      <c r="AP350" s="2" t="s">
        <v>32</v>
      </c>
      <c r="AQ350" s="2" t="s">
        <v>536</v>
      </c>
      <c r="AR350" s="2" t="s">
        <v>605</v>
      </c>
      <c r="AS350" s="2" t="s">
        <v>606</v>
      </c>
      <c r="AT350" s="2" t="s">
        <v>607</v>
      </c>
      <c r="AU350" s="2" t="s">
        <v>540</v>
      </c>
      <c r="AV350" s="2" t="s">
        <v>541</v>
      </c>
      <c r="AW350" s="2">
        <v>21001000086</v>
      </c>
      <c r="AX350" s="2">
        <v>50</v>
      </c>
    </row>
    <row r="351" spans="1:50" ht="19.95" customHeight="1" x14ac:dyDescent="0.3">
      <c r="A351"/>
      <c r="B351"/>
      <c r="C351"/>
      <c r="D351"/>
      <c r="E351"/>
      <c r="AN351" s="2">
        <v>211000054</v>
      </c>
      <c r="AO351" s="2" t="s">
        <v>609</v>
      </c>
      <c r="AP351" s="2" t="s">
        <v>32</v>
      </c>
      <c r="AQ351" s="2" t="s">
        <v>536</v>
      </c>
      <c r="AR351" s="2" t="s">
        <v>605</v>
      </c>
      <c r="AS351" s="2" t="s">
        <v>606</v>
      </c>
      <c r="AT351" s="2" t="s">
        <v>607</v>
      </c>
      <c r="AU351" s="2" t="s">
        <v>540</v>
      </c>
      <c r="AV351" s="2" t="s">
        <v>541</v>
      </c>
      <c r="AW351" s="2">
        <v>21001000029</v>
      </c>
      <c r="AX351" s="2">
        <v>50</v>
      </c>
    </row>
    <row r="352" spans="1:50" ht="19.95" customHeight="1" x14ac:dyDescent="0.3">
      <c r="A352"/>
      <c r="B352"/>
      <c r="C352"/>
      <c r="D352"/>
      <c r="E352"/>
      <c r="AN352" s="2">
        <v>211000055</v>
      </c>
      <c r="AO352" s="2" t="s">
        <v>610</v>
      </c>
      <c r="AP352" s="2" t="s">
        <v>32</v>
      </c>
      <c r="AQ352" s="2" t="s">
        <v>536</v>
      </c>
      <c r="AR352" s="2" t="s">
        <v>605</v>
      </c>
      <c r="AS352" s="2" t="s">
        <v>606</v>
      </c>
      <c r="AT352" s="2" t="s">
        <v>607</v>
      </c>
      <c r="AU352" s="2" t="s">
        <v>540</v>
      </c>
      <c r="AV352" s="2" t="s">
        <v>541</v>
      </c>
      <c r="AW352" s="2">
        <v>21001000084</v>
      </c>
      <c r="AX352" s="2">
        <v>50</v>
      </c>
    </row>
    <row r="353" spans="1:50" ht="19.95" customHeight="1" x14ac:dyDescent="0.3">
      <c r="A353"/>
      <c r="B353"/>
      <c r="C353"/>
      <c r="D353"/>
      <c r="E353"/>
      <c r="AN353" s="2">
        <v>211000056</v>
      </c>
      <c r="AO353" s="2" t="s">
        <v>611</v>
      </c>
      <c r="AP353" s="2" t="s">
        <v>32</v>
      </c>
      <c r="AQ353" s="2" t="s">
        <v>536</v>
      </c>
      <c r="AR353" s="2" t="s">
        <v>605</v>
      </c>
      <c r="AS353" s="2" t="s">
        <v>606</v>
      </c>
      <c r="AT353" s="2" t="s">
        <v>607</v>
      </c>
      <c r="AU353" s="2" t="s">
        <v>540</v>
      </c>
      <c r="AV353" s="2" t="s">
        <v>541</v>
      </c>
      <c r="AW353" s="2">
        <v>21001000034</v>
      </c>
      <c r="AX353" s="2">
        <v>50</v>
      </c>
    </row>
    <row r="354" spans="1:50" ht="19.95" customHeight="1" x14ac:dyDescent="0.3">
      <c r="A354"/>
      <c r="B354"/>
      <c r="C354"/>
      <c r="D354"/>
      <c r="E354"/>
      <c r="AN354" s="2">
        <v>211000057</v>
      </c>
      <c r="AO354" s="2" t="s">
        <v>612</v>
      </c>
      <c r="AP354" s="2" t="s">
        <v>32</v>
      </c>
      <c r="AQ354" s="2" t="s">
        <v>536</v>
      </c>
      <c r="AR354" s="2" t="s">
        <v>605</v>
      </c>
      <c r="AS354" s="2" t="s">
        <v>606</v>
      </c>
      <c r="AT354" s="2" t="s">
        <v>607</v>
      </c>
      <c r="AU354" s="2" t="s">
        <v>540</v>
      </c>
      <c r="AV354" s="2" t="s">
        <v>541</v>
      </c>
      <c r="AW354" s="2">
        <v>21001000087</v>
      </c>
      <c r="AX354" s="2">
        <v>50</v>
      </c>
    </row>
    <row r="355" spans="1:50" ht="19.95" customHeight="1" x14ac:dyDescent="0.3">
      <c r="A355"/>
      <c r="B355"/>
      <c r="C355"/>
      <c r="D355"/>
      <c r="E355"/>
      <c r="AN355" s="2">
        <v>211000058</v>
      </c>
      <c r="AO355" s="2" t="s">
        <v>613</v>
      </c>
      <c r="AP355" s="2" t="s">
        <v>32</v>
      </c>
      <c r="AQ355" s="2" t="s">
        <v>536</v>
      </c>
      <c r="AR355" s="2" t="s">
        <v>605</v>
      </c>
      <c r="AS355" s="2" t="s">
        <v>606</v>
      </c>
      <c r="AT355" s="2" t="s">
        <v>607</v>
      </c>
      <c r="AU355" s="2" t="s">
        <v>540</v>
      </c>
      <c r="AV355" s="2" t="s">
        <v>541</v>
      </c>
      <c r="AW355" s="2">
        <v>21001000032</v>
      </c>
      <c r="AX355" s="2">
        <v>50</v>
      </c>
    </row>
    <row r="356" spans="1:50" ht="19.95" customHeight="1" x14ac:dyDescent="0.3">
      <c r="A356"/>
      <c r="B356"/>
      <c r="C356"/>
      <c r="D356"/>
      <c r="E356"/>
      <c r="AN356" s="2">
        <v>211000059</v>
      </c>
      <c r="AO356" s="2" t="s">
        <v>614</v>
      </c>
      <c r="AP356" s="2" t="s">
        <v>32</v>
      </c>
      <c r="AQ356" s="2" t="s">
        <v>536</v>
      </c>
      <c r="AR356" s="2" t="s">
        <v>605</v>
      </c>
      <c r="AS356" s="2" t="s">
        <v>606</v>
      </c>
      <c r="AT356" s="2" t="s">
        <v>607</v>
      </c>
      <c r="AU356" s="2" t="s">
        <v>540</v>
      </c>
      <c r="AV356" s="2" t="s">
        <v>541</v>
      </c>
      <c r="AW356" s="2">
        <v>21001000088</v>
      </c>
      <c r="AX356" s="2">
        <v>50</v>
      </c>
    </row>
    <row r="357" spans="1:50" ht="19.95" customHeight="1" x14ac:dyDescent="0.3">
      <c r="A357"/>
      <c r="B357"/>
      <c r="C357"/>
      <c r="D357"/>
      <c r="E357"/>
      <c r="AN357" s="2">
        <v>211000060</v>
      </c>
      <c r="AO357" s="2" t="s">
        <v>615</v>
      </c>
      <c r="AP357" s="2" t="s">
        <v>32</v>
      </c>
      <c r="AQ357" s="2" t="s">
        <v>536</v>
      </c>
      <c r="AR357" s="2" t="s">
        <v>605</v>
      </c>
      <c r="AS357" s="2" t="s">
        <v>606</v>
      </c>
      <c r="AT357" s="2" t="s">
        <v>607</v>
      </c>
      <c r="AU357" s="2" t="s">
        <v>540</v>
      </c>
      <c r="AV357" s="2" t="s">
        <v>541</v>
      </c>
      <c r="AW357" s="2">
        <v>21001000030</v>
      </c>
      <c r="AX357" s="2">
        <v>50</v>
      </c>
    </row>
    <row r="358" spans="1:50" ht="19.95" customHeight="1" x14ac:dyDescent="0.3">
      <c r="A358"/>
      <c r="B358"/>
      <c r="C358"/>
      <c r="D358"/>
      <c r="E358"/>
      <c r="AN358" s="2">
        <v>211000061</v>
      </c>
      <c r="AO358" s="2" t="s">
        <v>616</v>
      </c>
      <c r="AP358" s="2" t="s">
        <v>32</v>
      </c>
      <c r="AQ358" s="2" t="s">
        <v>536</v>
      </c>
      <c r="AR358" s="2" t="s">
        <v>605</v>
      </c>
      <c r="AS358" s="2" t="s">
        <v>606</v>
      </c>
      <c r="AT358" s="2" t="s">
        <v>607</v>
      </c>
      <c r="AU358" s="2" t="s">
        <v>540</v>
      </c>
      <c r="AV358" s="2" t="s">
        <v>541</v>
      </c>
      <c r="AW358" s="2">
        <v>21001000085</v>
      </c>
      <c r="AX358" s="2">
        <v>50</v>
      </c>
    </row>
    <row r="359" spans="1:50" ht="19.95" customHeight="1" x14ac:dyDescent="0.3">
      <c r="A359"/>
      <c r="B359"/>
      <c r="C359"/>
      <c r="D359"/>
      <c r="E359"/>
      <c r="AN359" s="2">
        <v>211000062</v>
      </c>
      <c r="AO359" s="2" t="s">
        <v>617</v>
      </c>
      <c r="AP359" s="2" t="s">
        <v>32</v>
      </c>
      <c r="AQ359" s="2" t="s">
        <v>536</v>
      </c>
      <c r="AR359" s="2" t="s">
        <v>605</v>
      </c>
      <c r="AS359" s="2" t="s">
        <v>606</v>
      </c>
      <c r="AT359" s="2" t="s">
        <v>607</v>
      </c>
      <c r="AU359" s="2" t="s">
        <v>540</v>
      </c>
      <c r="AV359" s="2" t="s">
        <v>541</v>
      </c>
      <c r="AW359" s="2">
        <v>21001000033</v>
      </c>
      <c r="AX359" s="2">
        <v>50</v>
      </c>
    </row>
    <row r="360" spans="1:50" ht="19.95" customHeight="1" x14ac:dyDescent="0.3">
      <c r="A360"/>
      <c r="B360"/>
      <c r="C360"/>
      <c r="D360"/>
      <c r="E360"/>
      <c r="AN360" s="2">
        <v>211000063</v>
      </c>
      <c r="AO360" s="2" t="s">
        <v>618</v>
      </c>
      <c r="AP360" s="2" t="s">
        <v>32</v>
      </c>
      <c r="AQ360" s="2" t="s">
        <v>536</v>
      </c>
      <c r="AR360" s="2" t="s">
        <v>605</v>
      </c>
      <c r="AS360" s="2" t="s">
        <v>606</v>
      </c>
      <c r="AT360" s="2" t="s">
        <v>607</v>
      </c>
      <c r="AU360" s="2" t="s">
        <v>540</v>
      </c>
      <c r="AV360" s="2" t="s">
        <v>541</v>
      </c>
      <c r="AW360" s="2">
        <v>21001000089</v>
      </c>
      <c r="AX360" s="2">
        <v>50</v>
      </c>
    </row>
    <row r="361" spans="1:50" ht="19.95" customHeight="1" x14ac:dyDescent="0.3">
      <c r="A361"/>
      <c r="B361"/>
      <c r="C361"/>
      <c r="D361"/>
      <c r="E361"/>
      <c r="AN361" s="2">
        <v>211000081</v>
      </c>
      <c r="AO361" s="2" t="s">
        <v>619</v>
      </c>
      <c r="AP361" s="2" t="s">
        <v>32</v>
      </c>
      <c r="AQ361" s="2" t="s">
        <v>536</v>
      </c>
      <c r="AR361" s="2" t="s">
        <v>620</v>
      </c>
      <c r="AS361" s="2" t="s">
        <v>621</v>
      </c>
      <c r="AT361" s="2" t="s">
        <v>622</v>
      </c>
      <c r="AU361" s="2" t="s">
        <v>540</v>
      </c>
      <c r="AV361" s="2" t="s">
        <v>541</v>
      </c>
      <c r="AX361" s="2">
        <v>50</v>
      </c>
    </row>
    <row r="362" spans="1:50" ht="19.95" customHeight="1" x14ac:dyDescent="0.3">
      <c r="A362"/>
      <c r="B362"/>
      <c r="C362"/>
      <c r="D362"/>
      <c r="E362"/>
      <c r="AN362" s="2">
        <v>211000082</v>
      </c>
      <c r="AO362" s="2" t="s">
        <v>623</v>
      </c>
      <c r="AP362" s="2" t="s">
        <v>32</v>
      </c>
      <c r="AQ362" s="2" t="s">
        <v>536</v>
      </c>
      <c r="AR362" s="2" t="s">
        <v>620</v>
      </c>
      <c r="AS362" s="2" t="s">
        <v>621</v>
      </c>
      <c r="AT362" s="2" t="s">
        <v>622</v>
      </c>
      <c r="AU362" s="2" t="s">
        <v>540</v>
      </c>
      <c r="AV362" s="2" t="s">
        <v>541</v>
      </c>
      <c r="AX362" s="2">
        <v>50</v>
      </c>
    </row>
    <row r="363" spans="1:50" ht="19.95" customHeight="1" x14ac:dyDescent="0.3">
      <c r="A363"/>
      <c r="B363"/>
      <c r="C363"/>
      <c r="D363"/>
      <c r="E363"/>
      <c r="AN363" s="2">
        <v>211000083</v>
      </c>
      <c r="AO363" s="2" t="s">
        <v>624</v>
      </c>
      <c r="AP363" s="2" t="s">
        <v>32</v>
      </c>
      <c r="AQ363" s="2" t="s">
        <v>536</v>
      </c>
      <c r="AR363" s="2" t="s">
        <v>620</v>
      </c>
      <c r="AS363" s="2" t="s">
        <v>621</v>
      </c>
      <c r="AT363" s="2" t="s">
        <v>622</v>
      </c>
      <c r="AU363" s="2" t="s">
        <v>540</v>
      </c>
      <c r="AV363" s="2" t="s">
        <v>541</v>
      </c>
      <c r="AX363" s="2">
        <v>25</v>
      </c>
    </row>
    <row r="364" spans="1:50" ht="19.95" customHeight="1" x14ac:dyDescent="0.3">
      <c r="A364"/>
      <c r="B364"/>
      <c r="C364"/>
      <c r="D364"/>
      <c r="E364"/>
      <c r="AN364" s="2">
        <v>211000085</v>
      </c>
      <c r="AO364" s="2" t="s">
        <v>625</v>
      </c>
      <c r="AP364" s="2" t="s">
        <v>32</v>
      </c>
      <c r="AQ364" s="2" t="s">
        <v>536</v>
      </c>
      <c r="AR364" s="2" t="s">
        <v>620</v>
      </c>
      <c r="AS364" s="2" t="s">
        <v>621</v>
      </c>
      <c r="AT364" s="2" t="s">
        <v>622</v>
      </c>
      <c r="AU364" s="2" t="s">
        <v>540</v>
      </c>
      <c r="AV364" s="2" t="s">
        <v>541</v>
      </c>
      <c r="AX364" s="2">
        <v>25</v>
      </c>
    </row>
    <row r="365" spans="1:50" ht="19.95" customHeight="1" x14ac:dyDescent="0.3">
      <c r="A365"/>
      <c r="B365"/>
      <c r="C365"/>
      <c r="D365"/>
      <c r="E365"/>
      <c r="AN365" s="2">
        <v>211000086</v>
      </c>
      <c r="AO365" s="2" t="s">
        <v>626</v>
      </c>
      <c r="AP365" s="2" t="s">
        <v>32</v>
      </c>
      <c r="AQ365" s="2" t="s">
        <v>536</v>
      </c>
      <c r="AR365" s="2" t="s">
        <v>620</v>
      </c>
      <c r="AS365" s="2" t="s">
        <v>621</v>
      </c>
      <c r="AT365" s="2" t="s">
        <v>622</v>
      </c>
      <c r="AU365" s="2" t="s">
        <v>540</v>
      </c>
      <c r="AV365" s="2" t="s">
        <v>541</v>
      </c>
      <c r="AX365" s="2">
        <v>50</v>
      </c>
    </row>
    <row r="366" spans="1:50" ht="19.95" customHeight="1" x14ac:dyDescent="0.3">
      <c r="A366"/>
      <c r="B366"/>
      <c r="C366"/>
      <c r="D366"/>
      <c r="E366"/>
      <c r="AN366" s="2">
        <v>211000087</v>
      </c>
      <c r="AO366" s="2" t="s">
        <v>627</v>
      </c>
      <c r="AP366" s="2" t="s">
        <v>32</v>
      </c>
      <c r="AQ366" s="2" t="s">
        <v>536</v>
      </c>
      <c r="AR366" s="2" t="s">
        <v>620</v>
      </c>
      <c r="AS366" s="2" t="s">
        <v>621</v>
      </c>
      <c r="AT366" s="2" t="s">
        <v>622</v>
      </c>
      <c r="AU366" s="2" t="s">
        <v>540</v>
      </c>
      <c r="AV366" s="2" t="s">
        <v>541</v>
      </c>
      <c r="AX366" s="2">
        <v>50</v>
      </c>
    </row>
    <row r="367" spans="1:50" ht="19.95" customHeight="1" x14ac:dyDescent="0.3">
      <c r="A367"/>
      <c r="B367"/>
      <c r="C367"/>
      <c r="D367"/>
      <c r="E367"/>
      <c r="AN367" s="2">
        <v>211000088</v>
      </c>
      <c r="AO367" s="2" t="s">
        <v>628</v>
      </c>
      <c r="AP367" s="2" t="s">
        <v>32</v>
      </c>
      <c r="AQ367" s="2" t="s">
        <v>536</v>
      </c>
      <c r="AR367" s="2" t="s">
        <v>620</v>
      </c>
      <c r="AS367" s="2" t="s">
        <v>621</v>
      </c>
      <c r="AT367" s="2" t="s">
        <v>622</v>
      </c>
      <c r="AU367" s="2" t="s">
        <v>540</v>
      </c>
      <c r="AV367" s="2" t="s">
        <v>541</v>
      </c>
      <c r="AX367" s="2">
        <v>25</v>
      </c>
    </row>
    <row r="368" spans="1:50" ht="19.95" customHeight="1" x14ac:dyDescent="0.3">
      <c r="A368"/>
      <c r="B368"/>
      <c r="C368"/>
      <c r="D368"/>
      <c r="E368"/>
      <c r="AN368" s="2">
        <v>211000089</v>
      </c>
      <c r="AO368" s="2" t="s">
        <v>629</v>
      </c>
      <c r="AP368" s="2" t="s">
        <v>32</v>
      </c>
      <c r="AQ368" s="2" t="s">
        <v>536</v>
      </c>
      <c r="AR368" s="2" t="s">
        <v>620</v>
      </c>
      <c r="AS368" s="2" t="s">
        <v>621</v>
      </c>
      <c r="AT368" s="2" t="s">
        <v>622</v>
      </c>
      <c r="AU368" s="2" t="s">
        <v>540</v>
      </c>
      <c r="AV368" s="2" t="s">
        <v>541</v>
      </c>
      <c r="AX368" s="2">
        <v>25</v>
      </c>
    </row>
    <row r="369" spans="1:50" ht="19.95" customHeight="1" x14ac:dyDescent="0.3">
      <c r="A369"/>
      <c r="B369"/>
      <c r="C369"/>
      <c r="D369"/>
      <c r="E369"/>
      <c r="AN369" s="2">
        <v>211000064</v>
      </c>
      <c r="AO369" s="2" t="s">
        <v>630</v>
      </c>
      <c r="AP369" s="2" t="s">
        <v>32</v>
      </c>
      <c r="AQ369" s="2" t="s">
        <v>536</v>
      </c>
      <c r="AR369" s="2" t="s">
        <v>631</v>
      </c>
      <c r="AS369" s="2" t="s">
        <v>632</v>
      </c>
      <c r="AT369" s="2" t="s">
        <v>633</v>
      </c>
      <c r="AU369" s="2" t="s">
        <v>540</v>
      </c>
      <c r="AV369" s="2" t="s">
        <v>541</v>
      </c>
      <c r="AW369" s="2">
        <v>21001000035</v>
      </c>
      <c r="AX369" s="2">
        <v>50</v>
      </c>
    </row>
    <row r="370" spans="1:50" ht="19.95" customHeight="1" x14ac:dyDescent="0.3">
      <c r="A370"/>
      <c r="B370"/>
      <c r="C370"/>
      <c r="D370"/>
      <c r="E370"/>
      <c r="AN370" s="2">
        <v>211000065</v>
      </c>
      <c r="AO370" s="2" t="s">
        <v>634</v>
      </c>
      <c r="AP370" s="2" t="s">
        <v>32</v>
      </c>
      <c r="AQ370" s="2" t="s">
        <v>536</v>
      </c>
      <c r="AR370" s="2" t="s">
        <v>631</v>
      </c>
      <c r="AS370" s="2" t="s">
        <v>632</v>
      </c>
      <c r="AT370" s="2" t="s">
        <v>633</v>
      </c>
      <c r="AU370" s="2" t="s">
        <v>540</v>
      </c>
      <c r="AV370" s="2" t="s">
        <v>541</v>
      </c>
      <c r="AW370" s="2">
        <v>21001000038</v>
      </c>
      <c r="AX370" s="2">
        <v>25</v>
      </c>
    </row>
    <row r="371" spans="1:50" ht="19.95" customHeight="1" x14ac:dyDescent="0.3">
      <c r="A371"/>
      <c r="B371"/>
      <c r="C371"/>
      <c r="D371"/>
      <c r="E371"/>
      <c r="AN371" s="2">
        <v>211000066</v>
      </c>
      <c r="AO371" s="2" t="s">
        <v>635</v>
      </c>
      <c r="AP371" s="2" t="s">
        <v>32</v>
      </c>
      <c r="AQ371" s="2" t="s">
        <v>536</v>
      </c>
      <c r="AR371" s="2" t="s">
        <v>631</v>
      </c>
      <c r="AS371" s="2" t="s">
        <v>632</v>
      </c>
      <c r="AT371" s="2" t="s">
        <v>633</v>
      </c>
      <c r="AU371" s="2" t="s">
        <v>540</v>
      </c>
      <c r="AV371" s="2" t="s">
        <v>541</v>
      </c>
      <c r="AW371" s="2">
        <v>21001000036</v>
      </c>
      <c r="AX371" s="2">
        <v>50</v>
      </c>
    </row>
    <row r="372" spans="1:50" ht="19.95" customHeight="1" x14ac:dyDescent="0.3">
      <c r="A372"/>
      <c r="B372"/>
      <c r="C372"/>
      <c r="D372"/>
      <c r="E372"/>
      <c r="AN372" s="2">
        <v>211000067</v>
      </c>
      <c r="AO372" s="2" t="s">
        <v>636</v>
      </c>
      <c r="AP372" s="2" t="s">
        <v>32</v>
      </c>
      <c r="AQ372" s="2" t="s">
        <v>536</v>
      </c>
      <c r="AR372" s="2" t="s">
        <v>631</v>
      </c>
      <c r="AS372" s="2" t="s">
        <v>632</v>
      </c>
      <c r="AT372" s="2" t="s">
        <v>633</v>
      </c>
      <c r="AU372" s="2" t="s">
        <v>540</v>
      </c>
      <c r="AV372" s="2" t="s">
        <v>541</v>
      </c>
      <c r="AW372" s="2">
        <v>21001000039</v>
      </c>
      <c r="AX372" s="2">
        <v>25</v>
      </c>
    </row>
    <row r="373" spans="1:50" ht="19.95" customHeight="1" x14ac:dyDescent="0.3">
      <c r="A373"/>
      <c r="B373"/>
      <c r="C373"/>
      <c r="D373"/>
      <c r="E373"/>
      <c r="AN373" s="2">
        <v>211000068</v>
      </c>
      <c r="AO373" s="2" t="s">
        <v>637</v>
      </c>
      <c r="AP373" s="2" t="s">
        <v>32</v>
      </c>
      <c r="AQ373" s="2" t="s">
        <v>536</v>
      </c>
      <c r="AR373" s="2" t="s">
        <v>631</v>
      </c>
      <c r="AS373" s="2" t="s">
        <v>632</v>
      </c>
      <c r="AT373" s="2" t="s">
        <v>633</v>
      </c>
      <c r="AU373" s="2" t="s">
        <v>540</v>
      </c>
      <c r="AV373" s="2" t="s">
        <v>541</v>
      </c>
      <c r="AW373" s="2">
        <v>21001000037</v>
      </c>
      <c r="AX373" s="2">
        <v>50</v>
      </c>
    </row>
    <row r="374" spans="1:50" ht="19.95" customHeight="1" x14ac:dyDescent="0.3">
      <c r="A374"/>
      <c r="B374"/>
      <c r="C374"/>
      <c r="D374"/>
      <c r="E374"/>
      <c r="AN374" s="2">
        <v>211000069</v>
      </c>
      <c r="AO374" s="2" t="s">
        <v>638</v>
      </c>
      <c r="AP374" s="2" t="s">
        <v>32</v>
      </c>
      <c r="AQ374" s="2" t="s">
        <v>536</v>
      </c>
      <c r="AR374" s="2" t="s">
        <v>631</v>
      </c>
      <c r="AS374" s="2" t="s">
        <v>632</v>
      </c>
      <c r="AT374" s="2" t="s">
        <v>633</v>
      </c>
      <c r="AU374" s="2" t="s">
        <v>540</v>
      </c>
      <c r="AV374" s="2" t="s">
        <v>541</v>
      </c>
      <c r="AW374" s="2">
        <v>21001000040</v>
      </c>
      <c r="AX374" s="2">
        <v>25</v>
      </c>
    </row>
    <row r="375" spans="1:50" ht="19.95" customHeight="1" x14ac:dyDescent="0.3">
      <c r="A375"/>
      <c r="B375"/>
      <c r="C375"/>
      <c r="D375"/>
      <c r="E375"/>
      <c r="AN375" s="2">
        <v>211000070</v>
      </c>
      <c r="AO375" s="2" t="s">
        <v>639</v>
      </c>
      <c r="AP375" s="2" t="s">
        <v>32</v>
      </c>
      <c r="AQ375" s="2" t="s">
        <v>536</v>
      </c>
      <c r="AR375" s="2" t="s">
        <v>640</v>
      </c>
      <c r="AS375" s="2" t="s">
        <v>641</v>
      </c>
      <c r="AT375" s="2" t="s">
        <v>642</v>
      </c>
      <c r="AU375" s="2" t="s">
        <v>540</v>
      </c>
      <c r="AV375" s="2" t="s">
        <v>541</v>
      </c>
      <c r="AW375" s="2">
        <v>21001000121</v>
      </c>
      <c r="AX375" s="2">
        <v>50</v>
      </c>
    </row>
    <row r="376" spans="1:50" ht="19.95" customHeight="1" x14ac:dyDescent="0.3">
      <c r="A376"/>
      <c r="B376"/>
      <c r="C376"/>
      <c r="D376"/>
      <c r="E376"/>
      <c r="AN376" s="2">
        <v>211000071</v>
      </c>
      <c r="AO376" s="2" t="s">
        <v>643</v>
      </c>
      <c r="AP376" s="2" t="s">
        <v>32</v>
      </c>
      <c r="AQ376" s="2" t="s">
        <v>536</v>
      </c>
      <c r="AR376" s="2" t="s">
        <v>640</v>
      </c>
      <c r="AS376" s="2" t="s">
        <v>641</v>
      </c>
      <c r="AT376" s="2" t="s">
        <v>642</v>
      </c>
      <c r="AU376" s="2" t="s">
        <v>540</v>
      </c>
      <c r="AV376" s="2" t="s">
        <v>541</v>
      </c>
      <c r="AW376" s="2">
        <v>21001000048</v>
      </c>
      <c r="AX376" s="2">
        <v>50</v>
      </c>
    </row>
    <row r="377" spans="1:50" ht="19.95" customHeight="1" x14ac:dyDescent="0.3">
      <c r="A377"/>
      <c r="B377"/>
      <c r="C377"/>
      <c r="D377"/>
      <c r="E377"/>
      <c r="AN377" s="2">
        <v>211000072</v>
      </c>
      <c r="AO377" s="2" t="s">
        <v>644</v>
      </c>
      <c r="AP377" s="2" t="s">
        <v>32</v>
      </c>
      <c r="AQ377" s="2" t="s">
        <v>536</v>
      </c>
      <c r="AR377" s="2" t="s">
        <v>640</v>
      </c>
      <c r="AS377" s="2" t="s">
        <v>641</v>
      </c>
      <c r="AT377" s="2" t="s">
        <v>642</v>
      </c>
      <c r="AU377" s="2" t="s">
        <v>540</v>
      </c>
      <c r="AV377" s="2" t="s">
        <v>541</v>
      </c>
      <c r="AW377" s="2">
        <v>21001000043</v>
      </c>
      <c r="AX377" s="2">
        <v>50</v>
      </c>
    </row>
    <row r="378" spans="1:50" ht="19.95" customHeight="1" x14ac:dyDescent="0.3">
      <c r="A378"/>
      <c r="B378"/>
      <c r="C378"/>
      <c r="D378"/>
      <c r="E378"/>
      <c r="AN378" s="2">
        <v>211000073</v>
      </c>
      <c r="AO378" s="2" t="s">
        <v>645</v>
      </c>
      <c r="AP378" s="2" t="s">
        <v>32</v>
      </c>
      <c r="AQ378" s="2" t="s">
        <v>536</v>
      </c>
      <c r="AR378" s="2" t="s">
        <v>640</v>
      </c>
      <c r="AS378" s="2" t="s">
        <v>641</v>
      </c>
      <c r="AT378" s="2" t="s">
        <v>642</v>
      </c>
      <c r="AU378" s="2" t="s">
        <v>540</v>
      </c>
      <c r="AV378" s="2" t="s">
        <v>541</v>
      </c>
      <c r="AW378" s="2">
        <v>21001000046</v>
      </c>
      <c r="AX378" s="2">
        <v>50</v>
      </c>
    </row>
    <row r="379" spans="1:50" ht="19.95" customHeight="1" x14ac:dyDescent="0.3">
      <c r="A379"/>
      <c r="B379"/>
      <c r="C379"/>
      <c r="D379"/>
      <c r="E379"/>
      <c r="AN379" s="2">
        <v>211000074</v>
      </c>
      <c r="AO379" s="2" t="s">
        <v>646</v>
      </c>
      <c r="AP379" s="2" t="s">
        <v>32</v>
      </c>
      <c r="AQ379" s="2" t="s">
        <v>536</v>
      </c>
      <c r="AR379" s="2" t="s">
        <v>640</v>
      </c>
      <c r="AS379" s="2" t="s">
        <v>641</v>
      </c>
      <c r="AT379" s="2" t="s">
        <v>642</v>
      </c>
      <c r="AU379" s="2" t="s">
        <v>540</v>
      </c>
      <c r="AV379" s="2" t="s">
        <v>541</v>
      </c>
      <c r="AW379" s="2">
        <v>21001000042</v>
      </c>
      <c r="AX379" s="2">
        <v>50</v>
      </c>
    </row>
    <row r="380" spans="1:50" ht="19.95" customHeight="1" x14ac:dyDescent="0.3">
      <c r="A380"/>
      <c r="B380"/>
      <c r="C380"/>
      <c r="D380"/>
      <c r="E380"/>
      <c r="AN380" s="2">
        <v>211000075</v>
      </c>
      <c r="AO380" s="2" t="s">
        <v>647</v>
      </c>
      <c r="AP380" s="2" t="s">
        <v>32</v>
      </c>
      <c r="AQ380" s="2" t="s">
        <v>536</v>
      </c>
      <c r="AR380" s="2" t="s">
        <v>640</v>
      </c>
      <c r="AS380" s="2" t="s">
        <v>641</v>
      </c>
      <c r="AT380" s="2" t="s">
        <v>642</v>
      </c>
      <c r="AU380" s="2" t="s">
        <v>540</v>
      </c>
      <c r="AV380" s="2" t="s">
        <v>541</v>
      </c>
      <c r="AW380" s="2">
        <v>21001000093</v>
      </c>
      <c r="AX380" s="2">
        <v>50</v>
      </c>
    </row>
    <row r="381" spans="1:50" ht="19.95" customHeight="1" x14ac:dyDescent="0.3">
      <c r="A381"/>
      <c r="B381"/>
      <c r="C381"/>
      <c r="D381"/>
      <c r="E381"/>
      <c r="AN381" s="2">
        <v>211000076</v>
      </c>
      <c r="AO381" s="2" t="s">
        <v>648</v>
      </c>
      <c r="AP381" s="2" t="s">
        <v>32</v>
      </c>
      <c r="AQ381" s="2" t="s">
        <v>536</v>
      </c>
      <c r="AR381" s="2" t="s">
        <v>640</v>
      </c>
      <c r="AS381" s="2" t="s">
        <v>641</v>
      </c>
      <c r="AT381" s="2" t="s">
        <v>642</v>
      </c>
      <c r="AU381" s="2" t="s">
        <v>540</v>
      </c>
      <c r="AV381" s="2" t="s">
        <v>541</v>
      </c>
      <c r="AW381" s="2">
        <v>21001000047</v>
      </c>
      <c r="AX381" s="2">
        <v>50</v>
      </c>
    </row>
    <row r="382" spans="1:50" ht="19.95" customHeight="1" x14ac:dyDescent="0.3">
      <c r="A382"/>
      <c r="B382"/>
      <c r="C382"/>
      <c r="D382"/>
      <c r="E382"/>
      <c r="AN382" s="2">
        <v>211000077</v>
      </c>
      <c r="AO382" s="2" t="s">
        <v>649</v>
      </c>
      <c r="AP382" s="2" t="s">
        <v>32</v>
      </c>
      <c r="AQ382" s="2" t="s">
        <v>536</v>
      </c>
      <c r="AR382" s="2" t="s">
        <v>640</v>
      </c>
      <c r="AS382" s="2" t="s">
        <v>641</v>
      </c>
      <c r="AT382" s="2" t="s">
        <v>642</v>
      </c>
      <c r="AU382" s="2" t="s">
        <v>540</v>
      </c>
      <c r="AV382" s="2" t="s">
        <v>541</v>
      </c>
      <c r="AW382" s="2">
        <v>21001000041</v>
      </c>
      <c r="AX382" s="2">
        <v>50</v>
      </c>
    </row>
    <row r="383" spans="1:50" ht="19.95" customHeight="1" x14ac:dyDescent="0.3">
      <c r="A383"/>
      <c r="B383"/>
      <c r="C383"/>
      <c r="D383"/>
      <c r="E383"/>
      <c r="AN383" s="2">
        <v>211000078</v>
      </c>
      <c r="AO383" s="2" t="s">
        <v>650</v>
      </c>
      <c r="AP383" s="2" t="s">
        <v>32</v>
      </c>
      <c r="AQ383" s="2" t="s">
        <v>536</v>
      </c>
      <c r="AR383" s="2" t="s">
        <v>640</v>
      </c>
      <c r="AS383" s="2" t="s">
        <v>641</v>
      </c>
      <c r="AT383" s="2" t="s">
        <v>642</v>
      </c>
      <c r="AU383" s="2" t="s">
        <v>540</v>
      </c>
      <c r="AV383" s="2" t="s">
        <v>541</v>
      </c>
      <c r="AW383" s="2">
        <v>21001000061</v>
      </c>
      <c r="AX383" s="2">
        <v>50</v>
      </c>
    </row>
    <row r="384" spans="1:50" ht="19.95" customHeight="1" x14ac:dyDescent="0.3">
      <c r="A384"/>
      <c r="B384"/>
      <c r="C384"/>
      <c r="D384"/>
      <c r="E384"/>
      <c r="AN384" s="2">
        <v>211000079</v>
      </c>
      <c r="AO384" s="2" t="s">
        <v>651</v>
      </c>
      <c r="AP384" s="2" t="s">
        <v>32</v>
      </c>
      <c r="AQ384" s="2" t="s">
        <v>536</v>
      </c>
      <c r="AR384" s="2" t="s">
        <v>640</v>
      </c>
      <c r="AS384" s="2" t="s">
        <v>641</v>
      </c>
      <c r="AT384" s="2" t="s">
        <v>642</v>
      </c>
      <c r="AU384" s="2" t="s">
        <v>540</v>
      </c>
      <c r="AV384" s="2" t="s">
        <v>541</v>
      </c>
      <c r="AW384" s="2">
        <v>21001000051</v>
      </c>
      <c r="AX384" s="2">
        <v>50</v>
      </c>
    </row>
    <row r="385" spans="1:50" ht="19.95" customHeight="1" x14ac:dyDescent="0.3">
      <c r="A385"/>
      <c r="B385"/>
      <c r="C385"/>
      <c r="D385"/>
      <c r="E385"/>
      <c r="AN385" s="2">
        <v>211000080</v>
      </c>
      <c r="AO385" s="2" t="s">
        <v>652</v>
      </c>
      <c r="AP385" s="2" t="s">
        <v>32</v>
      </c>
      <c r="AQ385" s="2" t="s">
        <v>536</v>
      </c>
      <c r="AR385" s="2" t="s">
        <v>640</v>
      </c>
      <c r="AS385" s="2" t="s">
        <v>641</v>
      </c>
      <c r="AT385" s="2" t="s">
        <v>642</v>
      </c>
      <c r="AU385" s="2" t="s">
        <v>540</v>
      </c>
      <c r="AV385" s="2" t="s">
        <v>541</v>
      </c>
      <c r="AW385" s="2">
        <v>21001000044</v>
      </c>
      <c r="AX385" s="2">
        <v>50</v>
      </c>
    </row>
    <row r="386" spans="1:50" ht="19.95" customHeight="1" x14ac:dyDescent="0.3">
      <c r="A386"/>
      <c r="B386"/>
      <c r="C386"/>
      <c r="D386"/>
      <c r="E386"/>
      <c r="AN386" s="2">
        <v>211000005</v>
      </c>
      <c r="AO386" s="2" t="s">
        <v>653</v>
      </c>
      <c r="AP386" s="2" t="s">
        <v>32</v>
      </c>
      <c r="AQ386" s="2" t="s">
        <v>536</v>
      </c>
      <c r="AR386" s="2" t="s">
        <v>654</v>
      </c>
      <c r="AS386" s="2" t="s">
        <v>655</v>
      </c>
      <c r="AT386" s="2" t="s">
        <v>656</v>
      </c>
      <c r="AU386" s="2" t="s">
        <v>540</v>
      </c>
      <c r="AV386" s="2" t="s">
        <v>541</v>
      </c>
      <c r="AW386" s="2">
        <v>21001000156</v>
      </c>
      <c r="AX386" s="2" t="s">
        <v>37</v>
      </c>
    </row>
    <row r="387" spans="1:50" ht="19.95" customHeight="1" x14ac:dyDescent="0.3">
      <c r="A387"/>
      <c r="B387"/>
      <c r="C387"/>
      <c r="D387"/>
      <c r="E387"/>
      <c r="AN387" s="2">
        <v>211000006</v>
      </c>
      <c r="AO387" s="2" t="s">
        <v>657</v>
      </c>
      <c r="AP387" s="2" t="s">
        <v>32</v>
      </c>
      <c r="AQ387" s="2" t="s">
        <v>536</v>
      </c>
      <c r="AR387" s="2" t="s">
        <v>654</v>
      </c>
      <c r="AS387" s="2" t="s">
        <v>655</v>
      </c>
      <c r="AT387" s="2" t="s">
        <v>656</v>
      </c>
      <c r="AU387" s="2" t="s">
        <v>540</v>
      </c>
      <c r="AV387" s="2" t="s">
        <v>541</v>
      </c>
      <c r="AW387" s="2">
        <v>21001000157</v>
      </c>
      <c r="AX387" s="2" t="s">
        <v>37</v>
      </c>
    </row>
    <row r="388" spans="1:50" ht="19.95" customHeight="1" x14ac:dyDescent="0.3">
      <c r="A388"/>
      <c r="B388"/>
      <c r="C388"/>
      <c r="D388"/>
      <c r="E388"/>
      <c r="AN388" s="2">
        <v>211000010</v>
      </c>
      <c r="AO388" s="2" t="s">
        <v>658</v>
      </c>
      <c r="AP388" s="2" t="s">
        <v>32</v>
      </c>
      <c r="AQ388" s="2" t="s">
        <v>536</v>
      </c>
      <c r="AR388" s="2" t="s">
        <v>654</v>
      </c>
      <c r="AS388" s="2" t="s">
        <v>655</v>
      </c>
      <c r="AT388" s="2" t="s">
        <v>656</v>
      </c>
      <c r="AU388" s="2" t="s">
        <v>540</v>
      </c>
      <c r="AV388" s="2" t="s">
        <v>541</v>
      </c>
      <c r="AW388" s="2">
        <v>21001000151</v>
      </c>
      <c r="AX388" s="2" t="s">
        <v>37</v>
      </c>
    </row>
    <row r="389" spans="1:50" ht="19.95" customHeight="1" x14ac:dyDescent="0.3">
      <c r="A389"/>
      <c r="B389"/>
      <c r="C389"/>
      <c r="D389"/>
      <c r="E389"/>
      <c r="AN389" s="2">
        <v>211000014</v>
      </c>
      <c r="AO389" s="2" t="s">
        <v>659</v>
      </c>
      <c r="AP389" s="2" t="s">
        <v>32</v>
      </c>
      <c r="AQ389" s="2" t="s">
        <v>536</v>
      </c>
      <c r="AR389" s="2" t="s">
        <v>654</v>
      </c>
      <c r="AS389" s="2" t="s">
        <v>655</v>
      </c>
      <c r="AT389" s="2" t="s">
        <v>656</v>
      </c>
      <c r="AU389" s="2" t="s">
        <v>540</v>
      </c>
      <c r="AV389" s="2" t="s">
        <v>541</v>
      </c>
      <c r="AW389" s="2">
        <v>21001000153</v>
      </c>
      <c r="AX389" s="2" t="s">
        <v>37</v>
      </c>
    </row>
    <row r="390" spans="1:50" ht="19.95" customHeight="1" x14ac:dyDescent="0.3">
      <c r="A390"/>
      <c r="B390"/>
      <c r="C390"/>
      <c r="D390"/>
      <c r="E390"/>
      <c r="AN390" s="2">
        <v>211000015</v>
      </c>
      <c r="AO390" s="2" t="s">
        <v>660</v>
      </c>
      <c r="AP390" s="2" t="s">
        <v>32</v>
      </c>
      <c r="AQ390" s="2" t="s">
        <v>536</v>
      </c>
      <c r="AR390" s="2" t="s">
        <v>654</v>
      </c>
      <c r="AS390" s="2" t="s">
        <v>655</v>
      </c>
      <c r="AT390" s="2" t="s">
        <v>656</v>
      </c>
      <c r="AU390" s="2" t="s">
        <v>540</v>
      </c>
      <c r="AV390" s="2" t="s">
        <v>541</v>
      </c>
      <c r="AW390" s="2">
        <v>21001000154</v>
      </c>
      <c r="AX390" s="2" t="s">
        <v>37</v>
      </c>
    </row>
    <row r="391" spans="1:50" ht="19.95" customHeight="1" x14ac:dyDescent="0.3">
      <c r="A391"/>
      <c r="B391"/>
      <c r="C391"/>
      <c r="D391"/>
      <c r="E391"/>
      <c r="AN391" s="2">
        <v>211000017</v>
      </c>
      <c r="AO391" s="2" t="s">
        <v>661</v>
      </c>
      <c r="AP391" s="2" t="s">
        <v>32</v>
      </c>
      <c r="AQ391" s="2" t="s">
        <v>536</v>
      </c>
      <c r="AR391" s="2" t="s">
        <v>654</v>
      </c>
      <c r="AS391" s="2" t="s">
        <v>655</v>
      </c>
      <c r="AT391" s="2" t="s">
        <v>656</v>
      </c>
      <c r="AU391" s="2" t="s">
        <v>540</v>
      </c>
      <c r="AV391" s="2" t="s">
        <v>541</v>
      </c>
      <c r="AW391" s="2">
        <v>21001000152</v>
      </c>
      <c r="AX391" s="2" t="s">
        <v>37</v>
      </c>
    </row>
    <row r="392" spans="1:50" ht="19.95" customHeight="1" x14ac:dyDescent="0.3">
      <c r="A392"/>
      <c r="B392"/>
      <c r="C392"/>
      <c r="D392"/>
      <c r="E392"/>
      <c r="AN392" s="2">
        <v>212000001</v>
      </c>
      <c r="AO392" s="2" t="s">
        <v>662</v>
      </c>
      <c r="AP392" s="2" t="s">
        <v>32</v>
      </c>
      <c r="AQ392" s="2" t="s">
        <v>663</v>
      </c>
      <c r="AR392" s="2" t="s">
        <v>664</v>
      </c>
      <c r="AS392" s="2" t="s">
        <v>665</v>
      </c>
      <c r="AT392" s="2" t="s">
        <v>666</v>
      </c>
      <c r="AU392" s="2" t="s">
        <v>667</v>
      </c>
      <c r="AV392" s="2" t="s">
        <v>668</v>
      </c>
      <c r="AX392" s="2">
        <v>50</v>
      </c>
    </row>
    <row r="393" spans="1:50" ht="19.95" customHeight="1" x14ac:dyDescent="0.3">
      <c r="A393"/>
      <c r="B393"/>
      <c r="C393"/>
      <c r="D393"/>
      <c r="E393"/>
      <c r="AN393" s="2">
        <v>212000002</v>
      </c>
      <c r="AO393" s="2" t="s">
        <v>669</v>
      </c>
      <c r="AP393" s="2" t="s">
        <v>32</v>
      </c>
      <c r="AQ393" s="2" t="s">
        <v>663</v>
      </c>
      <c r="AR393" s="2" t="s">
        <v>664</v>
      </c>
      <c r="AS393" s="2" t="s">
        <v>665</v>
      </c>
      <c r="AT393" s="2" t="s">
        <v>666</v>
      </c>
      <c r="AU393" s="2" t="s">
        <v>667</v>
      </c>
      <c r="AV393" s="2" t="s">
        <v>668</v>
      </c>
      <c r="AX393" s="2">
        <v>25</v>
      </c>
    </row>
    <row r="394" spans="1:50" ht="19.95" customHeight="1" x14ac:dyDescent="0.3">
      <c r="A394"/>
      <c r="B394"/>
      <c r="C394"/>
      <c r="D394"/>
      <c r="E394"/>
      <c r="AN394" s="2">
        <v>212000003</v>
      </c>
      <c r="AO394" s="2" t="s">
        <v>670</v>
      </c>
      <c r="AP394" s="2" t="s">
        <v>32</v>
      </c>
      <c r="AQ394" s="2" t="s">
        <v>663</v>
      </c>
      <c r="AR394" s="2" t="s">
        <v>664</v>
      </c>
      <c r="AS394" s="2" t="s">
        <v>665</v>
      </c>
      <c r="AT394" s="2" t="s">
        <v>666</v>
      </c>
      <c r="AU394" s="2" t="s">
        <v>667</v>
      </c>
      <c r="AV394" s="2" t="s">
        <v>668</v>
      </c>
      <c r="AX394" s="2">
        <v>50</v>
      </c>
    </row>
    <row r="395" spans="1:50" ht="19.95" customHeight="1" x14ac:dyDescent="0.3">
      <c r="A395"/>
      <c r="B395"/>
      <c r="C395"/>
      <c r="D395"/>
      <c r="E395"/>
      <c r="AN395" s="2">
        <v>212000004</v>
      </c>
      <c r="AO395" s="2" t="s">
        <v>671</v>
      </c>
      <c r="AP395" s="2" t="s">
        <v>32</v>
      </c>
      <c r="AQ395" s="2" t="s">
        <v>663</v>
      </c>
      <c r="AR395" s="2" t="s">
        <v>664</v>
      </c>
      <c r="AS395" s="2" t="s">
        <v>665</v>
      </c>
      <c r="AT395" s="2" t="s">
        <v>666</v>
      </c>
      <c r="AU395" s="2" t="s">
        <v>667</v>
      </c>
      <c r="AV395" s="2" t="s">
        <v>668</v>
      </c>
      <c r="AX395" s="2">
        <v>25</v>
      </c>
    </row>
    <row r="396" spans="1:50" ht="19.95" customHeight="1" x14ac:dyDescent="0.3">
      <c r="A396"/>
      <c r="B396"/>
      <c r="C396"/>
      <c r="D396"/>
      <c r="E396"/>
      <c r="AN396" s="2">
        <v>212000005</v>
      </c>
      <c r="AO396" s="2" t="s">
        <v>672</v>
      </c>
      <c r="AP396" s="2" t="s">
        <v>32</v>
      </c>
      <c r="AQ396" s="2" t="s">
        <v>663</v>
      </c>
      <c r="AR396" s="2" t="s">
        <v>664</v>
      </c>
      <c r="AS396" s="2" t="s">
        <v>665</v>
      </c>
      <c r="AT396" s="2" t="s">
        <v>666</v>
      </c>
      <c r="AU396" s="2" t="s">
        <v>667</v>
      </c>
      <c r="AV396" s="2" t="s">
        <v>668</v>
      </c>
      <c r="AX396" s="2">
        <v>50</v>
      </c>
    </row>
    <row r="397" spans="1:50" ht="19.95" customHeight="1" x14ac:dyDescent="0.3">
      <c r="A397"/>
      <c r="B397"/>
      <c r="C397"/>
      <c r="D397"/>
      <c r="E397"/>
      <c r="AN397" s="2">
        <v>212000006</v>
      </c>
      <c r="AO397" s="2" t="s">
        <v>673</v>
      </c>
      <c r="AP397" s="2" t="s">
        <v>32</v>
      </c>
      <c r="AQ397" s="2" t="s">
        <v>663</v>
      </c>
      <c r="AR397" s="2" t="s">
        <v>664</v>
      </c>
      <c r="AS397" s="2" t="s">
        <v>665</v>
      </c>
      <c r="AT397" s="2" t="s">
        <v>666</v>
      </c>
      <c r="AU397" s="2" t="s">
        <v>667</v>
      </c>
      <c r="AV397" s="2" t="s">
        <v>668</v>
      </c>
      <c r="AX397" s="2">
        <v>25</v>
      </c>
    </row>
    <row r="398" spans="1:50" ht="19.95" customHeight="1" x14ac:dyDescent="0.3">
      <c r="A398"/>
      <c r="B398"/>
      <c r="C398"/>
      <c r="D398"/>
      <c r="E398"/>
      <c r="AN398" s="2">
        <v>212000007</v>
      </c>
      <c r="AO398" s="2" t="s">
        <v>674</v>
      </c>
      <c r="AP398" s="2" t="s">
        <v>32</v>
      </c>
      <c r="AQ398" s="2" t="s">
        <v>663</v>
      </c>
      <c r="AR398" s="2" t="s">
        <v>664</v>
      </c>
      <c r="AS398" s="2" t="s">
        <v>665</v>
      </c>
      <c r="AT398" s="2" t="s">
        <v>666</v>
      </c>
      <c r="AU398" s="2" t="s">
        <v>667</v>
      </c>
      <c r="AV398" s="2" t="s">
        <v>668</v>
      </c>
      <c r="AX398" s="2">
        <v>50</v>
      </c>
    </row>
    <row r="399" spans="1:50" ht="19.95" customHeight="1" x14ac:dyDescent="0.3">
      <c r="A399"/>
      <c r="B399"/>
      <c r="C399"/>
      <c r="D399"/>
      <c r="E399"/>
      <c r="AN399" s="2">
        <v>212000008</v>
      </c>
      <c r="AO399" s="2" t="s">
        <v>675</v>
      </c>
      <c r="AP399" s="2" t="s">
        <v>32</v>
      </c>
      <c r="AQ399" s="2" t="s">
        <v>663</v>
      </c>
      <c r="AR399" s="2" t="s">
        <v>664</v>
      </c>
      <c r="AS399" s="2" t="s">
        <v>665</v>
      </c>
      <c r="AT399" s="2" t="s">
        <v>666</v>
      </c>
      <c r="AU399" s="2" t="s">
        <v>667</v>
      </c>
      <c r="AV399" s="2" t="s">
        <v>668</v>
      </c>
      <c r="AX399" s="2">
        <v>25</v>
      </c>
    </row>
    <row r="400" spans="1:50" ht="19.95" customHeight="1" x14ac:dyDescent="0.3">
      <c r="A400"/>
      <c r="B400"/>
      <c r="C400"/>
      <c r="D400"/>
      <c r="E400"/>
      <c r="AN400" s="2">
        <v>212000009</v>
      </c>
      <c r="AO400" s="2" t="s">
        <v>676</v>
      </c>
      <c r="AP400" s="2" t="s">
        <v>32</v>
      </c>
      <c r="AQ400" s="2" t="s">
        <v>663</v>
      </c>
      <c r="AR400" s="2" t="s">
        <v>664</v>
      </c>
      <c r="AS400" s="2" t="s">
        <v>665</v>
      </c>
      <c r="AT400" s="2" t="s">
        <v>666</v>
      </c>
      <c r="AU400" s="2" t="s">
        <v>667</v>
      </c>
      <c r="AV400" s="2" t="s">
        <v>668</v>
      </c>
      <c r="AX400" s="2">
        <v>50</v>
      </c>
    </row>
    <row r="401" spans="1:50" ht="19.95" customHeight="1" x14ac:dyDescent="0.3">
      <c r="A401"/>
      <c r="B401"/>
      <c r="C401"/>
      <c r="D401"/>
      <c r="E401"/>
      <c r="AN401" s="2">
        <v>212000010</v>
      </c>
      <c r="AO401" s="2" t="s">
        <v>677</v>
      </c>
      <c r="AP401" s="2" t="s">
        <v>32</v>
      </c>
      <c r="AQ401" s="2" t="s">
        <v>663</v>
      </c>
      <c r="AR401" s="2" t="s">
        <v>664</v>
      </c>
      <c r="AS401" s="2" t="s">
        <v>665</v>
      </c>
      <c r="AT401" s="2" t="s">
        <v>666</v>
      </c>
      <c r="AU401" s="2" t="s">
        <v>667</v>
      </c>
      <c r="AV401" s="2" t="s">
        <v>668</v>
      </c>
      <c r="AX401" s="2">
        <v>25</v>
      </c>
    </row>
    <row r="402" spans="1:50" ht="19.95" customHeight="1" x14ac:dyDescent="0.3">
      <c r="A402"/>
      <c r="B402"/>
      <c r="C402"/>
      <c r="D402"/>
      <c r="E402"/>
      <c r="AN402" s="2">
        <v>212000011</v>
      </c>
      <c r="AO402" s="2" t="s">
        <v>678</v>
      </c>
      <c r="AP402" s="2" t="s">
        <v>32</v>
      </c>
      <c r="AQ402" s="2" t="s">
        <v>663</v>
      </c>
      <c r="AR402" s="2" t="s">
        <v>664</v>
      </c>
      <c r="AS402" s="2" t="s">
        <v>665</v>
      </c>
      <c r="AT402" s="2" t="s">
        <v>666</v>
      </c>
      <c r="AU402" s="2" t="s">
        <v>667</v>
      </c>
      <c r="AV402" s="2" t="s">
        <v>668</v>
      </c>
      <c r="AX402" s="2">
        <v>50</v>
      </c>
    </row>
    <row r="403" spans="1:50" ht="19.95" customHeight="1" x14ac:dyDescent="0.3">
      <c r="A403"/>
      <c r="B403"/>
      <c r="C403"/>
      <c r="D403"/>
      <c r="E403"/>
      <c r="AN403" s="2">
        <v>212000012</v>
      </c>
      <c r="AO403" s="2" t="s">
        <v>679</v>
      </c>
      <c r="AP403" s="2" t="s">
        <v>32</v>
      </c>
      <c r="AQ403" s="2" t="s">
        <v>663</v>
      </c>
      <c r="AR403" s="2" t="s">
        <v>664</v>
      </c>
      <c r="AS403" s="2" t="s">
        <v>665</v>
      </c>
      <c r="AT403" s="2" t="s">
        <v>666</v>
      </c>
      <c r="AU403" s="2" t="s">
        <v>667</v>
      </c>
      <c r="AV403" s="2" t="s">
        <v>668</v>
      </c>
      <c r="AX403" s="2">
        <v>25</v>
      </c>
    </row>
    <row r="404" spans="1:50" ht="19.95" customHeight="1" x14ac:dyDescent="0.3">
      <c r="A404"/>
      <c r="B404"/>
      <c r="C404"/>
      <c r="D404"/>
      <c r="E404"/>
      <c r="AN404" s="2">
        <v>212000018</v>
      </c>
      <c r="AO404" s="2" t="s">
        <v>680</v>
      </c>
      <c r="AP404" s="2" t="s">
        <v>32</v>
      </c>
      <c r="AQ404" s="2" t="s">
        <v>663</v>
      </c>
      <c r="AR404" s="2" t="s">
        <v>681</v>
      </c>
      <c r="AS404" s="2" t="s">
        <v>682</v>
      </c>
      <c r="AT404" s="2" t="s">
        <v>683</v>
      </c>
      <c r="AU404" s="2" t="s">
        <v>684</v>
      </c>
      <c r="AV404" s="2" t="s">
        <v>668</v>
      </c>
      <c r="AX404" s="2" t="s">
        <v>45</v>
      </c>
    </row>
    <row r="405" spans="1:50" ht="19.95" customHeight="1" x14ac:dyDescent="0.3">
      <c r="A405"/>
      <c r="B405"/>
      <c r="C405"/>
      <c r="D405"/>
      <c r="E405"/>
      <c r="AN405" s="2">
        <v>212000019</v>
      </c>
      <c r="AO405" s="2" t="s">
        <v>685</v>
      </c>
      <c r="AP405" s="2" t="s">
        <v>32</v>
      </c>
      <c r="AQ405" s="2" t="s">
        <v>663</v>
      </c>
      <c r="AR405" s="2" t="s">
        <v>681</v>
      </c>
      <c r="AS405" s="2" t="s">
        <v>682</v>
      </c>
      <c r="AT405" s="2" t="s">
        <v>683</v>
      </c>
      <c r="AU405" s="2" t="s">
        <v>684</v>
      </c>
      <c r="AV405" s="2" t="s">
        <v>668</v>
      </c>
      <c r="AX405" s="2" t="s">
        <v>45</v>
      </c>
    </row>
    <row r="406" spans="1:50" ht="19.95" customHeight="1" x14ac:dyDescent="0.3">
      <c r="A406"/>
      <c r="B406"/>
      <c r="C406"/>
      <c r="D406"/>
      <c r="E406"/>
      <c r="AN406" s="2">
        <v>212000020</v>
      </c>
      <c r="AO406" s="2" t="s">
        <v>686</v>
      </c>
      <c r="AP406" s="2" t="s">
        <v>32</v>
      </c>
      <c r="AQ406" s="2" t="s">
        <v>663</v>
      </c>
      <c r="AR406" s="2" t="s">
        <v>681</v>
      </c>
      <c r="AS406" s="2" t="s">
        <v>682</v>
      </c>
      <c r="AT406" s="2" t="s">
        <v>683</v>
      </c>
      <c r="AU406" s="2" t="s">
        <v>684</v>
      </c>
      <c r="AV406" s="2" t="s">
        <v>668</v>
      </c>
      <c r="AX406" s="2" t="s">
        <v>45</v>
      </c>
    </row>
    <row r="407" spans="1:50" ht="19.95" customHeight="1" x14ac:dyDescent="0.3">
      <c r="A407"/>
      <c r="B407"/>
      <c r="C407"/>
      <c r="D407"/>
      <c r="E407"/>
      <c r="AN407" s="2">
        <v>212000021</v>
      </c>
      <c r="AO407" s="2" t="s">
        <v>687</v>
      </c>
      <c r="AP407" s="2" t="s">
        <v>32</v>
      </c>
      <c r="AQ407" s="2" t="s">
        <v>663</v>
      </c>
      <c r="AR407" s="2" t="s">
        <v>681</v>
      </c>
      <c r="AS407" s="2" t="s">
        <v>682</v>
      </c>
      <c r="AT407" s="2" t="s">
        <v>683</v>
      </c>
      <c r="AU407" s="2" t="s">
        <v>684</v>
      </c>
      <c r="AX407" s="2" t="s">
        <v>45</v>
      </c>
    </row>
    <row r="408" spans="1:50" ht="19.95" customHeight="1" x14ac:dyDescent="0.3">
      <c r="A408"/>
      <c r="B408"/>
      <c r="C408"/>
      <c r="D408"/>
      <c r="E408"/>
      <c r="AN408" s="2">
        <v>212000022</v>
      </c>
      <c r="AO408" s="2" t="s">
        <v>688</v>
      </c>
      <c r="AP408" s="2" t="s">
        <v>32</v>
      </c>
      <c r="AQ408" s="2" t="s">
        <v>663</v>
      </c>
      <c r="AR408" s="2" t="s">
        <v>689</v>
      </c>
      <c r="AS408" s="2" t="s">
        <v>690</v>
      </c>
      <c r="AT408" s="2" t="s">
        <v>691</v>
      </c>
      <c r="AU408" s="2" t="s">
        <v>684</v>
      </c>
      <c r="AX408" s="2" t="s">
        <v>45</v>
      </c>
    </row>
    <row r="409" spans="1:50" ht="19.95" customHeight="1" x14ac:dyDescent="0.3">
      <c r="A409"/>
      <c r="B409"/>
      <c r="C409"/>
      <c r="D409"/>
      <c r="E409"/>
      <c r="AN409" s="2">
        <v>212000023</v>
      </c>
      <c r="AO409" s="2" t="s">
        <v>692</v>
      </c>
      <c r="AP409" s="2" t="s">
        <v>32</v>
      </c>
      <c r="AQ409" s="2" t="s">
        <v>663</v>
      </c>
      <c r="AR409" s="2" t="s">
        <v>689</v>
      </c>
      <c r="AS409" s="2" t="s">
        <v>690</v>
      </c>
      <c r="AT409" s="2" t="s">
        <v>691</v>
      </c>
      <c r="AU409" s="2" t="s">
        <v>684</v>
      </c>
      <c r="AX409" s="2" t="s">
        <v>45</v>
      </c>
    </row>
    <row r="410" spans="1:50" ht="19.95" customHeight="1" x14ac:dyDescent="0.3">
      <c r="A410"/>
      <c r="B410"/>
      <c r="C410"/>
      <c r="D410"/>
      <c r="E410"/>
      <c r="AN410" s="2">
        <v>212000024</v>
      </c>
      <c r="AO410" s="2" t="s">
        <v>693</v>
      </c>
      <c r="AP410" s="2" t="s">
        <v>32</v>
      </c>
      <c r="AQ410" s="2" t="s">
        <v>663</v>
      </c>
      <c r="AR410" s="2" t="s">
        <v>689</v>
      </c>
      <c r="AS410" s="2" t="s">
        <v>690</v>
      </c>
      <c r="AT410" s="2" t="s">
        <v>691</v>
      </c>
      <c r="AU410" s="2" t="s">
        <v>684</v>
      </c>
      <c r="AX410" s="2" t="s">
        <v>45</v>
      </c>
    </row>
    <row r="411" spans="1:50" ht="19.95" customHeight="1" x14ac:dyDescent="0.3">
      <c r="A411"/>
      <c r="B411"/>
      <c r="C411"/>
      <c r="D411"/>
      <c r="E411"/>
      <c r="AN411" s="2">
        <v>212000025</v>
      </c>
      <c r="AO411" s="2" t="s">
        <v>694</v>
      </c>
      <c r="AP411" s="2" t="s">
        <v>32</v>
      </c>
      <c r="AQ411" s="2" t="s">
        <v>663</v>
      </c>
      <c r="AR411" s="2" t="s">
        <v>689</v>
      </c>
      <c r="AS411" s="2" t="s">
        <v>690</v>
      </c>
      <c r="AT411" s="2" t="s">
        <v>691</v>
      </c>
      <c r="AU411" s="2" t="s">
        <v>684</v>
      </c>
      <c r="AX411" s="2" t="s">
        <v>45</v>
      </c>
    </row>
    <row r="412" spans="1:50" ht="19.95" customHeight="1" x14ac:dyDescent="0.3">
      <c r="A412"/>
      <c r="B412"/>
      <c r="C412"/>
      <c r="D412"/>
      <c r="E412"/>
      <c r="AN412" s="2">
        <v>212000026</v>
      </c>
      <c r="AO412" s="2" t="s">
        <v>695</v>
      </c>
      <c r="AP412" s="2" t="s">
        <v>32</v>
      </c>
      <c r="AQ412" s="2" t="s">
        <v>663</v>
      </c>
      <c r="AR412" s="2" t="s">
        <v>689</v>
      </c>
      <c r="AS412" s="2" t="s">
        <v>690</v>
      </c>
      <c r="AT412" s="2" t="s">
        <v>691</v>
      </c>
      <c r="AU412" s="2" t="s">
        <v>684</v>
      </c>
      <c r="AX412" s="2" t="s">
        <v>45</v>
      </c>
    </row>
    <row r="413" spans="1:50" ht="19.95" customHeight="1" x14ac:dyDescent="0.3">
      <c r="A413"/>
      <c r="B413"/>
      <c r="C413"/>
      <c r="D413"/>
      <c r="E413"/>
      <c r="AN413" s="2">
        <v>212000027</v>
      </c>
      <c r="AO413" s="2" t="s">
        <v>696</v>
      </c>
      <c r="AP413" s="2" t="s">
        <v>32</v>
      </c>
      <c r="AQ413" s="2" t="s">
        <v>663</v>
      </c>
      <c r="AR413" s="2" t="s">
        <v>689</v>
      </c>
      <c r="AS413" s="2" t="s">
        <v>690</v>
      </c>
      <c r="AT413" s="2" t="s">
        <v>691</v>
      </c>
      <c r="AU413" s="2" t="s">
        <v>684</v>
      </c>
      <c r="AX413" s="2" t="s">
        <v>45</v>
      </c>
    </row>
    <row r="414" spans="1:50" ht="19.95" customHeight="1" x14ac:dyDescent="0.3">
      <c r="A414"/>
      <c r="B414"/>
      <c r="C414"/>
      <c r="D414"/>
      <c r="E414"/>
      <c r="AN414" s="2">
        <v>212000028</v>
      </c>
      <c r="AO414" s="2" t="s">
        <v>697</v>
      </c>
      <c r="AP414" s="2" t="s">
        <v>32</v>
      </c>
      <c r="AQ414" s="2" t="s">
        <v>663</v>
      </c>
      <c r="AR414" s="2" t="s">
        <v>689</v>
      </c>
      <c r="AS414" s="2" t="s">
        <v>690</v>
      </c>
      <c r="AT414" s="2" t="s">
        <v>691</v>
      </c>
      <c r="AU414" s="2" t="s">
        <v>684</v>
      </c>
      <c r="AX414" s="2" t="s">
        <v>45</v>
      </c>
    </row>
    <row r="415" spans="1:50" ht="19.95" customHeight="1" x14ac:dyDescent="0.3">
      <c r="A415"/>
      <c r="B415"/>
      <c r="C415"/>
      <c r="D415"/>
      <c r="E415"/>
      <c r="AN415" s="2">
        <v>212000029</v>
      </c>
      <c r="AO415" s="2" t="s">
        <v>698</v>
      </c>
      <c r="AP415" s="2" t="s">
        <v>32</v>
      </c>
      <c r="AQ415" s="2" t="s">
        <v>663</v>
      </c>
      <c r="AR415" s="2" t="s">
        <v>689</v>
      </c>
      <c r="AS415" s="2" t="s">
        <v>690</v>
      </c>
      <c r="AT415" s="2" t="s">
        <v>691</v>
      </c>
      <c r="AU415" s="2" t="s">
        <v>684</v>
      </c>
      <c r="AX415" s="2" t="s">
        <v>45</v>
      </c>
    </row>
    <row r="416" spans="1:50" ht="19.95" customHeight="1" x14ac:dyDescent="0.3">
      <c r="A416"/>
      <c r="B416"/>
      <c r="C416"/>
      <c r="D416"/>
      <c r="E416"/>
      <c r="AN416" s="2">
        <v>212000030</v>
      </c>
      <c r="AO416" s="2" t="s">
        <v>699</v>
      </c>
      <c r="AP416" s="2" t="s">
        <v>32</v>
      </c>
      <c r="AQ416" s="2" t="s">
        <v>663</v>
      </c>
      <c r="AR416" s="2" t="s">
        <v>689</v>
      </c>
      <c r="AS416" s="2" t="s">
        <v>690</v>
      </c>
      <c r="AT416" s="2" t="s">
        <v>691</v>
      </c>
      <c r="AU416" s="2" t="s">
        <v>684</v>
      </c>
      <c r="AX416" s="2" t="s">
        <v>45</v>
      </c>
    </row>
    <row r="417" spans="1:50" ht="19.95" customHeight="1" x14ac:dyDescent="0.3">
      <c r="A417"/>
      <c r="B417"/>
      <c r="C417"/>
      <c r="D417"/>
      <c r="E417"/>
      <c r="AN417" s="2">
        <v>212000031</v>
      </c>
      <c r="AO417" s="2" t="s">
        <v>700</v>
      </c>
      <c r="AP417" s="2" t="s">
        <v>32</v>
      </c>
      <c r="AQ417" s="2" t="s">
        <v>663</v>
      </c>
      <c r="AR417" s="2" t="s">
        <v>689</v>
      </c>
      <c r="AS417" s="2" t="s">
        <v>690</v>
      </c>
      <c r="AT417" s="2" t="s">
        <v>691</v>
      </c>
      <c r="AU417" s="2" t="s">
        <v>684</v>
      </c>
      <c r="AX417" s="2" t="s">
        <v>45</v>
      </c>
    </row>
    <row r="418" spans="1:50" ht="19.95" customHeight="1" x14ac:dyDescent="0.3">
      <c r="A418"/>
      <c r="B418"/>
      <c r="C418"/>
      <c r="D418"/>
      <c r="E418"/>
      <c r="AN418" s="2">
        <v>212000032</v>
      </c>
      <c r="AO418" s="2" t="s">
        <v>701</v>
      </c>
      <c r="AP418" s="2" t="s">
        <v>32</v>
      </c>
      <c r="AQ418" s="2" t="s">
        <v>663</v>
      </c>
      <c r="AR418" s="2" t="s">
        <v>689</v>
      </c>
      <c r="AS418" s="2" t="s">
        <v>690</v>
      </c>
      <c r="AT418" s="2" t="s">
        <v>691</v>
      </c>
      <c r="AU418" s="2" t="s">
        <v>684</v>
      </c>
      <c r="AX418" s="2" t="s">
        <v>45</v>
      </c>
    </row>
    <row r="419" spans="1:50" ht="19.95" customHeight="1" x14ac:dyDescent="0.3">
      <c r="A419"/>
      <c r="B419"/>
      <c r="C419"/>
      <c r="D419"/>
      <c r="E419"/>
      <c r="AN419" s="2">
        <v>212000033</v>
      </c>
      <c r="AO419" s="2" t="s">
        <v>702</v>
      </c>
      <c r="AP419" s="2" t="s">
        <v>32</v>
      </c>
      <c r="AQ419" s="2" t="s">
        <v>663</v>
      </c>
      <c r="AR419" s="2" t="s">
        <v>689</v>
      </c>
      <c r="AS419" s="2" t="s">
        <v>690</v>
      </c>
      <c r="AT419" s="2" t="s">
        <v>691</v>
      </c>
      <c r="AU419" s="2" t="s">
        <v>684</v>
      </c>
      <c r="AX419" s="2" t="s">
        <v>45</v>
      </c>
    </row>
    <row r="420" spans="1:50" ht="19.95" customHeight="1" x14ac:dyDescent="0.3">
      <c r="A420"/>
      <c r="B420"/>
      <c r="C420"/>
      <c r="D420"/>
      <c r="E420"/>
      <c r="AN420" s="2">
        <v>212000034</v>
      </c>
      <c r="AO420" s="2" t="s">
        <v>703</v>
      </c>
      <c r="AP420" s="2" t="s">
        <v>32</v>
      </c>
      <c r="AQ420" s="2" t="s">
        <v>663</v>
      </c>
      <c r="AR420" s="2" t="s">
        <v>689</v>
      </c>
      <c r="AS420" s="2" t="s">
        <v>690</v>
      </c>
      <c r="AT420" s="2" t="s">
        <v>691</v>
      </c>
      <c r="AU420" s="2" t="s">
        <v>684</v>
      </c>
      <c r="AX420" s="2" t="s">
        <v>45</v>
      </c>
    </row>
    <row r="421" spans="1:50" ht="19.95" customHeight="1" x14ac:dyDescent="0.3">
      <c r="A421"/>
      <c r="B421"/>
      <c r="C421"/>
      <c r="D421"/>
      <c r="E421"/>
      <c r="AN421" s="2">
        <v>212000035</v>
      </c>
      <c r="AO421" s="2" t="s">
        <v>704</v>
      </c>
      <c r="AP421" s="2" t="s">
        <v>32</v>
      </c>
      <c r="AQ421" s="2" t="s">
        <v>663</v>
      </c>
      <c r="AR421" s="2" t="s">
        <v>689</v>
      </c>
      <c r="AS421" s="2" t="s">
        <v>690</v>
      </c>
      <c r="AT421" s="2" t="s">
        <v>691</v>
      </c>
      <c r="AU421" s="2" t="s">
        <v>684</v>
      </c>
      <c r="AX421" s="2" t="s">
        <v>45</v>
      </c>
    </row>
    <row r="422" spans="1:50" ht="19.95" customHeight="1" x14ac:dyDescent="0.3">
      <c r="A422"/>
      <c r="B422"/>
      <c r="C422"/>
      <c r="D422"/>
      <c r="E422"/>
      <c r="AN422" s="2">
        <v>212000036</v>
      </c>
      <c r="AO422" s="2" t="s">
        <v>705</v>
      </c>
      <c r="AP422" s="2" t="s">
        <v>32</v>
      </c>
      <c r="AQ422" s="2" t="s">
        <v>663</v>
      </c>
      <c r="AR422" s="2" t="s">
        <v>689</v>
      </c>
      <c r="AS422" s="2" t="s">
        <v>690</v>
      </c>
      <c r="AT422" s="2" t="s">
        <v>691</v>
      </c>
      <c r="AU422" s="2" t="s">
        <v>684</v>
      </c>
      <c r="AX422" s="2" t="s">
        <v>45</v>
      </c>
    </row>
    <row r="423" spans="1:50" ht="19.95" customHeight="1" x14ac:dyDescent="0.3">
      <c r="A423"/>
      <c r="B423"/>
      <c r="C423"/>
      <c r="D423"/>
      <c r="E423"/>
      <c r="AN423" s="2">
        <v>212000037</v>
      </c>
      <c r="AO423" s="2" t="s">
        <v>706</v>
      </c>
      <c r="AP423" s="2" t="s">
        <v>32</v>
      </c>
      <c r="AQ423" s="2" t="s">
        <v>663</v>
      </c>
      <c r="AR423" s="2" t="s">
        <v>689</v>
      </c>
      <c r="AS423" s="2" t="s">
        <v>690</v>
      </c>
      <c r="AT423" s="2" t="s">
        <v>691</v>
      </c>
      <c r="AU423" s="2" t="s">
        <v>684</v>
      </c>
      <c r="AX423" s="2" t="s">
        <v>45</v>
      </c>
    </row>
    <row r="424" spans="1:50" ht="19.95" customHeight="1" x14ac:dyDescent="0.3">
      <c r="A424"/>
      <c r="B424"/>
      <c r="C424"/>
      <c r="D424"/>
      <c r="E424"/>
      <c r="AN424" s="2">
        <v>212000038</v>
      </c>
      <c r="AO424" s="2" t="s">
        <v>707</v>
      </c>
      <c r="AP424" s="2" t="s">
        <v>32</v>
      </c>
      <c r="AQ424" s="2" t="s">
        <v>663</v>
      </c>
      <c r="AR424" s="2" t="s">
        <v>689</v>
      </c>
      <c r="AS424" s="2" t="s">
        <v>690</v>
      </c>
      <c r="AT424" s="2" t="s">
        <v>691</v>
      </c>
      <c r="AU424" s="2" t="s">
        <v>684</v>
      </c>
      <c r="AX424" s="2" t="s">
        <v>45</v>
      </c>
    </row>
    <row r="425" spans="1:50" ht="19.95" customHeight="1" x14ac:dyDescent="0.3">
      <c r="A425"/>
      <c r="B425"/>
      <c r="C425"/>
      <c r="D425"/>
      <c r="E425"/>
      <c r="AN425" s="2">
        <v>212000039</v>
      </c>
      <c r="AO425" s="2" t="s">
        <v>708</v>
      </c>
      <c r="AP425" s="2" t="s">
        <v>32</v>
      </c>
      <c r="AQ425" s="2" t="s">
        <v>663</v>
      </c>
      <c r="AR425" s="2" t="s">
        <v>689</v>
      </c>
      <c r="AS425" s="2" t="s">
        <v>690</v>
      </c>
      <c r="AT425" s="2" t="s">
        <v>691</v>
      </c>
      <c r="AU425" s="2" t="s">
        <v>684</v>
      </c>
      <c r="AX425" s="2" t="s">
        <v>45</v>
      </c>
    </row>
    <row r="426" spans="1:50" ht="19.95" customHeight="1" x14ac:dyDescent="0.3">
      <c r="A426"/>
      <c r="B426"/>
      <c r="C426"/>
      <c r="D426"/>
      <c r="E426"/>
      <c r="AN426" s="2">
        <v>212000040</v>
      </c>
      <c r="AO426" s="2" t="s">
        <v>709</v>
      </c>
      <c r="AP426" s="2" t="s">
        <v>32</v>
      </c>
      <c r="AQ426" s="2" t="s">
        <v>663</v>
      </c>
      <c r="AR426" s="2" t="s">
        <v>689</v>
      </c>
      <c r="AS426" s="2" t="s">
        <v>690</v>
      </c>
      <c r="AT426" s="2" t="s">
        <v>691</v>
      </c>
      <c r="AU426" s="2" t="s">
        <v>684</v>
      </c>
      <c r="AX426" s="2" t="s">
        <v>45</v>
      </c>
    </row>
    <row r="427" spans="1:50" ht="19.95" customHeight="1" x14ac:dyDescent="0.3">
      <c r="A427"/>
      <c r="B427"/>
      <c r="C427"/>
      <c r="D427"/>
      <c r="E427"/>
      <c r="AN427" s="2">
        <v>212000041</v>
      </c>
      <c r="AO427" s="2" t="s">
        <v>710</v>
      </c>
      <c r="AP427" s="2" t="s">
        <v>32</v>
      </c>
      <c r="AQ427" s="2" t="s">
        <v>663</v>
      </c>
      <c r="AR427" s="2" t="s">
        <v>689</v>
      </c>
      <c r="AS427" s="2" t="s">
        <v>690</v>
      </c>
      <c r="AT427" s="2" t="s">
        <v>691</v>
      </c>
      <c r="AU427" s="2" t="s">
        <v>684</v>
      </c>
      <c r="AX427" s="2" t="s">
        <v>45</v>
      </c>
    </row>
    <row r="428" spans="1:50" ht="19.95" customHeight="1" x14ac:dyDescent="0.3">
      <c r="A428"/>
      <c r="B428"/>
      <c r="C428"/>
      <c r="D428"/>
      <c r="E428"/>
      <c r="AN428" s="2">
        <v>212000042</v>
      </c>
      <c r="AO428" s="2" t="s">
        <v>711</v>
      </c>
      <c r="AP428" s="2" t="s">
        <v>32</v>
      </c>
      <c r="AQ428" s="2" t="s">
        <v>663</v>
      </c>
      <c r="AR428" s="2" t="s">
        <v>689</v>
      </c>
      <c r="AS428" s="2" t="s">
        <v>690</v>
      </c>
      <c r="AT428" s="2" t="s">
        <v>691</v>
      </c>
      <c r="AU428" s="2" t="s">
        <v>684</v>
      </c>
      <c r="AX428" s="2" t="s">
        <v>45</v>
      </c>
    </row>
    <row r="429" spans="1:50" ht="19.95" customHeight="1" x14ac:dyDescent="0.3">
      <c r="A429"/>
      <c r="B429"/>
      <c r="C429"/>
      <c r="D429"/>
      <c r="E429"/>
      <c r="AN429" s="2">
        <v>212000043</v>
      </c>
      <c r="AO429" s="2" t="s">
        <v>712</v>
      </c>
      <c r="AP429" s="2" t="s">
        <v>32</v>
      </c>
      <c r="AQ429" s="2" t="s">
        <v>663</v>
      </c>
      <c r="AR429" s="2" t="s">
        <v>689</v>
      </c>
      <c r="AS429" s="2" t="s">
        <v>690</v>
      </c>
      <c r="AT429" s="2" t="s">
        <v>691</v>
      </c>
      <c r="AU429" s="2" t="s">
        <v>684</v>
      </c>
      <c r="AX429" s="2" t="s">
        <v>45</v>
      </c>
    </row>
    <row r="430" spans="1:50" ht="19.95" customHeight="1" x14ac:dyDescent="0.3">
      <c r="A430"/>
      <c r="B430"/>
      <c r="C430"/>
      <c r="D430"/>
      <c r="E430"/>
      <c r="AN430" s="2">
        <v>212000044</v>
      </c>
      <c r="AO430" s="2" t="s">
        <v>713</v>
      </c>
      <c r="AP430" s="2" t="s">
        <v>32</v>
      </c>
      <c r="AQ430" s="2" t="s">
        <v>663</v>
      </c>
      <c r="AR430" s="2" t="s">
        <v>689</v>
      </c>
      <c r="AS430" s="2" t="s">
        <v>690</v>
      </c>
      <c r="AT430" s="2" t="s">
        <v>691</v>
      </c>
      <c r="AU430" s="2" t="s">
        <v>684</v>
      </c>
      <c r="AX430" s="2" t="s">
        <v>45</v>
      </c>
    </row>
    <row r="431" spans="1:50" ht="19.95" customHeight="1" x14ac:dyDescent="0.3">
      <c r="A431"/>
      <c r="B431"/>
      <c r="C431"/>
      <c r="D431"/>
      <c r="E431"/>
      <c r="AN431" s="2">
        <v>212000045</v>
      </c>
      <c r="AO431" s="2" t="s">
        <v>714</v>
      </c>
      <c r="AP431" s="2" t="s">
        <v>32</v>
      </c>
      <c r="AQ431" s="2" t="s">
        <v>663</v>
      </c>
      <c r="AR431" s="2" t="s">
        <v>689</v>
      </c>
      <c r="AS431" s="2" t="s">
        <v>690</v>
      </c>
      <c r="AT431" s="2" t="s">
        <v>691</v>
      </c>
      <c r="AU431" s="2" t="s">
        <v>684</v>
      </c>
      <c r="AX431" s="2" t="s">
        <v>45</v>
      </c>
    </row>
    <row r="432" spans="1:50" ht="19.95" customHeight="1" x14ac:dyDescent="0.3">
      <c r="A432"/>
      <c r="B432"/>
      <c r="C432"/>
      <c r="D432"/>
      <c r="E432"/>
      <c r="AN432" s="2">
        <v>212000046</v>
      </c>
      <c r="AO432" s="2" t="s">
        <v>715</v>
      </c>
      <c r="AP432" s="2" t="s">
        <v>32</v>
      </c>
      <c r="AQ432" s="2" t="s">
        <v>663</v>
      </c>
      <c r="AR432" s="2" t="s">
        <v>689</v>
      </c>
      <c r="AS432" s="2" t="s">
        <v>690</v>
      </c>
      <c r="AT432" s="2" t="s">
        <v>691</v>
      </c>
      <c r="AU432" s="2" t="s">
        <v>684</v>
      </c>
      <c r="AX432" s="2" t="s">
        <v>45</v>
      </c>
    </row>
    <row r="433" spans="1:50" ht="19.95" customHeight="1" x14ac:dyDescent="0.3">
      <c r="A433"/>
      <c r="B433"/>
      <c r="C433"/>
      <c r="D433"/>
      <c r="E433"/>
      <c r="AN433" s="2">
        <v>212000047</v>
      </c>
      <c r="AO433" s="2" t="s">
        <v>716</v>
      </c>
      <c r="AP433" s="2" t="s">
        <v>32</v>
      </c>
      <c r="AQ433" s="2" t="s">
        <v>663</v>
      </c>
      <c r="AR433" s="2" t="s">
        <v>689</v>
      </c>
      <c r="AS433" s="2" t="s">
        <v>690</v>
      </c>
      <c r="AT433" s="2" t="s">
        <v>691</v>
      </c>
      <c r="AU433" s="2" t="s">
        <v>684</v>
      </c>
      <c r="AX433" s="2" t="s">
        <v>45</v>
      </c>
    </row>
    <row r="434" spans="1:50" ht="19.95" customHeight="1" x14ac:dyDescent="0.3">
      <c r="A434"/>
      <c r="B434"/>
      <c r="C434"/>
      <c r="D434"/>
      <c r="E434"/>
      <c r="AN434" s="2">
        <v>212000048</v>
      </c>
      <c r="AO434" s="2" t="s">
        <v>717</v>
      </c>
      <c r="AP434" s="2" t="s">
        <v>32</v>
      </c>
      <c r="AQ434" s="2" t="s">
        <v>663</v>
      </c>
      <c r="AR434" s="2" t="s">
        <v>689</v>
      </c>
      <c r="AS434" s="2" t="s">
        <v>690</v>
      </c>
      <c r="AT434" s="2" t="s">
        <v>691</v>
      </c>
      <c r="AU434" s="2" t="s">
        <v>684</v>
      </c>
      <c r="AX434" s="2" t="s">
        <v>45</v>
      </c>
    </row>
    <row r="435" spans="1:50" ht="19.95" customHeight="1" x14ac:dyDescent="0.3">
      <c r="A435"/>
      <c r="B435"/>
      <c r="C435"/>
      <c r="D435"/>
      <c r="E435"/>
      <c r="AN435" s="2">
        <v>212000049</v>
      </c>
      <c r="AO435" s="2" t="s">
        <v>718</v>
      </c>
      <c r="AP435" s="2" t="s">
        <v>32</v>
      </c>
      <c r="AQ435" s="2" t="s">
        <v>663</v>
      </c>
      <c r="AR435" s="2" t="s">
        <v>689</v>
      </c>
      <c r="AS435" s="2" t="s">
        <v>690</v>
      </c>
      <c r="AT435" s="2" t="s">
        <v>691</v>
      </c>
      <c r="AU435" s="2" t="s">
        <v>684</v>
      </c>
      <c r="AX435" s="2" t="s">
        <v>45</v>
      </c>
    </row>
    <row r="436" spans="1:50" ht="19.95" customHeight="1" x14ac:dyDescent="0.3">
      <c r="A436"/>
      <c r="B436"/>
      <c r="C436"/>
      <c r="D436"/>
      <c r="E436"/>
      <c r="AN436" s="2">
        <v>212000050</v>
      </c>
      <c r="AO436" s="2" t="s">
        <v>719</v>
      </c>
      <c r="AP436" s="2" t="s">
        <v>32</v>
      </c>
      <c r="AQ436" s="2" t="s">
        <v>663</v>
      </c>
      <c r="AR436" s="2" t="s">
        <v>689</v>
      </c>
      <c r="AS436" s="2" t="s">
        <v>690</v>
      </c>
      <c r="AT436" s="2" t="s">
        <v>691</v>
      </c>
      <c r="AU436" s="2" t="s">
        <v>684</v>
      </c>
      <c r="AX436" s="2" t="s">
        <v>45</v>
      </c>
    </row>
    <row r="437" spans="1:50" ht="19.95" customHeight="1" x14ac:dyDescent="0.3">
      <c r="A437"/>
      <c r="B437"/>
      <c r="C437"/>
      <c r="D437"/>
      <c r="E437"/>
      <c r="AN437" s="2">
        <v>212000051</v>
      </c>
      <c r="AO437" s="2" t="s">
        <v>720</v>
      </c>
      <c r="AP437" s="2" t="s">
        <v>32</v>
      </c>
      <c r="AQ437" s="2" t="s">
        <v>663</v>
      </c>
      <c r="AR437" s="2" t="s">
        <v>689</v>
      </c>
      <c r="AS437" s="2" t="s">
        <v>690</v>
      </c>
      <c r="AT437" s="2" t="s">
        <v>691</v>
      </c>
      <c r="AU437" s="2" t="s">
        <v>684</v>
      </c>
      <c r="AX437" s="2" t="s">
        <v>45</v>
      </c>
    </row>
    <row r="438" spans="1:50" ht="19.95" customHeight="1" x14ac:dyDescent="0.3">
      <c r="A438"/>
      <c r="B438"/>
      <c r="C438"/>
      <c r="D438"/>
      <c r="E438"/>
      <c r="AN438" s="2">
        <v>212000052</v>
      </c>
      <c r="AO438" s="2" t="s">
        <v>721</v>
      </c>
      <c r="AP438" s="2" t="s">
        <v>32</v>
      </c>
      <c r="AQ438" s="2" t="s">
        <v>663</v>
      </c>
      <c r="AR438" s="2" t="s">
        <v>689</v>
      </c>
      <c r="AS438" s="2" t="s">
        <v>690</v>
      </c>
      <c r="AT438" s="2" t="s">
        <v>691</v>
      </c>
      <c r="AU438" s="2" t="s">
        <v>684</v>
      </c>
      <c r="AX438" s="2" t="s">
        <v>45</v>
      </c>
    </row>
    <row r="439" spans="1:50" ht="19.95" customHeight="1" x14ac:dyDescent="0.3">
      <c r="A439"/>
      <c r="B439"/>
      <c r="C439"/>
      <c r="D439"/>
      <c r="E439"/>
      <c r="AN439" s="2">
        <v>212000053</v>
      </c>
      <c r="AO439" s="2" t="s">
        <v>722</v>
      </c>
      <c r="AP439" s="2" t="s">
        <v>32</v>
      </c>
      <c r="AQ439" s="2" t="s">
        <v>663</v>
      </c>
      <c r="AR439" s="2" t="s">
        <v>689</v>
      </c>
      <c r="AS439" s="2" t="s">
        <v>690</v>
      </c>
      <c r="AT439" s="2" t="s">
        <v>691</v>
      </c>
      <c r="AU439" s="2" t="s">
        <v>684</v>
      </c>
      <c r="AX439" s="2" t="s">
        <v>45</v>
      </c>
    </row>
    <row r="440" spans="1:50" ht="19.95" customHeight="1" x14ac:dyDescent="0.3">
      <c r="A440"/>
      <c r="B440"/>
      <c r="C440"/>
      <c r="D440"/>
      <c r="E440"/>
      <c r="AN440" s="2">
        <v>212000054</v>
      </c>
      <c r="AO440" s="2" t="s">
        <v>723</v>
      </c>
      <c r="AP440" s="2" t="s">
        <v>32</v>
      </c>
      <c r="AQ440" s="2" t="s">
        <v>663</v>
      </c>
      <c r="AR440" s="2" t="s">
        <v>689</v>
      </c>
      <c r="AS440" s="2" t="s">
        <v>690</v>
      </c>
      <c r="AT440" s="2" t="s">
        <v>691</v>
      </c>
      <c r="AU440" s="2" t="s">
        <v>684</v>
      </c>
      <c r="AX440" s="2" t="s">
        <v>45</v>
      </c>
    </row>
    <row r="441" spans="1:50" ht="19.95" customHeight="1" x14ac:dyDescent="0.3">
      <c r="A441"/>
      <c r="B441"/>
      <c r="C441"/>
      <c r="D441"/>
      <c r="E441"/>
      <c r="AN441" s="2">
        <v>212000055</v>
      </c>
      <c r="AO441" s="2" t="s">
        <v>724</v>
      </c>
      <c r="AP441" s="2" t="s">
        <v>32</v>
      </c>
      <c r="AQ441" s="2" t="s">
        <v>663</v>
      </c>
      <c r="AR441" s="2" t="s">
        <v>689</v>
      </c>
      <c r="AS441" s="2" t="s">
        <v>690</v>
      </c>
      <c r="AT441" s="2" t="s">
        <v>691</v>
      </c>
      <c r="AU441" s="2" t="s">
        <v>684</v>
      </c>
      <c r="AX441" s="2" t="s">
        <v>45</v>
      </c>
    </row>
    <row r="442" spans="1:50" ht="19.95" customHeight="1" x14ac:dyDescent="0.3">
      <c r="A442"/>
      <c r="B442"/>
      <c r="C442"/>
      <c r="D442"/>
      <c r="E442"/>
      <c r="AN442" s="2">
        <v>212000056</v>
      </c>
      <c r="AO442" s="2" t="s">
        <v>725</v>
      </c>
      <c r="AP442" s="2" t="s">
        <v>32</v>
      </c>
      <c r="AQ442" s="2" t="s">
        <v>663</v>
      </c>
      <c r="AR442" s="2" t="s">
        <v>689</v>
      </c>
      <c r="AS442" s="2" t="s">
        <v>690</v>
      </c>
      <c r="AT442" s="2" t="s">
        <v>691</v>
      </c>
      <c r="AU442" s="2" t="s">
        <v>684</v>
      </c>
      <c r="AX442" s="2" t="s">
        <v>45</v>
      </c>
    </row>
    <row r="443" spans="1:50" ht="19.95" customHeight="1" x14ac:dyDescent="0.3">
      <c r="A443"/>
      <c r="B443"/>
      <c r="C443"/>
      <c r="D443"/>
      <c r="E443"/>
      <c r="AN443" s="2">
        <v>212000057</v>
      </c>
      <c r="AO443" s="2" t="s">
        <v>726</v>
      </c>
      <c r="AP443" s="2" t="s">
        <v>32</v>
      </c>
      <c r="AQ443" s="2" t="s">
        <v>663</v>
      </c>
      <c r="AR443" s="2" t="s">
        <v>689</v>
      </c>
      <c r="AS443" s="2" t="s">
        <v>690</v>
      </c>
      <c r="AT443" s="2" t="s">
        <v>691</v>
      </c>
      <c r="AU443" s="2" t="s">
        <v>684</v>
      </c>
      <c r="AX443" s="2" t="s">
        <v>45</v>
      </c>
    </row>
    <row r="444" spans="1:50" ht="19.95" customHeight="1" x14ac:dyDescent="0.3">
      <c r="A444"/>
      <c r="B444"/>
      <c r="C444"/>
      <c r="D444"/>
      <c r="E444"/>
      <c r="AN444" s="2">
        <v>212000058</v>
      </c>
      <c r="AO444" s="2" t="s">
        <v>727</v>
      </c>
      <c r="AP444" s="2" t="s">
        <v>32</v>
      </c>
      <c r="AQ444" s="2" t="s">
        <v>663</v>
      </c>
      <c r="AR444" s="2" t="s">
        <v>689</v>
      </c>
      <c r="AS444" s="2" t="s">
        <v>690</v>
      </c>
      <c r="AT444" s="2" t="s">
        <v>691</v>
      </c>
      <c r="AU444" s="2" t="s">
        <v>684</v>
      </c>
      <c r="AX444" s="2" t="s">
        <v>45</v>
      </c>
    </row>
    <row r="445" spans="1:50" ht="19.95" customHeight="1" x14ac:dyDescent="0.3">
      <c r="A445"/>
      <c r="B445"/>
      <c r="C445"/>
      <c r="D445"/>
      <c r="E445"/>
      <c r="AN445" s="2">
        <v>212000059</v>
      </c>
      <c r="AO445" s="2" t="s">
        <v>728</v>
      </c>
      <c r="AP445" s="2" t="s">
        <v>32</v>
      </c>
      <c r="AQ445" s="2" t="s">
        <v>663</v>
      </c>
      <c r="AR445" s="2" t="s">
        <v>689</v>
      </c>
      <c r="AS445" s="2" t="s">
        <v>690</v>
      </c>
      <c r="AT445" s="2" t="s">
        <v>691</v>
      </c>
      <c r="AU445" s="2" t="s">
        <v>684</v>
      </c>
      <c r="AX445" s="2" t="s">
        <v>45</v>
      </c>
    </row>
    <row r="446" spans="1:50" ht="19.95" customHeight="1" x14ac:dyDescent="0.3">
      <c r="A446"/>
      <c r="B446"/>
      <c r="C446"/>
      <c r="D446"/>
      <c r="E446"/>
      <c r="AN446" s="2">
        <v>212000175</v>
      </c>
      <c r="AO446" s="2" t="s">
        <v>729</v>
      </c>
      <c r="AP446" s="2" t="s">
        <v>32</v>
      </c>
      <c r="AQ446" s="2" t="s">
        <v>663</v>
      </c>
      <c r="AR446" s="2" t="s">
        <v>689</v>
      </c>
      <c r="AS446" s="2" t="s">
        <v>690</v>
      </c>
      <c r="AT446" s="2" t="s">
        <v>691</v>
      </c>
      <c r="AU446" s="2" t="s">
        <v>684</v>
      </c>
      <c r="AX446" s="2" t="s">
        <v>45</v>
      </c>
    </row>
    <row r="447" spans="1:50" ht="19.95" customHeight="1" x14ac:dyDescent="0.3">
      <c r="A447"/>
      <c r="B447"/>
      <c r="C447"/>
      <c r="D447"/>
      <c r="E447"/>
      <c r="AN447" s="2">
        <v>212000013</v>
      </c>
      <c r="AO447" s="2" t="s">
        <v>730</v>
      </c>
      <c r="AP447" s="2" t="s">
        <v>32</v>
      </c>
      <c r="AQ447" s="2" t="s">
        <v>663</v>
      </c>
      <c r="AR447" s="2" t="s">
        <v>664</v>
      </c>
      <c r="AS447" s="2" t="s">
        <v>731</v>
      </c>
      <c r="AT447" s="2" t="s">
        <v>483</v>
      </c>
      <c r="AU447" s="2" t="s">
        <v>483</v>
      </c>
      <c r="AV447" s="2" t="s">
        <v>668</v>
      </c>
      <c r="AX447" s="2">
        <v>50</v>
      </c>
    </row>
    <row r="448" spans="1:50" ht="19.95" customHeight="1" x14ac:dyDescent="0.3">
      <c r="A448"/>
      <c r="B448"/>
      <c r="C448"/>
      <c r="D448"/>
      <c r="E448"/>
      <c r="AN448" s="2">
        <v>212000014</v>
      </c>
      <c r="AO448" s="2" t="s">
        <v>732</v>
      </c>
      <c r="AP448" s="2" t="s">
        <v>32</v>
      </c>
      <c r="AQ448" s="2" t="s">
        <v>663</v>
      </c>
      <c r="AR448" s="2" t="s">
        <v>664</v>
      </c>
      <c r="AS448" s="2" t="s">
        <v>731</v>
      </c>
      <c r="AT448" s="2" t="s">
        <v>483</v>
      </c>
      <c r="AU448" s="2" t="s">
        <v>483</v>
      </c>
      <c r="AV448" s="2" t="s">
        <v>668</v>
      </c>
      <c r="AX448" s="2">
        <v>50</v>
      </c>
    </row>
    <row r="449" spans="1:50" ht="19.95" customHeight="1" x14ac:dyDescent="0.3">
      <c r="A449"/>
      <c r="B449"/>
      <c r="C449"/>
      <c r="D449"/>
      <c r="E449"/>
      <c r="AN449" s="2">
        <v>212000015</v>
      </c>
      <c r="AO449" s="2" t="s">
        <v>733</v>
      </c>
      <c r="AP449" s="2" t="s">
        <v>32</v>
      </c>
      <c r="AQ449" s="2" t="s">
        <v>663</v>
      </c>
      <c r="AR449" s="2" t="s">
        <v>664</v>
      </c>
      <c r="AS449" s="2" t="s">
        <v>731</v>
      </c>
      <c r="AT449" s="2" t="s">
        <v>483</v>
      </c>
      <c r="AU449" s="2" t="s">
        <v>483</v>
      </c>
      <c r="AV449" s="2" t="s">
        <v>668</v>
      </c>
      <c r="AX449" s="2">
        <v>50</v>
      </c>
    </row>
    <row r="450" spans="1:50" ht="19.95" customHeight="1" x14ac:dyDescent="0.3">
      <c r="A450"/>
      <c r="B450"/>
      <c r="C450"/>
      <c r="D450"/>
      <c r="E450"/>
      <c r="AN450" s="2">
        <v>212000016</v>
      </c>
      <c r="AO450" s="2" t="s">
        <v>734</v>
      </c>
      <c r="AP450" s="2" t="s">
        <v>32</v>
      </c>
      <c r="AQ450" s="2" t="s">
        <v>663</v>
      </c>
      <c r="AR450" s="2" t="s">
        <v>664</v>
      </c>
      <c r="AS450" s="2" t="s">
        <v>731</v>
      </c>
      <c r="AT450" s="2" t="s">
        <v>483</v>
      </c>
      <c r="AU450" s="2" t="s">
        <v>483</v>
      </c>
      <c r="AV450" s="2" t="s">
        <v>668</v>
      </c>
      <c r="AX450" s="2">
        <v>50</v>
      </c>
    </row>
    <row r="451" spans="1:50" ht="19.95" customHeight="1" x14ac:dyDescent="0.3">
      <c r="A451"/>
      <c r="B451"/>
      <c r="C451"/>
      <c r="D451"/>
      <c r="E451"/>
      <c r="AN451" s="2">
        <v>212000017</v>
      </c>
      <c r="AO451" s="2" t="s">
        <v>735</v>
      </c>
      <c r="AP451" s="2" t="s">
        <v>32</v>
      </c>
      <c r="AQ451" s="2" t="s">
        <v>663</v>
      </c>
      <c r="AR451" s="2" t="s">
        <v>664</v>
      </c>
      <c r="AS451" s="2" t="s">
        <v>731</v>
      </c>
      <c r="AT451" s="2" t="s">
        <v>483</v>
      </c>
      <c r="AU451" s="2" t="s">
        <v>483</v>
      </c>
      <c r="AV451" s="2" t="s">
        <v>668</v>
      </c>
      <c r="AX451" s="2">
        <v>50</v>
      </c>
    </row>
    <row r="452" spans="1:50" ht="19.95" customHeight="1" x14ac:dyDescent="0.3">
      <c r="A452"/>
      <c r="B452"/>
      <c r="C452"/>
      <c r="D452"/>
      <c r="E452"/>
      <c r="AN452" s="2">
        <v>212000119</v>
      </c>
      <c r="AO452" s="2" t="s">
        <v>736</v>
      </c>
      <c r="AP452" s="2" t="s">
        <v>32</v>
      </c>
      <c r="AQ452" s="2" t="s">
        <v>663</v>
      </c>
      <c r="AR452" s="2" t="s">
        <v>737</v>
      </c>
      <c r="AS452" s="2" t="s">
        <v>738</v>
      </c>
      <c r="AT452" s="2" t="s">
        <v>739</v>
      </c>
      <c r="AU452" s="2" t="s">
        <v>740</v>
      </c>
      <c r="AV452" s="2" t="s">
        <v>541</v>
      </c>
      <c r="AX452" s="2">
        <v>50</v>
      </c>
    </row>
    <row r="453" spans="1:50" ht="19.95" customHeight="1" x14ac:dyDescent="0.3">
      <c r="A453"/>
      <c r="B453"/>
      <c r="C453"/>
      <c r="D453"/>
      <c r="E453"/>
      <c r="AN453" s="2">
        <v>212000120</v>
      </c>
      <c r="AO453" s="2" t="s">
        <v>741</v>
      </c>
      <c r="AP453" s="2" t="s">
        <v>32</v>
      </c>
      <c r="AQ453" s="2" t="s">
        <v>663</v>
      </c>
      <c r="AR453" s="2" t="s">
        <v>737</v>
      </c>
      <c r="AS453" s="2" t="s">
        <v>738</v>
      </c>
      <c r="AT453" s="2" t="s">
        <v>739</v>
      </c>
      <c r="AU453" s="2" t="s">
        <v>740</v>
      </c>
      <c r="AX453" s="2">
        <v>50</v>
      </c>
    </row>
    <row r="454" spans="1:50" ht="19.95" customHeight="1" x14ac:dyDescent="0.3">
      <c r="A454"/>
      <c r="B454"/>
      <c r="C454"/>
      <c r="D454"/>
      <c r="E454"/>
      <c r="AN454" s="2">
        <v>212000121</v>
      </c>
      <c r="AO454" s="2" t="s">
        <v>742</v>
      </c>
      <c r="AP454" s="2" t="s">
        <v>32</v>
      </c>
      <c r="AQ454" s="2" t="s">
        <v>663</v>
      </c>
      <c r="AR454" s="2" t="s">
        <v>737</v>
      </c>
      <c r="AS454" s="2" t="s">
        <v>738</v>
      </c>
      <c r="AT454" s="2" t="s">
        <v>739</v>
      </c>
      <c r="AU454" s="2" t="s">
        <v>740</v>
      </c>
      <c r="AX454" s="2">
        <v>50</v>
      </c>
    </row>
    <row r="455" spans="1:50" ht="19.95" customHeight="1" x14ac:dyDescent="0.3">
      <c r="A455"/>
      <c r="B455"/>
      <c r="C455"/>
      <c r="D455"/>
      <c r="E455"/>
      <c r="AN455" s="2">
        <v>212000122</v>
      </c>
      <c r="AO455" s="2" t="s">
        <v>743</v>
      </c>
      <c r="AP455" s="2" t="s">
        <v>32</v>
      </c>
      <c r="AQ455" s="2" t="s">
        <v>663</v>
      </c>
      <c r="AR455" s="2" t="s">
        <v>737</v>
      </c>
      <c r="AS455" s="2" t="s">
        <v>738</v>
      </c>
      <c r="AT455" s="2" t="s">
        <v>739</v>
      </c>
      <c r="AU455" s="2" t="s">
        <v>740</v>
      </c>
      <c r="AX455" s="2">
        <v>50</v>
      </c>
    </row>
    <row r="456" spans="1:50" ht="19.95" customHeight="1" x14ac:dyDescent="0.3">
      <c r="A456"/>
      <c r="B456"/>
      <c r="C456"/>
      <c r="D456"/>
      <c r="E456"/>
      <c r="AN456" s="2">
        <v>212000123</v>
      </c>
      <c r="AO456" s="2" t="s">
        <v>744</v>
      </c>
      <c r="AP456" s="2" t="s">
        <v>32</v>
      </c>
      <c r="AQ456" s="2" t="s">
        <v>663</v>
      </c>
      <c r="AR456" s="2" t="s">
        <v>737</v>
      </c>
      <c r="AS456" s="2" t="s">
        <v>738</v>
      </c>
      <c r="AT456" s="2" t="s">
        <v>739</v>
      </c>
      <c r="AU456" s="2" t="s">
        <v>740</v>
      </c>
      <c r="AX456" s="2">
        <v>50</v>
      </c>
    </row>
    <row r="457" spans="1:50" ht="19.95" customHeight="1" x14ac:dyDescent="0.3">
      <c r="A457"/>
      <c r="B457"/>
      <c r="C457"/>
      <c r="D457"/>
      <c r="E457"/>
      <c r="AN457" s="2">
        <v>212000124</v>
      </c>
      <c r="AO457" s="2" t="s">
        <v>745</v>
      </c>
      <c r="AP457" s="2" t="s">
        <v>32</v>
      </c>
      <c r="AQ457" s="2" t="s">
        <v>663</v>
      </c>
      <c r="AR457" s="2" t="s">
        <v>737</v>
      </c>
      <c r="AS457" s="2" t="s">
        <v>738</v>
      </c>
      <c r="AT457" s="2" t="s">
        <v>739</v>
      </c>
      <c r="AU457" s="2" t="s">
        <v>740</v>
      </c>
      <c r="AX457" s="2">
        <v>50</v>
      </c>
    </row>
    <row r="458" spans="1:50" ht="19.95" customHeight="1" x14ac:dyDescent="0.3">
      <c r="A458"/>
      <c r="B458"/>
      <c r="C458"/>
      <c r="D458"/>
      <c r="E458"/>
      <c r="AN458" s="2">
        <v>212000125</v>
      </c>
      <c r="AO458" s="2" t="s">
        <v>746</v>
      </c>
      <c r="AP458" s="2" t="s">
        <v>32</v>
      </c>
      <c r="AQ458" s="2" t="s">
        <v>663</v>
      </c>
      <c r="AR458" s="2" t="s">
        <v>737</v>
      </c>
      <c r="AS458" s="2" t="s">
        <v>738</v>
      </c>
      <c r="AT458" s="2" t="s">
        <v>739</v>
      </c>
      <c r="AU458" s="2" t="s">
        <v>740</v>
      </c>
      <c r="AX458" s="2">
        <v>50</v>
      </c>
    </row>
    <row r="459" spans="1:50" ht="19.95" customHeight="1" x14ac:dyDescent="0.3">
      <c r="A459"/>
      <c r="B459"/>
      <c r="C459"/>
      <c r="D459"/>
      <c r="E459"/>
      <c r="AN459" s="2">
        <v>212000126</v>
      </c>
      <c r="AO459" s="2" t="s">
        <v>747</v>
      </c>
      <c r="AP459" s="2" t="s">
        <v>32</v>
      </c>
      <c r="AQ459" s="2" t="s">
        <v>663</v>
      </c>
      <c r="AR459" s="2" t="s">
        <v>737</v>
      </c>
      <c r="AS459" s="2" t="s">
        <v>738</v>
      </c>
      <c r="AT459" s="2" t="s">
        <v>739</v>
      </c>
      <c r="AU459" s="2" t="s">
        <v>740</v>
      </c>
      <c r="AX459" s="2">
        <v>50</v>
      </c>
    </row>
    <row r="460" spans="1:50" ht="19.95" customHeight="1" x14ac:dyDescent="0.3">
      <c r="A460"/>
      <c r="B460"/>
      <c r="C460"/>
      <c r="D460"/>
      <c r="E460"/>
      <c r="AN460" s="2">
        <v>212000127</v>
      </c>
      <c r="AO460" s="2" t="s">
        <v>748</v>
      </c>
      <c r="AP460" s="2" t="s">
        <v>32</v>
      </c>
      <c r="AQ460" s="2" t="s">
        <v>663</v>
      </c>
      <c r="AR460" s="2" t="s">
        <v>737</v>
      </c>
      <c r="AS460" s="2" t="s">
        <v>738</v>
      </c>
      <c r="AT460" s="2" t="s">
        <v>739</v>
      </c>
      <c r="AU460" s="2" t="s">
        <v>740</v>
      </c>
      <c r="AX460" s="2">
        <v>50</v>
      </c>
    </row>
    <row r="461" spans="1:50" ht="19.95" customHeight="1" x14ac:dyDescent="0.3">
      <c r="A461"/>
      <c r="B461"/>
      <c r="C461"/>
      <c r="D461"/>
      <c r="E461"/>
      <c r="AN461" s="2">
        <v>212000128</v>
      </c>
      <c r="AO461" s="2" t="s">
        <v>749</v>
      </c>
      <c r="AP461" s="2" t="s">
        <v>32</v>
      </c>
      <c r="AQ461" s="2" t="s">
        <v>663</v>
      </c>
      <c r="AR461" s="2" t="s">
        <v>737</v>
      </c>
      <c r="AS461" s="2" t="s">
        <v>738</v>
      </c>
      <c r="AT461" s="2" t="s">
        <v>739</v>
      </c>
      <c r="AU461" s="2" t="s">
        <v>740</v>
      </c>
      <c r="AV461" s="2" t="s">
        <v>541</v>
      </c>
      <c r="AX461" s="2">
        <v>50</v>
      </c>
    </row>
    <row r="462" spans="1:50" ht="19.95" customHeight="1" x14ac:dyDescent="0.3">
      <c r="A462"/>
      <c r="B462"/>
      <c r="C462"/>
      <c r="D462"/>
      <c r="E462"/>
      <c r="AN462" s="2">
        <v>212000129</v>
      </c>
      <c r="AO462" s="2" t="s">
        <v>750</v>
      </c>
      <c r="AP462" s="2" t="s">
        <v>32</v>
      </c>
      <c r="AQ462" s="2" t="s">
        <v>663</v>
      </c>
      <c r="AR462" s="2" t="s">
        <v>737</v>
      </c>
      <c r="AS462" s="2" t="s">
        <v>738</v>
      </c>
      <c r="AT462" s="2" t="s">
        <v>739</v>
      </c>
      <c r="AU462" s="2" t="s">
        <v>740</v>
      </c>
      <c r="AV462" s="2" t="s">
        <v>541</v>
      </c>
      <c r="AX462" s="2">
        <v>50</v>
      </c>
    </row>
    <row r="463" spans="1:50" ht="19.95" customHeight="1" x14ac:dyDescent="0.3">
      <c r="A463"/>
      <c r="B463"/>
      <c r="C463"/>
      <c r="D463"/>
      <c r="E463"/>
      <c r="AN463" s="2">
        <v>212000130</v>
      </c>
      <c r="AO463" s="2" t="s">
        <v>751</v>
      </c>
      <c r="AP463" s="2" t="s">
        <v>32</v>
      </c>
      <c r="AQ463" s="2" t="s">
        <v>663</v>
      </c>
      <c r="AR463" s="2" t="s">
        <v>737</v>
      </c>
      <c r="AS463" s="2" t="s">
        <v>738</v>
      </c>
      <c r="AT463" s="2" t="s">
        <v>739</v>
      </c>
      <c r="AU463" s="2" t="s">
        <v>740</v>
      </c>
      <c r="AX463" s="2">
        <v>50</v>
      </c>
    </row>
    <row r="464" spans="1:50" ht="19.95" customHeight="1" x14ac:dyDescent="0.3">
      <c r="A464"/>
      <c r="B464"/>
      <c r="C464"/>
      <c r="D464"/>
      <c r="E464"/>
      <c r="AN464" s="2">
        <v>212000131</v>
      </c>
      <c r="AO464" s="2" t="s">
        <v>752</v>
      </c>
      <c r="AP464" s="2" t="s">
        <v>32</v>
      </c>
      <c r="AQ464" s="2" t="s">
        <v>663</v>
      </c>
      <c r="AR464" s="2" t="s">
        <v>737</v>
      </c>
      <c r="AS464" s="2" t="s">
        <v>738</v>
      </c>
      <c r="AT464" s="2" t="s">
        <v>739</v>
      </c>
      <c r="AU464" s="2" t="s">
        <v>740</v>
      </c>
      <c r="AX464" s="2">
        <v>50</v>
      </c>
    </row>
    <row r="465" spans="1:50" ht="19.95" customHeight="1" x14ac:dyDescent="0.3">
      <c r="A465"/>
      <c r="B465"/>
      <c r="C465"/>
      <c r="D465"/>
      <c r="E465"/>
      <c r="AN465" s="2">
        <v>212000132</v>
      </c>
      <c r="AO465" s="2" t="s">
        <v>753</v>
      </c>
      <c r="AP465" s="2" t="s">
        <v>32</v>
      </c>
      <c r="AQ465" s="2" t="s">
        <v>663</v>
      </c>
      <c r="AR465" s="2" t="s">
        <v>737</v>
      </c>
      <c r="AS465" s="2" t="s">
        <v>738</v>
      </c>
      <c r="AT465" s="2" t="s">
        <v>739</v>
      </c>
      <c r="AU465" s="2" t="s">
        <v>740</v>
      </c>
      <c r="AX465" s="2">
        <v>50</v>
      </c>
    </row>
    <row r="466" spans="1:50" ht="19.95" customHeight="1" x14ac:dyDescent="0.3">
      <c r="A466"/>
      <c r="B466"/>
      <c r="C466"/>
      <c r="D466"/>
      <c r="E466"/>
      <c r="AN466" s="2">
        <v>212000133</v>
      </c>
      <c r="AO466" s="2" t="s">
        <v>754</v>
      </c>
      <c r="AP466" s="2" t="s">
        <v>32</v>
      </c>
      <c r="AQ466" s="2" t="s">
        <v>663</v>
      </c>
      <c r="AR466" s="2" t="s">
        <v>737</v>
      </c>
      <c r="AS466" s="2" t="s">
        <v>738</v>
      </c>
      <c r="AT466" s="2" t="s">
        <v>739</v>
      </c>
      <c r="AU466" s="2" t="s">
        <v>740</v>
      </c>
      <c r="AX466" s="2">
        <v>50</v>
      </c>
    </row>
    <row r="467" spans="1:50" ht="19.95" customHeight="1" x14ac:dyDescent="0.3">
      <c r="A467"/>
      <c r="B467"/>
      <c r="C467"/>
      <c r="D467"/>
      <c r="E467"/>
      <c r="AN467" s="2">
        <v>212000134</v>
      </c>
      <c r="AO467" s="2" t="s">
        <v>755</v>
      </c>
      <c r="AP467" s="2" t="s">
        <v>32</v>
      </c>
      <c r="AQ467" s="2" t="s">
        <v>663</v>
      </c>
      <c r="AR467" s="2" t="s">
        <v>737</v>
      </c>
      <c r="AS467" s="2" t="s">
        <v>738</v>
      </c>
      <c r="AT467" s="2" t="s">
        <v>739</v>
      </c>
      <c r="AU467" s="2" t="s">
        <v>740</v>
      </c>
      <c r="AX467" s="2">
        <v>50</v>
      </c>
    </row>
    <row r="468" spans="1:50" ht="19.95" customHeight="1" x14ac:dyDescent="0.3">
      <c r="A468"/>
      <c r="B468"/>
      <c r="C468"/>
      <c r="D468"/>
      <c r="E468"/>
      <c r="AN468" s="2">
        <v>212000135</v>
      </c>
      <c r="AO468" s="2" t="s">
        <v>756</v>
      </c>
      <c r="AP468" s="2" t="s">
        <v>32</v>
      </c>
      <c r="AQ468" s="2" t="s">
        <v>663</v>
      </c>
      <c r="AR468" s="2" t="s">
        <v>737</v>
      </c>
      <c r="AS468" s="2" t="s">
        <v>738</v>
      </c>
      <c r="AT468" s="2" t="s">
        <v>739</v>
      </c>
      <c r="AU468" s="2" t="s">
        <v>740</v>
      </c>
      <c r="AX468" s="2">
        <v>50</v>
      </c>
    </row>
    <row r="469" spans="1:50" ht="19.95" customHeight="1" x14ac:dyDescent="0.3">
      <c r="A469"/>
      <c r="B469"/>
      <c r="C469"/>
      <c r="D469"/>
      <c r="E469"/>
      <c r="AN469" s="2">
        <v>212000136</v>
      </c>
      <c r="AO469" s="2" t="s">
        <v>757</v>
      </c>
      <c r="AP469" s="2" t="s">
        <v>32</v>
      </c>
      <c r="AQ469" s="2" t="s">
        <v>663</v>
      </c>
      <c r="AR469" s="2" t="s">
        <v>737</v>
      </c>
      <c r="AS469" s="2" t="s">
        <v>738</v>
      </c>
      <c r="AT469" s="2" t="s">
        <v>739</v>
      </c>
      <c r="AU469" s="2" t="s">
        <v>740</v>
      </c>
      <c r="AX469" s="2">
        <v>50</v>
      </c>
    </row>
    <row r="470" spans="1:50" ht="19.95" customHeight="1" x14ac:dyDescent="0.3">
      <c r="A470"/>
      <c r="B470"/>
      <c r="C470"/>
      <c r="D470"/>
      <c r="E470"/>
      <c r="AN470" s="2">
        <v>212000137</v>
      </c>
      <c r="AO470" s="2" t="s">
        <v>758</v>
      </c>
      <c r="AP470" s="2" t="s">
        <v>32</v>
      </c>
      <c r="AQ470" s="2" t="s">
        <v>663</v>
      </c>
      <c r="AR470" s="2" t="s">
        <v>737</v>
      </c>
      <c r="AS470" s="2" t="s">
        <v>738</v>
      </c>
      <c r="AT470" s="2" t="s">
        <v>739</v>
      </c>
      <c r="AU470" s="2" t="s">
        <v>684</v>
      </c>
      <c r="AX470" s="2" t="s">
        <v>45</v>
      </c>
    </row>
    <row r="471" spans="1:50" ht="19.95" customHeight="1" x14ac:dyDescent="0.3">
      <c r="A471"/>
      <c r="B471"/>
      <c r="C471"/>
      <c r="D471"/>
      <c r="E471"/>
      <c r="AN471" s="2">
        <v>212000138</v>
      </c>
      <c r="AO471" s="2" t="s">
        <v>759</v>
      </c>
      <c r="AP471" s="2" t="s">
        <v>32</v>
      </c>
      <c r="AQ471" s="2" t="s">
        <v>663</v>
      </c>
      <c r="AR471" s="2" t="s">
        <v>737</v>
      </c>
      <c r="AS471" s="2" t="s">
        <v>738</v>
      </c>
      <c r="AT471" s="2" t="s">
        <v>739</v>
      </c>
      <c r="AU471" s="2" t="s">
        <v>684</v>
      </c>
      <c r="AX471" s="2" t="s">
        <v>45</v>
      </c>
    </row>
    <row r="472" spans="1:50" ht="19.95" customHeight="1" x14ac:dyDescent="0.3">
      <c r="A472"/>
      <c r="B472"/>
      <c r="C472"/>
      <c r="D472"/>
      <c r="E472"/>
      <c r="AN472" s="2">
        <v>212000139</v>
      </c>
      <c r="AO472" s="2" t="s">
        <v>760</v>
      </c>
      <c r="AP472" s="2" t="s">
        <v>32</v>
      </c>
      <c r="AQ472" s="2" t="s">
        <v>663</v>
      </c>
      <c r="AR472" s="2" t="s">
        <v>737</v>
      </c>
      <c r="AS472" s="2" t="s">
        <v>738</v>
      </c>
      <c r="AT472" s="2" t="s">
        <v>739</v>
      </c>
      <c r="AU472" s="2" t="s">
        <v>684</v>
      </c>
      <c r="AX472" s="2" t="s">
        <v>45</v>
      </c>
    </row>
    <row r="473" spans="1:50" ht="19.95" customHeight="1" x14ac:dyDescent="0.3">
      <c r="A473"/>
      <c r="B473"/>
      <c r="C473"/>
      <c r="D473"/>
      <c r="E473"/>
      <c r="AN473" s="2">
        <v>212000140</v>
      </c>
      <c r="AO473" s="2" t="s">
        <v>761</v>
      </c>
      <c r="AP473" s="2" t="s">
        <v>32</v>
      </c>
      <c r="AQ473" s="2" t="s">
        <v>663</v>
      </c>
      <c r="AR473" s="2" t="s">
        <v>737</v>
      </c>
      <c r="AS473" s="2" t="s">
        <v>738</v>
      </c>
      <c r="AT473" s="2" t="s">
        <v>739</v>
      </c>
      <c r="AU473" s="2" t="s">
        <v>684</v>
      </c>
      <c r="AX473" s="2" t="s">
        <v>45</v>
      </c>
    </row>
    <row r="474" spans="1:50" ht="19.95" customHeight="1" x14ac:dyDescent="0.3">
      <c r="A474"/>
      <c r="B474"/>
      <c r="C474"/>
      <c r="D474"/>
      <c r="E474"/>
      <c r="AN474" s="2">
        <v>212000141</v>
      </c>
      <c r="AO474" s="2" t="s">
        <v>762</v>
      </c>
      <c r="AP474" s="2" t="s">
        <v>32</v>
      </c>
      <c r="AQ474" s="2" t="s">
        <v>663</v>
      </c>
      <c r="AR474" s="2" t="s">
        <v>737</v>
      </c>
      <c r="AS474" s="2" t="s">
        <v>738</v>
      </c>
      <c r="AT474" s="2" t="s">
        <v>739</v>
      </c>
      <c r="AU474" s="2" t="s">
        <v>684</v>
      </c>
      <c r="AX474" s="2" t="s">
        <v>45</v>
      </c>
    </row>
    <row r="475" spans="1:50" ht="19.95" customHeight="1" x14ac:dyDescent="0.3">
      <c r="A475"/>
      <c r="B475"/>
      <c r="C475"/>
      <c r="D475"/>
      <c r="E475"/>
      <c r="AN475" s="2">
        <v>212000142</v>
      </c>
      <c r="AO475" s="2" t="s">
        <v>763</v>
      </c>
      <c r="AP475" s="2" t="s">
        <v>32</v>
      </c>
      <c r="AQ475" s="2" t="s">
        <v>663</v>
      </c>
      <c r="AR475" s="2" t="s">
        <v>737</v>
      </c>
      <c r="AS475" s="2" t="s">
        <v>738</v>
      </c>
      <c r="AT475" s="2" t="s">
        <v>739</v>
      </c>
      <c r="AU475" s="2" t="s">
        <v>684</v>
      </c>
      <c r="AX475" s="2" t="s">
        <v>45</v>
      </c>
    </row>
    <row r="476" spans="1:50" ht="19.95" customHeight="1" x14ac:dyDescent="0.3">
      <c r="A476"/>
      <c r="B476"/>
      <c r="C476"/>
      <c r="D476"/>
      <c r="E476"/>
      <c r="AN476" s="2">
        <v>212000143</v>
      </c>
      <c r="AO476" s="2" t="s">
        <v>764</v>
      </c>
      <c r="AP476" s="2" t="s">
        <v>32</v>
      </c>
      <c r="AQ476" s="2" t="s">
        <v>663</v>
      </c>
      <c r="AR476" s="2" t="s">
        <v>737</v>
      </c>
      <c r="AS476" s="2" t="s">
        <v>738</v>
      </c>
      <c r="AT476" s="2" t="s">
        <v>739</v>
      </c>
      <c r="AU476" s="2" t="s">
        <v>684</v>
      </c>
      <c r="AX476" s="2" t="s">
        <v>45</v>
      </c>
    </row>
    <row r="477" spans="1:50" ht="19.95" customHeight="1" x14ac:dyDescent="0.3">
      <c r="A477"/>
      <c r="B477"/>
      <c r="C477"/>
      <c r="D477"/>
      <c r="E477"/>
      <c r="AN477" s="2">
        <v>212000144</v>
      </c>
      <c r="AO477" s="2" t="s">
        <v>765</v>
      </c>
      <c r="AP477" s="2" t="s">
        <v>32</v>
      </c>
      <c r="AQ477" s="2" t="s">
        <v>663</v>
      </c>
      <c r="AR477" s="2" t="s">
        <v>737</v>
      </c>
      <c r="AS477" s="2" t="s">
        <v>738</v>
      </c>
      <c r="AT477" s="2" t="s">
        <v>739</v>
      </c>
      <c r="AU477" s="2" t="s">
        <v>684</v>
      </c>
      <c r="AX477" s="2" t="s">
        <v>45</v>
      </c>
    </row>
    <row r="478" spans="1:50" ht="19.95" customHeight="1" x14ac:dyDescent="0.3">
      <c r="A478"/>
      <c r="B478"/>
      <c r="C478"/>
      <c r="D478"/>
      <c r="E478"/>
      <c r="AN478" s="2">
        <v>212000145</v>
      </c>
      <c r="AO478" s="2" t="s">
        <v>766</v>
      </c>
      <c r="AP478" s="2" t="s">
        <v>32</v>
      </c>
      <c r="AQ478" s="2" t="s">
        <v>663</v>
      </c>
      <c r="AR478" s="2" t="s">
        <v>737</v>
      </c>
      <c r="AS478" s="2" t="s">
        <v>738</v>
      </c>
      <c r="AT478" s="2" t="s">
        <v>739</v>
      </c>
      <c r="AU478" s="2" t="s">
        <v>684</v>
      </c>
      <c r="AX478" s="2" t="s">
        <v>45</v>
      </c>
    </row>
    <row r="479" spans="1:50" ht="19.95" customHeight="1" x14ac:dyDescent="0.3">
      <c r="A479"/>
      <c r="B479"/>
      <c r="C479"/>
      <c r="D479"/>
      <c r="E479"/>
      <c r="AN479" s="2">
        <v>212000146</v>
      </c>
      <c r="AO479" s="2" t="s">
        <v>767</v>
      </c>
      <c r="AP479" s="2" t="s">
        <v>32</v>
      </c>
      <c r="AQ479" s="2" t="s">
        <v>663</v>
      </c>
      <c r="AR479" s="2" t="s">
        <v>737</v>
      </c>
      <c r="AS479" s="2" t="s">
        <v>738</v>
      </c>
      <c r="AT479" s="2" t="s">
        <v>739</v>
      </c>
      <c r="AU479" s="2" t="s">
        <v>684</v>
      </c>
      <c r="AX479" s="2" t="s">
        <v>45</v>
      </c>
    </row>
    <row r="480" spans="1:50" ht="19.95" customHeight="1" x14ac:dyDescent="0.3">
      <c r="A480"/>
      <c r="B480"/>
      <c r="C480"/>
      <c r="D480"/>
      <c r="E480"/>
      <c r="AN480" s="2">
        <v>212000147</v>
      </c>
      <c r="AO480" s="2" t="s">
        <v>768</v>
      </c>
      <c r="AP480" s="2" t="s">
        <v>32</v>
      </c>
      <c r="AQ480" s="2" t="s">
        <v>663</v>
      </c>
      <c r="AR480" s="2" t="s">
        <v>737</v>
      </c>
      <c r="AS480" s="2" t="s">
        <v>738</v>
      </c>
      <c r="AT480" s="2" t="s">
        <v>739</v>
      </c>
      <c r="AU480" s="2" t="s">
        <v>684</v>
      </c>
      <c r="AX480" s="2" t="s">
        <v>45</v>
      </c>
    </row>
    <row r="481" spans="1:50" ht="19.95" customHeight="1" x14ac:dyDescent="0.3">
      <c r="A481"/>
      <c r="B481"/>
      <c r="C481"/>
      <c r="D481"/>
      <c r="E481"/>
      <c r="AN481" s="2">
        <v>212000148</v>
      </c>
      <c r="AO481" s="2" t="s">
        <v>769</v>
      </c>
      <c r="AP481" s="2" t="s">
        <v>32</v>
      </c>
      <c r="AQ481" s="2" t="s">
        <v>663</v>
      </c>
      <c r="AR481" s="2" t="s">
        <v>737</v>
      </c>
      <c r="AS481" s="2" t="s">
        <v>738</v>
      </c>
      <c r="AT481" s="2" t="s">
        <v>739</v>
      </c>
      <c r="AU481" s="2" t="s">
        <v>684</v>
      </c>
      <c r="AX481" s="2" t="s">
        <v>45</v>
      </c>
    </row>
    <row r="482" spans="1:50" ht="19.95" customHeight="1" x14ac:dyDescent="0.3">
      <c r="A482"/>
      <c r="B482"/>
      <c r="C482"/>
      <c r="D482"/>
      <c r="E482"/>
      <c r="AN482" s="2">
        <v>212000151</v>
      </c>
      <c r="AO482" s="2" t="s">
        <v>770</v>
      </c>
      <c r="AP482" s="2" t="s">
        <v>32</v>
      </c>
      <c r="AQ482" s="2" t="s">
        <v>663</v>
      </c>
      <c r="AR482" s="2" t="s">
        <v>737</v>
      </c>
      <c r="AS482" s="2" t="s">
        <v>738</v>
      </c>
      <c r="AT482" s="2" t="s">
        <v>739</v>
      </c>
      <c r="AU482" s="2" t="s">
        <v>684</v>
      </c>
      <c r="AX482" s="2" t="s">
        <v>45</v>
      </c>
    </row>
    <row r="483" spans="1:50" ht="19.95" customHeight="1" x14ac:dyDescent="0.3">
      <c r="A483"/>
      <c r="B483"/>
      <c r="C483"/>
      <c r="D483"/>
      <c r="E483"/>
      <c r="AN483" s="2">
        <v>212000161</v>
      </c>
      <c r="AO483" s="2" t="s">
        <v>771</v>
      </c>
      <c r="AP483" s="2" t="s">
        <v>32</v>
      </c>
      <c r="AQ483" s="2" t="s">
        <v>663</v>
      </c>
      <c r="AR483" s="2" t="s">
        <v>737</v>
      </c>
      <c r="AS483" s="2" t="s">
        <v>738</v>
      </c>
      <c r="AT483" s="2" t="s">
        <v>739</v>
      </c>
      <c r="AU483" s="2" t="s">
        <v>684</v>
      </c>
      <c r="AX483" s="2" t="s">
        <v>45</v>
      </c>
    </row>
    <row r="484" spans="1:50" ht="19.95" customHeight="1" x14ac:dyDescent="0.3">
      <c r="A484"/>
      <c r="B484"/>
      <c r="C484"/>
      <c r="D484"/>
      <c r="E484"/>
      <c r="AN484" s="2">
        <v>212000163</v>
      </c>
      <c r="AO484" s="2" t="s">
        <v>772</v>
      </c>
      <c r="AP484" s="2" t="s">
        <v>32</v>
      </c>
      <c r="AQ484" s="2" t="s">
        <v>663</v>
      </c>
      <c r="AR484" s="2" t="s">
        <v>737</v>
      </c>
      <c r="AS484" s="2" t="s">
        <v>738</v>
      </c>
      <c r="AT484" s="2" t="s">
        <v>739</v>
      </c>
      <c r="AU484" s="2" t="s">
        <v>684</v>
      </c>
      <c r="AX484" s="2" t="s">
        <v>45</v>
      </c>
    </row>
    <row r="485" spans="1:50" ht="19.95" customHeight="1" x14ac:dyDescent="0.3">
      <c r="A485"/>
      <c r="B485"/>
      <c r="C485"/>
      <c r="D485"/>
      <c r="E485"/>
      <c r="AN485" s="2">
        <v>212000165</v>
      </c>
      <c r="AO485" s="2" t="s">
        <v>773</v>
      </c>
      <c r="AP485" s="2" t="s">
        <v>32</v>
      </c>
      <c r="AQ485" s="2" t="s">
        <v>663</v>
      </c>
      <c r="AR485" s="2" t="s">
        <v>737</v>
      </c>
      <c r="AS485" s="2" t="s">
        <v>738</v>
      </c>
      <c r="AT485" s="2" t="s">
        <v>739</v>
      </c>
      <c r="AU485" s="2" t="s">
        <v>740</v>
      </c>
      <c r="AX485" s="2">
        <v>50</v>
      </c>
    </row>
    <row r="486" spans="1:50" ht="19.95" customHeight="1" x14ac:dyDescent="0.3">
      <c r="A486"/>
      <c r="B486"/>
      <c r="C486"/>
      <c r="D486"/>
      <c r="E486"/>
      <c r="AN486" s="2">
        <v>212000166</v>
      </c>
      <c r="AO486" s="2" t="s">
        <v>774</v>
      </c>
      <c r="AP486" s="2" t="s">
        <v>32</v>
      </c>
      <c r="AQ486" s="2" t="s">
        <v>663</v>
      </c>
      <c r="AR486" s="2" t="s">
        <v>737</v>
      </c>
      <c r="AS486" s="2" t="s">
        <v>738</v>
      </c>
      <c r="AT486" s="2" t="s">
        <v>739</v>
      </c>
      <c r="AU486" s="2" t="s">
        <v>684</v>
      </c>
      <c r="AX486" s="2" t="s">
        <v>45</v>
      </c>
    </row>
    <row r="487" spans="1:50" ht="19.95" customHeight="1" x14ac:dyDescent="0.3">
      <c r="A487"/>
      <c r="B487"/>
      <c r="C487"/>
      <c r="D487"/>
      <c r="E487"/>
      <c r="AN487" s="2">
        <v>312000299</v>
      </c>
      <c r="AO487" s="2" t="s">
        <v>775</v>
      </c>
      <c r="AP487" s="2" t="s">
        <v>287</v>
      </c>
      <c r="AQ487" s="2" t="s">
        <v>776</v>
      </c>
      <c r="AR487" s="2" t="s">
        <v>777</v>
      </c>
      <c r="AS487" s="2" t="s">
        <v>515</v>
      </c>
      <c r="AT487" s="2" t="s">
        <v>778</v>
      </c>
      <c r="AX487" s="2" t="s">
        <v>45</v>
      </c>
    </row>
    <row r="488" spans="1:50" ht="19.95" customHeight="1" x14ac:dyDescent="0.3">
      <c r="A488"/>
      <c r="B488"/>
      <c r="C488"/>
      <c r="D488"/>
      <c r="E488"/>
      <c r="AN488" s="2">
        <v>112000244</v>
      </c>
      <c r="AO488" s="2" t="s">
        <v>775</v>
      </c>
      <c r="AP488" s="2" t="s">
        <v>287</v>
      </c>
      <c r="AQ488" s="2" t="s">
        <v>776</v>
      </c>
      <c r="AR488" s="2" t="s">
        <v>777</v>
      </c>
      <c r="AS488" s="2" t="s">
        <v>515</v>
      </c>
      <c r="AT488" s="2" t="s">
        <v>778</v>
      </c>
      <c r="AX488" s="2" t="s">
        <v>45</v>
      </c>
    </row>
    <row r="489" spans="1:50" ht="19.95" customHeight="1" x14ac:dyDescent="0.3">
      <c r="AN489" s="2">
        <v>312000304</v>
      </c>
      <c r="AO489" s="2" t="s">
        <v>779</v>
      </c>
      <c r="AP489" s="2" t="s">
        <v>287</v>
      </c>
      <c r="AQ489" s="2" t="s">
        <v>776</v>
      </c>
      <c r="AR489" s="2" t="s">
        <v>777</v>
      </c>
      <c r="AS489" s="2" t="s">
        <v>515</v>
      </c>
      <c r="AT489" s="2" t="s">
        <v>778</v>
      </c>
      <c r="AX489" s="2" t="s">
        <v>45</v>
      </c>
    </row>
    <row r="490" spans="1:50" ht="19.95" customHeight="1" x14ac:dyDescent="0.3">
      <c r="AN490" s="2">
        <v>312000220</v>
      </c>
      <c r="AO490" s="2" t="s">
        <v>780</v>
      </c>
      <c r="AP490" s="2" t="s">
        <v>287</v>
      </c>
      <c r="AQ490" s="2" t="s">
        <v>776</v>
      </c>
      <c r="AR490" s="2" t="s">
        <v>781</v>
      </c>
      <c r="AS490" s="2" t="s">
        <v>515</v>
      </c>
      <c r="AT490" s="2" t="s">
        <v>778</v>
      </c>
      <c r="AX490" s="2" t="s">
        <v>45</v>
      </c>
    </row>
    <row r="491" spans="1:50" ht="19.95" customHeight="1" x14ac:dyDescent="0.3">
      <c r="AN491" s="2">
        <v>312000300</v>
      </c>
      <c r="AO491" s="2" t="s">
        <v>782</v>
      </c>
      <c r="AP491" s="2" t="s">
        <v>287</v>
      </c>
      <c r="AQ491" s="2" t="s">
        <v>776</v>
      </c>
      <c r="AR491" s="2" t="s">
        <v>777</v>
      </c>
      <c r="AS491" s="2" t="s">
        <v>515</v>
      </c>
      <c r="AT491" s="2" t="s">
        <v>778</v>
      </c>
      <c r="AX491" s="2" t="s">
        <v>45</v>
      </c>
    </row>
    <row r="492" spans="1:50" ht="19.95" customHeight="1" x14ac:dyDescent="0.3">
      <c r="AN492" s="2">
        <v>312000303</v>
      </c>
      <c r="AO492" s="2" t="s">
        <v>783</v>
      </c>
      <c r="AP492" s="2" t="s">
        <v>287</v>
      </c>
      <c r="AQ492" s="2" t="s">
        <v>776</v>
      </c>
      <c r="AR492" s="2" t="s">
        <v>777</v>
      </c>
      <c r="AS492" s="2" t="s">
        <v>515</v>
      </c>
      <c r="AT492" s="2" t="s">
        <v>778</v>
      </c>
      <c r="AX492" s="2" t="s">
        <v>45</v>
      </c>
    </row>
    <row r="493" spans="1:50" ht="19.95" customHeight="1" x14ac:dyDescent="0.3">
      <c r="AN493" s="2">
        <v>312000338</v>
      </c>
      <c r="AO493" s="2" t="s">
        <v>784</v>
      </c>
      <c r="AP493" s="2" t="s">
        <v>287</v>
      </c>
      <c r="AQ493" s="2" t="s">
        <v>776</v>
      </c>
      <c r="AR493" s="2" t="s">
        <v>777</v>
      </c>
      <c r="AS493" s="2" t="s">
        <v>515</v>
      </c>
      <c r="AT493" s="2" t="s">
        <v>778</v>
      </c>
      <c r="AX493" s="2" t="s">
        <v>45</v>
      </c>
    </row>
    <row r="494" spans="1:50" ht="19.95" customHeight="1" x14ac:dyDescent="0.3">
      <c r="AN494" s="2">
        <v>312000339</v>
      </c>
      <c r="AO494" s="2" t="s">
        <v>785</v>
      </c>
      <c r="AP494" s="2" t="s">
        <v>287</v>
      </c>
      <c r="AQ494" s="2" t="s">
        <v>776</v>
      </c>
      <c r="AR494" s="2" t="s">
        <v>777</v>
      </c>
      <c r="AS494" s="2" t="s">
        <v>515</v>
      </c>
      <c r="AT494" s="2" t="s">
        <v>778</v>
      </c>
      <c r="AX494" s="2" t="s">
        <v>45</v>
      </c>
    </row>
    <row r="495" spans="1:50" ht="19.95" customHeight="1" x14ac:dyDescent="0.3">
      <c r="AN495" s="2">
        <v>312000342</v>
      </c>
      <c r="AO495" s="2" t="s">
        <v>786</v>
      </c>
      <c r="AP495" s="2" t="s">
        <v>287</v>
      </c>
      <c r="AQ495" s="2" t="s">
        <v>776</v>
      </c>
      <c r="AR495" s="2" t="s">
        <v>777</v>
      </c>
      <c r="AS495" s="2" t="s">
        <v>515</v>
      </c>
      <c r="AT495" s="2" t="s">
        <v>778</v>
      </c>
      <c r="AX495" s="2" t="s">
        <v>45</v>
      </c>
    </row>
    <row r="496" spans="1:50" ht="19.95" customHeight="1" x14ac:dyDescent="0.3">
      <c r="AN496" s="2">
        <v>312000344</v>
      </c>
      <c r="AO496" s="2" t="s">
        <v>787</v>
      </c>
      <c r="AP496" s="2" t="s">
        <v>287</v>
      </c>
      <c r="AQ496" s="2" t="s">
        <v>776</v>
      </c>
      <c r="AR496" s="2" t="s">
        <v>777</v>
      </c>
      <c r="AS496" s="2" t="s">
        <v>515</v>
      </c>
      <c r="AT496" s="2" t="s">
        <v>778</v>
      </c>
      <c r="AX496" s="2" t="s">
        <v>45</v>
      </c>
    </row>
    <row r="497" spans="40:50" ht="19.95" customHeight="1" x14ac:dyDescent="0.3">
      <c r="AN497" s="2">
        <v>312000360</v>
      </c>
      <c r="AO497" s="2" t="s">
        <v>788</v>
      </c>
      <c r="AP497" s="2" t="s">
        <v>287</v>
      </c>
      <c r="AQ497" s="2" t="s">
        <v>776</v>
      </c>
      <c r="AR497" s="2" t="s">
        <v>777</v>
      </c>
      <c r="AS497" s="2" t="s">
        <v>515</v>
      </c>
      <c r="AT497" s="2" t="s">
        <v>778</v>
      </c>
      <c r="AX497" s="2" t="s">
        <v>45</v>
      </c>
    </row>
    <row r="498" spans="40:50" ht="19.95" customHeight="1" x14ac:dyDescent="0.3">
      <c r="AN498" s="2">
        <v>312000587</v>
      </c>
      <c r="AO498" s="2" t="s">
        <v>789</v>
      </c>
      <c r="AP498" s="2" t="s">
        <v>287</v>
      </c>
      <c r="AQ498" s="2" t="s">
        <v>776</v>
      </c>
      <c r="AR498" s="2" t="s">
        <v>777</v>
      </c>
      <c r="AS498" s="2" t="s">
        <v>515</v>
      </c>
      <c r="AT498" s="2" t="s">
        <v>778</v>
      </c>
      <c r="AX498" s="2" t="s">
        <v>45</v>
      </c>
    </row>
    <row r="499" spans="40:50" ht="19.95" customHeight="1" x14ac:dyDescent="0.3">
      <c r="AN499" s="2">
        <v>512000001</v>
      </c>
      <c r="AO499" s="2" t="s">
        <v>790</v>
      </c>
      <c r="AP499" s="2" t="s">
        <v>791</v>
      </c>
      <c r="AQ499" s="2" t="s">
        <v>792</v>
      </c>
      <c r="AR499" s="2" t="s">
        <v>793</v>
      </c>
      <c r="AS499" s="2" t="s">
        <v>790</v>
      </c>
      <c r="AT499" s="2" t="s">
        <v>790</v>
      </c>
      <c r="AU499" s="2" t="s">
        <v>790</v>
      </c>
      <c r="AX499" s="2" t="s">
        <v>192</v>
      </c>
    </row>
    <row r="500" spans="40:50" ht="19.95" customHeight="1" x14ac:dyDescent="0.3">
      <c r="AN500" s="2">
        <v>613000001</v>
      </c>
      <c r="AO500" s="2" t="s">
        <v>794</v>
      </c>
      <c r="AP500" s="2" t="s">
        <v>287</v>
      </c>
      <c r="AQ500" s="2" t="s">
        <v>795</v>
      </c>
      <c r="AR500" s="2" t="s">
        <v>796</v>
      </c>
      <c r="AS500" s="2" t="s">
        <v>797</v>
      </c>
      <c r="AT500" s="2" t="s">
        <v>797</v>
      </c>
      <c r="AU500" s="2" t="s">
        <v>797</v>
      </c>
      <c r="AX500" s="2" t="s">
        <v>45</v>
      </c>
    </row>
    <row r="501" spans="40:50" ht="19.95" customHeight="1" x14ac:dyDescent="0.3">
      <c r="AN501" s="2">
        <v>613000116</v>
      </c>
      <c r="AO501" s="2" t="s">
        <v>798</v>
      </c>
      <c r="AP501" s="2" t="s">
        <v>287</v>
      </c>
      <c r="AQ501" s="2" t="s">
        <v>795</v>
      </c>
      <c r="AR501" s="2" t="s">
        <v>799</v>
      </c>
      <c r="AS501" s="2" t="s">
        <v>800</v>
      </c>
      <c r="AT501" s="2" t="s">
        <v>800</v>
      </c>
      <c r="AU501" s="2" t="s">
        <v>800</v>
      </c>
      <c r="AX501" s="2" t="s">
        <v>45</v>
      </c>
    </row>
    <row r="502" spans="40:50" ht="19.95" customHeight="1" x14ac:dyDescent="0.3">
      <c r="AN502" s="2">
        <v>211000101</v>
      </c>
      <c r="AO502" s="2" t="s">
        <v>801</v>
      </c>
      <c r="AP502" s="2" t="s">
        <v>32</v>
      </c>
      <c r="AQ502" s="2" t="s">
        <v>536</v>
      </c>
      <c r="AR502" s="2" t="s">
        <v>654</v>
      </c>
      <c r="AS502" s="2" t="s">
        <v>655</v>
      </c>
      <c r="AT502" s="2" t="s">
        <v>656</v>
      </c>
      <c r="AU502" s="2" t="s">
        <v>540</v>
      </c>
      <c r="AV502" s="2" t="s">
        <v>541</v>
      </c>
      <c r="AX502" s="2" t="s">
        <v>37</v>
      </c>
    </row>
  </sheetData>
  <phoneticPr fontId="2" type="noConversion"/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4E6D2-14C7-4BF5-A335-2D7C108B246D}">
  <sheetPr codeName="Sheet2">
    <pageSetUpPr fitToPage="1"/>
  </sheetPr>
  <dimension ref="A1:S161"/>
  <sheetViews>
    <sheetView rightToLeft="1" tabSelected="1" workbookViewId="0">
      <pane ySplit="1" topLeftCell="A143" activePane="bottomLeft" state="frozen"/>
      <selection activeCell="F11" sqref="F11"/>
      <selection pane="bottomLeft" activeCell="J152" sqref="J152"/>
    </sheetView>
  </sheetViews>
  <sheetFormatPr defaultColWidth="8.88671875" defaultRowHeight="27.6" customHeight="1" x14ac:dyDescent="0.3"/>
  <cols>
    <col min="1" max="1" width="13" style="77" customWidth="1"/>
    <col min="2" max="2" width="7.77734375" style="75" customWidth="1"/>
    <col min="3" max="3" width="13.109375" style="75" customWidth="1"/>
    <col min="4" max="4" width="13.21875" style="75" customWidth="1"/>
    <col min="5" max="5" width="12.109375" style="75" customWidth="1"/>
    <col min="6" max="6" width="14.44140625" style="75" customWidth="1"/>
    <col min="7" max="7" width="8.44140625" style="75" customWidth="1"/>
    <col min="8" max="8" width="14.5546875" style="75" customWidth="1"/>
    <col min="9" max="9" width="15.6640625" style="75" bestFit="1" customWidth="1"/>
    <col min="10" max="10" width="12.21875" style="75" customWidth="1"/>
    <col min="11" max="11" width="9.33203125" style="75" customWidth="1"/>
    <col min="12" max="12" width="6.88671875" style="78" customWidth="1"/>
    <col min="13" max="13" width="8.44140625" style="75" customWidth="1"/>
    <col min="14" max="14" width="9.44140625" style="94" customWidth="1"/>
    <col min="15" max="15" width="12.5546875" style="78" customWidth="1"/>
    <col min="16" max="17" width="9.5546875" style="77" customWidth="1"/>
    <col min="18" max="18" width="9.6640625" style="79" customWidth="1"/>
    <col min="19" max="19" width="8.109375" style="77" customWidth="1"/>
    <col min="20" max="20" width="39.21875" style="75" customWidth="1"/>
    <col min="21" max="22" width="8.88671875" style="75"/>
    <col min="23" max="24" width="11.21875" style="75" bestFit="1" customWidth="1"/>
    <col min="25" max="25" width="8.88671875" style="75"/>
    <col min="26" max="26" width="11.21875" style="75" bestFit="1" customWidth="1"/>
    <col min="27" max="16384" width="8.88671875" style="75"/>
  </cols>
  <sheetData>
    <row r="1" spans="1:19" ht="46.95" customHeight="1" x14ac:dyDescent="0.3">
      <c r="A1" s="3" t="s">
        <v>802</v>
      </c>
      <c r="B1" s="80" t="s">
        <v>166</v>
      </c>
      <c r="C1" s="81" t="s">
        <v>184</v>
      </c>
      <c r="D1" s="3" t="s">
        <v>803</v>
      </c>
      <c r="E1" s="3" t="s">
        <v>18</v>
      </c>
      <c r="F1" s="3" t="s">
        <v>804</v>
      </c>
      <c r="G1" s="3" t="s">
        <v>805</v>
      </c>
      <c r="H1" s="3" t="s">
        <v>806</v>
      </c>
      <c r="I1" s="3" t="s">
        <v>807</v>
      </c>
      <c r="J1" s="3" t="s">
        <v>808</v>
      </c>
      <c r="K1" s="82" t="s">
        <v>809</v>
      </c>
      <c r="L1" s="3" t="s">
        <v>811</v>
      </c>
      <c r="M1" s="82" t="s">
        <v>812</v>
      </c>
      <c r="N1" s="97" t="s">
        <v>1231</v>
      </c>
      <c r="O1" s="82" t="s">
        <v>810</v>
      </c>
      <c r="P1" s="83" t="s">
        <v>819</v>
      </c>
      <c r="Q1" s="81" t="s">
        <v>210</v>
      </c>
      <c r="R1" s="90" t="s">
        <v>1259</v>
      </c>
      <c r="S1" s="82" t="s">
        <v>820</v>
      </c>
    </row>
    <row r="2" spans="1:19" ht="27.6" hidden="1" customHeight="1" x14ac:dyDescent="0.3">
      <c r="A2" s="3" t="s">
        <v>821</v>
      </c>
      <c r="B2" s="7" t="s">
        <v>24</v>
      </c>
      <c r="C2" s="7" t="s">
        <v>190</v>
      </c>
      <c r="D2" s="7">
        <v>46023</v>
      </c>
      <c r="E2" s="3" t="s">
        <v>52</v>
      </c>
      <c r="F2" s="3" t="s">
        <v>62</v>
      </c>
      <c r="G2" s="3" t="s">
        <v>178</v>
      </c>
      <c r="H2" s="3" t="s">
        <v>140</v>
      </c>
      <c r="I2" s="3">
        <v>20043470</v>
      </c>
      <c r="J2" s="14">
        <v>5000</v>
      </c>
      <c r="K2" s="11"/>
      <c r="L2" s="3" t="s">
        <v>135</v>
      </c>
      <c r="M2" s="8"/>
      <c r="N2" s="8"/>
      <c r="O2" s="17">
        <v>46082</v>
      </c>
      <c r="P2" s="76"/>
      <c r="Q2" s="7" t="s">
        <v>217</v>
      </c>
      <c r="R2" s="8"/>
      <c r="S2" s="3"/>
    </row>
    <row r="3" spans="1:19" ht="27.6" hidden="1" customHeight="1" x14ac:dyDescent="0.3">
      <c r="A3" s="3" t="s">
        <v>822</v>
      </c>
      <c r="B3" s="7" t="s">
        <v>24</v>
      </c>
      <c r="C3" s="7" t="s">
        <v>190</v>
      </c>
      <c r="D3" s="7">
        <v>46061</v>
      </c>
      <c r="E3" s="3" t="s">
        <v>52</v>
      </c>
      <c r="F3" s="3" t="s">
        <v>62</v>
      </c>
      <c r="G3" s="3" t="s">
        <v>178</v>
      </c>
      <c r="H3" s="3" t="s">
        <v>151</v>
      </c>
      <c r="I3" s="3">
        <v>20043800</v>
      </c>
      <c r="J3" s="14">
        <v>5000</v>
      </c>
      <c r="K3" s="11"/>
      <c r="L3" s="3" t="s">
        <v>135</v>
      </c>
      <c r="M3" s="8"/>
      <c r="N3" s="8"/>
      <c r="O3" s="17">
        <v>46082</v>
      </c>
      <c r="P3" s="76"/>
      <c r="Q3" s="7" t="s">
        <v>217</v>
      </c>
      <c r="R3" s="8"/>
      <c r="S3" s="3"/>
    </row>
    <row r="4" spans="1:19" ht="27.6" hidden="1" customHeight="1" x14ac:dyDescent="0.3">
      <c r="A4" s="3" t="s">
        <v>823</v>
      </c>
      <c r="B4" s="7" t="s">
        <v>24</v>
      </c>
      <c r="C4" s="7" t="s">
        <v>190</v>
      </c>
      <c r="D4" s="7">
        <v>46098</v>
      </c>
      <c r="E4" s="3" t="s">
        <v>52</v>
      </c>
      <c r="F4" s="3" t="s">
        <v>62</v>
      </c>
      <c r="G4" s="3" t="s">
        <v>178</v>
      </c>
      <c r="H4" s="3" t="s">
        <v>140</v>
      </c>
      <c r="I4" s="3">
        <v>20044610</v>
      </c>
      <c r="J4" s="14">
        <v>10000</v>
      </c>
      <c r="K4" s="11"/>
      <c r="L4" s="3" t="s">
        <v>135</v>
      </c>
      <c r="M4" s="8"/>
      <c r="N4" s="8"/>
      <c r="O4" s="17">
        <v>46082</v>
      </c>
      <c r="P4" s="76"/>
      <c r="Q4" s="7" t="s">
        <v>217</v>
      </c>
      <c r="R4" s="8"/>
      <c r="S4" s="3"/>
    </row>
    <row r="5" spans="1:19" ht="27.6" customHeight="1" x14ac:dyDescent="0.3">
      <c r="A5" s="3" t="s">
        <v>824</v>
      </c>
      <c r="B5" s="7" t="s">
        <v>24</v>
      </c>
      <c r="C5" s="7" t="s">
        <v>190</v>
      </c>
      <c r="D5" s="7">
        <v>46189</v>
      </c>
      <c r="E5" s="3" t="s">
        <v>52</v>
      </c>
      <c r="F5" s="3" t="s">
        <v>62</v>
      </c>
      <c r="G5" s="3" t="s">
        <v>178</v>
      </c>
      <c r="H5" s="3" t="s">
        <v>151</v>
      </c>
      <c r="I5" s="3">
        <v>20045090</v>
      </c>
      <c r="J5" s="14">
        <v>10000</v>
      </c>
      <c r="K5" s="11">
        <v>195</v>
      </c>
      <c r="L5" s="3" t="s">
        <v>135</v>
      </c>
      <c r="M5" s="8"/>
      <c r="N5" s="96">
        <v>613</v>
      </c>
      <c r="O5" s="17">
        <v>46143</v>
      </c>
      <c r="P5" s="76">
        <v>46204</v>
      </c>
      <c r="Q5" s="7" t="s">
        <v>214</v>
      </c>
      <c r="R5" s="8">
        <v>613</v>
      </c>
      <c r="S5" s="3"/>
    </row>
    <row r="6" spans="1:19" ht="27.6" customHeight="1" x14ac:dyDescent="0.3">
      <c r="A6" s="3" t="s">
        <v>826</v>
      </c>
      <c r="B6" s="7" t="s">
        <v>24</v>
      </c>
      <c r="C6" s="7" t="s">
        <v>190</v>
      </c>
      <c r="D6" s="7">
        <v>46208</v>
      </c>
      <c r="E6" s="3" t="s">
        <v>52</v>
      </c>
      <c r="F6" s="3" t="s">
        <v>62</v>
      </c>
      <c r="G6" s="3" t="s">
        <v>178</v>
      </c>
      <c r="H6" s="3" t="s">
        <v>140</v>
      </c>
      <c r="I6" s="3">
        <v>20046040</v>
      </c>
      <c r="J6" s="14">
        <v>10000</v>
      </c>
      <c r="K6" s="11">
        <v>200</v>
      </c>
      <c r="L6" s="3" t="s">
        <v>135</v>
      </c>
      <c r="M6" s="8"/>
      <c r="N6" s="96">
        <v>613</v>
      </c>
      <c r="O6" s="17">
        <v>46143</v>
      </c>
      <c r="P6" s="76">
        <v>46204</v>
      </c>
      <c r="Q6" s="7" t="s">
        <v>220</v>
      </c>
      <c r="R6" s="8">
        <v>613</v>
      </c>
      <c r="S6" s="3"/>
    </row>
    <row r="7" spans="1:19" ht="27.6" customHeight="1" x14ac:dyDescent="0.3">
      <c r="A7" s="3" t="s">
        <v>828</v>
      </c>
      <c r="B7" s="7" t="s">
        <v>24</v>
      </c>
      <c r="C7" s="7" t="s">
        <v>190</v>
      </c>
      <c r="D7" s="7">
        <v>46218</v>
      </c>
      <c r="E7" s="3" t="s">
        <v>52</v>
      </c>
      <c r="F7" s="3" t="s">
        <v>62</v>
      </c>
      <c r="G7" s="3" t="s">
        <v>178</v>
      </c>
      <c r="H7" s="3" t="s">
        <v>158</v>
      </c>
      <c r="I7" s="3">
        <v>20046230</v>
      </c>
      <c r="J7" s="14">
        <v>2000</v>
      </c>
      <c r="K7" s="11">
        <v>200</v>
      </c>
      <c r="L7" s="3" t="s">
        <v>135</v>
      </c>
      <c r="M7" s="8"/>
      <c r="N7" s="96">
        <v>613</v>
      </c>
      <c r="O7" s="17"/>
      <c r="P7" s="76">
        <v>46204</v>
      </c>
      <c r="Q7" s="7" t="s">
        <v>220</v>
      </c>
      <c r="R7" s="8">
        <v>613</v>
      </c>
      <c r="S7" s="3"/>
    </row>
    <row r="8" spans="1:19" ht="27.6" hidden="1" customHeight="1" x14ac:dyDescent="0.3">
      <c r="A8" s="3" t="s">
        <v>829</v>
      </c>
      <c r="B8" s="7" t="s">
        <v>24</v>
      </c>
      <c r="C8" s="7" t="s">
        <v>190</v>
      </c>
      <c r="D8" s="7">
        <v>46043</v>
      </c>
      <c r="E8" s="3" t="s">
        <v>23</v>
      </c>
      <c r="F8" s="3" t="s">
        <v>71</v>
      </c>
      <c r="G8" s="3" t="s">
        <v>188</v>
      </c>
      <c r="H8" s="3" t="s">
        <v>151</v>
      </c>
      <c r="I8" s="3" t="s">
        <v>830</v>
      </c>
      <c r="J8" s="14">
        <v>53824</v>
      </c>
      <c r="K8" s="11"/>
      <c r="L8" s="3" t="s">
        <v>135</v>
      </c>
      <c r="M8" s="8"/>
      <c r="N8" s="8"/>
      <c r="O8" s="17">
        <v>46082</v>
      </c>
      <c r="P8" s="76"/>
      <c r="Q8" s="7" t="s">
        <v>217</v>
      </c>
      <c r="R8" s="8"/>
      <c r="S8" s="3"/>
    </row>
    <row r="9" spans="1:19" ht="27.6" hidden="1" customHeight="1" x14ac:dyDescent="0.3">
      <c r="A9" s="3" t="s">
        <v>831</v>
      </c>
      <c r="B9" s="7" t="s">
        <v>24</v>
      </c>
      <c r="C9" s="7" t="s">
        <v>190</v>
      </c>
      <c r="D9" s="7">
        <v>46048</v>
      </c>
      <c r="E9" s="3" t="s">
        <v>23</v>
      </c>
      <c r="F9" s="3" t="s">
        <v>71</v>
      </c>
      <c r="G9" s="3" t="s">
        <v>188</v>
      </c>
      <c r="H9" s="3" t="s">
        <v>131</v>
      </c>
      <c r="I9" s="3" t="s">
        <v>832</v>
      </c>
      <c r="J9" s="14">
        <v>54610</v>
      </c>
      <c r="K9" s="11"/>
      <c r="L9" s="3" t="s">
        <v>135</v>
      </c>
      <c r="M9" s="8"/>
      <c r="N9" s="8"/>
      <c r="O9" s="17">
        <v>46082</v>
      </c>
      <c r="P9" s="76"/>
      <c r="Q9" s="7" t="s">
        <v>217</v>
      </c>
      <c r="R9" s="8"/>
      <c r="S9" s="3"/>
    </row>
    <row r="10" spans="1:19" ht="27.6" hidden="1" customHeight="1" x14ac:dyDescent="0.3">
      <c r="A10" s="3" t="s">
        <v>833</v>
      </c>
      <c r="B10" s="7" t="s">
        <v>24</v>
      </c>
      <c r="C10" s="7" t="s">
        <v>190</v>
      </c>
      <c r="D10" s="7">
        <v>46072</v>
      </c>
      <c r="E10" s="3" t="s">
        <v>23</v>
      </c>
      <c r="F10" s="3" t="s">
        <v>48</v>
      </c>
      <c r="G10" s="3" t="s">
        <v>188</v>
      </c>
      <c r="H10" s="3" t="s">
        <v>140</v>
      </c>
      <c r="I10" s="3">
        <v>60856723</v>
      </c>
      <c r="J10" s="14">
        <v>57544</v>
      </c>
      <c r="K10" s="11"/>
      <c r="L10" s="3" t="s">
        <v>135</v>
      </c>
      <c r="M10" s="8"/>
      <c r="N10" s="8"/>
      <c r="O10" s="17">
        <v>46082</v>
      </c>
      <c r="P10" s="76"/>
      <c r="Q10" s="7" t="s">
        <v>217</v>
      </c>
      <c r="R10" s="8"/>
      <c r="S10" s="3"/>
    </row>
    <row r="11" spans="1:19" ht="27.6" hidden="1" customHeight="1" x14ac:dyDescent="0.3">
      <c r="A11" s="3" t="s">
        <v>834</v>
      </c>
      <c r="B11" s="7" t="s">
        <v>24</v>
      </c>
      <c r="C11" s="7" t="s">
        <v>190</v>
      </c>
      <c r="D11" s="7">
        <v>46077</v>
      </c>
      <c r="E11" s="3" t="s">
        <v>23</v>
      </c>
      <c r="F11" s="3" t="s">
        <v>71</v>
      </c>
      <c r="G11" s="3" t="s">
        <v>188</v>
      </c>
      <c r="H11" s="3" t="s">
        <v>151</v>
      </c>
      <c r="I11" s="3" t="s">
        <v>835</v>
      </c>
      <c r="J11" s="14">
        <v>53565</v>
      </c>
      <c r="K11" s="11"/>
      <c r="L11" s="3" t="s">
        <v>135</v>
      </c>
      <c r="M11" s="8"/>
      <c r="N11" s="8"/>
      <c r="O11" s="17">
        <v>46082</v>
      </c>
      <c r="P11" s="76"/>
      <c r="Q11" s="7" t="s">
        <v>217</v>
      </c>
      <c r="R11" s="8"/>
      <c r="S11" s="3"/>
    </row>
    <row r="12" spans="1:19" ht="27.6" hidden="1" customHeight="1" x14ac:dyDescent="0.3">
      <c r="A12" s="3" t="s">
        <v>836</v>
      </c>
      <c r="B12" s="7" t="s">
        <v>24</v>
      </c>
      <c r="C12" s="7" t="s">
        <v>190</v>
      </c>
      <c r="D12" s="7">
        <v>46079</v>
      </c>
      <c r="E12" s="3" t="s">
        <v>23</v>
      </c>
      <c r="F12" s="3" t="s">
        <v>89</v>
      </c>
      <c r="G12" s="3" t="s">
        <v>188</v>
      </c>
      <c r="H12" s="3" t="s">
        <v>131</v>
      </c>
      <c r="I12" s="3">
        <v>115660</v>
      </c>
      <c r="J12" s="14">
        <v>58285</v>
      </c>
      <c r="K12" s="11"/>
      <c r="L12" s="3" t="s">
        <v>135</v>
      </c>
      <c r="M12" s="8"/>
      <c r="N12" s="8"/>
      <c r="O12" s="17">
        <v>46082</v>
      </c>
      <c r="P12" s="76"/>
      <c r="Q12" s="7" t="s">
        <v>217</v>
      </c>
      <c r="R12" s="8"/>
      <c r="S12" s="3"/>
    </row>
    <row r="13" spans="1:19" ht="27.6" hidden="1" customHeight="1" x14ac:dyDescent="0.3">
      <c r="A13" s="3" t="s">
        <v>837</v>
      </c>
      <c r="B13" s="7" t="s">
        <v>24</v>
      </c>
      <c r="C13" s="7" t="s">
        <v>190</v>
      </c>
      <c r="D13" s="7">
        <v>46086</v>
      </c>
      <c r="E13" s="3" t="s">
        <v>23</v>
      </c>
      <c r="F13" s="3" t="s">
        <v>71</v>
      </c>
      <c r="G13" s="3" t="s">
        <v>188</v>
      </c>
      <c r="H13" s="3" t="s">
        <v>140</v>
      </c>
      <c r="I13" s="3" t="s">
        <v>838</v>
      </c>
      <c r="J13" s="14">
        <v>55481</v>
      </c>
      <c r="K13" s="11"/>
      <c r="L13" s="3" t="s">
        <v>135</v>
      </c>
      <c r="M13" s="8"/>
      <c r="N13" s="8"/>
      <c r="O13" s="17">
        <v>46082</v>
      </c>
      <c r="P13" s="76"/>
      <c r="Q13" s="7" t="s">
        <v>217</v>
      </c>
      <c r="R13" s="8"/>
      <c r="S13" s="3"/>
    </row>
    <row r="14" spans="1:19" ht="27.6" hidden="1" customHeight="1" x14ac:dyDescent="0.3">
      <c r="A14" s="3" t="s">
        <v>839</v>
      </c>
      <c r="B14" s="7" t="s">
        <v>24</v>
      </c>
      <c r="C14" s="7" t="s">
        <v>190</v>
      </c>
      <c r="D14" s="7">
        <v>46107</v>
      </c>
      <c r="E14" s="3" t="s">
        <v>23</v>
      </c>
      <c r="F14" s="3" t="s">
        <v>48</v>
      </c>
      <c r="G14" s="3" t="s">
        <v>183</v>
      </c>
      <c r="H14" s="3" t="s">
        <v>151</v>
      </c>
      <c r="I14" s="3">
        <v>60901441</v>
      </c>
      <c r="J14" s="14">
        <v>42297</v>
      </c>
      <c r="K14" s="11"/>
      <c r="L14" s="3" t="s">
        <v>135</v>
      </c>
      <c r="M14" s="8"/>
      <c r="N14" s="8"/>
      <c r="O14" s="17">
        <v>46082</v>
      </c>
      <c r="P14" s="76"/>
      <c r="Q14" s="7" t="s">
        <v>217</v>
      </c>
      <c r="R14" s="8"/>
      <c r="S14" s="3"/>
    </row>
    <row r="15" spans="1:19" ht="27.6" hidden="1" customHeight="1" x14ac:dyDescent="0.3">
      <c r="A15" s="3" t="s">
        <v>840</v>
      </c>
      <c r="B15" s="7" t="s">
        <v>24</v>
      </c>
      <c r="C15" s="7" t="s">
        <v>190</v>
      </c>
      <c r="D15" s="7">
        <v>46114</v>
      </c>
      <c r="E15" s="3" t="s">
        <v>23</v>
      </c>
      <c r="F15" s="3" t="s">
        <v>89</v>
      </c>
      <c r="G15" s="3" t="s">
        <v>188</v>
      </c>
      <c r="H15" s="3" t="s">
        <v>140</v>
      </c>
      <c r="I15" s="3">
        <v>115815</v>
      </c>
      <c r="J15" s="14">
        <v>58382</v>
      </c>
      <c r="K15" s="11"/>
      <c r="L15" s="3" t="s">
        <v>135</v>
      </c>
      <c r="M15" s="8"/>
      <c r="N15" s="8"/>
      <c r="O15" s="17">
        <v>46143</v>
      </c>
      <c r="P15" s="76"/>
      <c r="Q15" s="7" t="s">
        <v>217</v>
      </c>
      <c r="R15" s="8"/>
      <c r="S15" s="3"/>
    </row>
    <row r="16" spans="1:19" ht="27.6" hidden="1" customHeight="1" x14ac:dyDescent="0.3">
      <c r="A16" s="3" t="s">
        <v>841</v>
      </c>
      <c r="B16" s="7" t="s">
        <v>24</v>
      </c>
      <c r="C16" s="7" t="s">
        <v>190</v>
      </c>
      <c r="D16" s="7">
        <v>46121</v>
      </c>
      <c r="E16" s="3" t="s">
        <v>23</v>
      </c>
      <c r="F16" s="3" t="s">
        <v>40</v>
      </c>
      <c r="G16" s="3" t="s">
        <v>183</v>
      </c>
      <c r="H16" s="3" t="s">
        <v>131</v>
      </c>
      <c r="I16" s="3" t="s">
        <v>842</v>
      </c>
      <c r="J16" s="14">
        <v>45976</v>
      </c>
      <c r="K16" s="11"/>
      <c r="L16" s="3" t="s">
        <v>144</v>
      </c>
      <c r="M16" s="8">
        <v>39.85</v>
      </c>
      <c r="N16" s="8"/>
      <c r="O16" s="17">
        <v>46143</v>
      </c>
      <c r="P16" s="76"/>
      <c r="Q16" s="7" t="s">
        <v>217</v>
      </c>
      <c r="R16" s="8"/>
      <c r="S16" s="3"/>
    </row>
    <row r="17" spans="1:19" ht="27.6" hidden="1" customHeight="1" x14ac:dyDescent="0.3">
      <c r="A17" s="3" t="s">
        <v>843</v>
      </c>
      <c r="B17" s="7" t="s">
        <v>24</v>
      </c>
      <c r="C17" s="7" t="s">
        <v>190</v>
      </c>
      <c r="D17" s="7">
        <v>46135</v>
      </c>
      <c r="E17" s="3" t="s">
        <v>23</v>
      </c>
      <c r="F17" s="3" t="s">
        <v>40</v>
      </c>
      <c r="G17" s="3" t="s">
        <v>188</v>
      </c>
      <c r="H17" s="3" t="s">
        <v>131</v>
      </c>
      <c r="I17" s="3" t="s">
        <v>844</v>
      </c>
      <c r="J17" s="14">
        <v>20500</v>
      </c>
      <c r="K17" s="11"/>
      <c r="L17" s="3" t="s">
        <v>144</v>
      </c>
      <c r="M17" s="8">
        <v>39.85</v>
      </c>
      <c r="N17" s="8"/>
      <c r="O17" s="17">
        <v>46143</v>
      </c>
      <c r="P17" s="76"/>
      <c r="Q17" s="7" t="s">
        <v>217</v>
      </c>
      <c r="R17" s="8"/>
      <c r="S17" s="3"/>
    </row>
    <row r="18" spans="1:19" ht="27.6" hidden="1" customHeight="1" x14ac:dyDescent="0.3">
      <c r="A18" s="3" t="s">
        <v>845</v>
      </c>
      <c r="B18" s="7" t="s">
        <v>24</v>
      </c>
      <c r="C18" s="7" t="s">
        <v>190</v>
      </c>
      <c r="D18" s="7">
        <v>46141</v>
      </c>
      <c r="E18" s="3" t="s">
        <v>23</v>
      </c>
      <c r="F18" s="3" t="s">
        <v>26</v>
      </c>
      <c r="G18" s="3" t="s">
        <v>183</v>
      </c>
      <c r="H18" s="3" t="s">
        <v>140</v>
      </c>
      <c r="I18" s="3" t="s">
        <v>846</v>
      </c>
      <c r="J18" s="14">
        <v>41900</v>
      </c>
      <c r="K18" s="11"/>
      <c r="L18" s="3" t="s">
        <v>144</v>
      </c>
      <c r="M18" s="8">
        <v>43.25</v>
      </c>
      <c r="N18" s="8"/>
      <c r="O18" s="17">
        <v>46143</v>
      </c>
      <c r="P18" s="76"/>
      <c r="Q18" s="7" t="s">
        <v>217</v>
      </c>
      <c r="R18" s="8"/>
      <c r="S18" s="3"/>
    </row>
    <row r="19" spans="1:19" ht="27.6" hidden="1" customHeight="1" x14ac:dyDescent="0.3">
      <c r="A19" s="3" t="s">
        <v>847</v>
      </c>
      <c r="B19" s="7" t="s">
        <v>24</v>
      </c>
      <c r="C19" s="7" t="s">
        <v>190</v>
      </c>
      <c r="D19" s="7">
        <v>46160</v>
      </c>
      <c r="E19" s="3" t="s">
        <v>23</v>
      </c>
      <c r="F19" s="3" t="s">
        <v>89</v>
      </c>
      <c r="G19" s="3" t="s">
        <v>183</v>
      </c>
      <c r="H19" s="3" t="s">
        <v>140</v>
      </c>
      <c r="I19" s="3">
        <v>115913</v>
      </c>
      <c r="J19" s="14">
        <v>40215</v>
      </c>
      <c r="K19" s="11"/>
      <c r="L19" s="3" t="s">
        <v>135</v>
      </c>
      <c r="M19" s="8"/>
      <c r="N19" s="8"/>
      <c r="O19" s="17">
        <v>46143</v>
      </c>
      <c r="P19" s="76"/>
      <c r="Q19" s="7" t="s">
        <v>217</v>
      </c>
      <c r="R19" s="8"/>
      <c r="S19" s="3"/>
    </row>
    <row r="20" spans="1:19" ht="27.6" hidden="1" customHeight="1" x14ac:dyDescent="0.3">
      <c r="A20" s="3" t="s">
        <v>848</v>
      </c>
      <c r="B20" s="7" t="s">
        <v>24</v>
      </c>
      <c r="C20" s="7" t="s">
        <v>190</v>
      </c>
      <c r="D20" s="7">
        <v>46163</v>
      </c>
      <c r="E20" s="3" t="s">
        <v>23</v>
      </c>
      <c r="F20" s="3" t="s">
        <v>48</v>
      </c>
      <c r="G20" s="3" t="s">
        <v>183</v>
      </c>
      <c r="H20" s="3" t="s">
        <v>140</v>
      </c>
      <c r="I20" s="3">
        <v>60911684</v>
      </c>
      <c r="J20" s="14">
        <v>41645</v>
      </c>
      <c r="K20" s="11"/>
      <c r="L20" s="3" t="s">
        <v>135</v>
      </c>
      <c r="M20" s="8"/>
      <c r="N20" s="8"/>
      <c r="O20" s="17">
        <v>46143</v>
      </c>
      <c r="P20" s="76"/>
      <c r="Q20" s="7" t="s">
        <v>217</v>
      </c>
      <c r="R20" s="8"/>
      <c r="S20" s="3"/>
    </row>
    <row r="21" spans="1:19" ht="27.6" hidden="1" customHeight="1" x14ac:dyDescent="0.3">
      <c r="A21" s="3" t="s">
        <v>849</v>
      </c>
      <c r="B21" s="7" t="s">
        <v>24</v>
      </c>
      <c r="C21" s="7" t="s">
        <v>190</v>
      </c>
      <c r="D21" s="7">
        <v>46167</v>
      </c>
      <c r="E21" s="3" t="s">
        <v>23</v>
      </c>
      <c r="F21" s="3" t="s">
        <v>40</v>
      </c>
      <c r="G21" s="3" t="s">
        <v>183</v>
      </c>
      <c r="H21" s="3" t="s">
        <v>131</v>
      </c>
      <c r="I21" s="3" t="s">
        <v>850</v>
      </c>
      <c r="J21" s="14">
        <v>37480</v>
      </c>
      <c r="K21" s="11"/>
      <c r="L21" s="3" t="s">
        <v>144</v>
      </c>
      <c r="M21" s="8">
        <v>57.5</v>
      </c>
      <c r="N21" s="8"/>
      <c r="O21" s="17">
        <v>46143</v>
      </c>
      <c r="P21" s="76"/>
      <c r="Q21" s="7" t="s">
        <v>217</v>
      </c>
      <c r="R21" s="8"/>
      <c r="S21" s="3"/>
    </row>
    <row r="22" spans="1:19" ht="27.6" hidden="1" customHeight="1" x14ac:dyDescent="0.3">
      <c r="A22" s="3" t="s">
        <v>851</v>
      </c>
      <c r="B22" s="7" t="s">
        <v>24</v>
      </c>
      <c r="C22" s="7" t="s">
        <v>190</v>
      </c>
      <c r="D22" s="7">
        <v>46174</v>
      </c>
      <c r="E22" s="3" t="s">
        <v>23</v>
      </c>
      <c r="F22" s="3" t="s">
        <v>26</v>
      </c>
      <c r="G22" s="3" t="s">
        <v>183</v>
      </c>
      <c r="H22" s="3" t="s">
        <v>140</v>
      </c>
      <c r="I22" s="3" t="s">
        <v>852</v>
      </c>
      <c r="J22" s="14">
        <v>66623</v>
      </c>
      <c r="K22" s="11">
        <v>75</v>
      </c>
      <c r="L22" s="3" t="s">
        <v>144</v>
      </c>
      <c r="M22" s="8">
        <v>44.9</v>
      </c>
      <c r="N22" s="8"/>
      <c r="O22" s="17">
        <v>46204</v>
      </c>
      <c r="P22" s="76"/>
      <c r="Q22" s="7" t="s">
        <v>217</v>
      </c>
      <c r="R22" s="8"/>
      <c r="S22" s="3" t="s">
        <v>853</v>
      </c>
    </row>
    <row r="23" spans="1:19" ht="27.6" hidden="1" customHeight="1" x14ac:dyDescent="0.3">
      <c r="A23" s="3" t="s">
        <v>854</v>
      </c>
      <c r="B23" s="7" t="s">
        <v>24</v>
      </c>
      <c r="C23" s="7" t="s">
        <v>190</v>
      </c>
      <c r="D23" s="7">
        <v>46178</v>
      </c>
      <c r="E23" s="3" t="s">
        <v>23</v>
      </c>
      <c r="F23" s="3" t="s">
        <v>40</v>
      </c>
      <c r="G23" s="3" t="s">
        <v>183</v>
      </c>
      <c r="H23" s="3" t="s">
        <v>131</v>
      </c>
      <c r="I23" s="3" t="s">
        <v>855</v>
      </c>
      <c r="J23" s="14">
        <v>36000</v>
      </c>
      <c r="K23" s="11">
        <v>72.25</v>
      </c>
      <c r="L23" s="3" t="s">
        <v>144</v>
      </c>
      <c r="M23" s="8">
        <v>57.5</v>
      </c>
      <c r="N23" s="8"/>
      <c r="O23" s="17">
        <v>46204</v>
      </c>
      <c r="P23" s="76"/>
      <c r="Q23" s="7" t="s">
        <v>217</v>
      </c>
      <c r="R23" s="8"/>
      <c r="S23" s="3" t="s">
        <v>856</v>
      </c>
    </row>
    <row r="24" spans="1:19" ht="27.6" customHeight="1" x14ac:dyDescent="0.3">
      <c r="A24" s="3" t="s">
        <v>857</v>
      </c>
      <c r="B24" s="7" t="s">
        <v>24</v>
      </c>
      <c r="C24" s="7" t="s">
        <v>190</v>
      </c>
      <c r="D24" s="7">
        <v>46183</v>
      </c>
      <c r="E24" s="3" t="s">
        <v>23</v>
      </c>
      <c r="F24" s="3" t="s">
        <v>48</v>
      </c>
      <c r="G24" s="3" t="s">
        <v>188</v>
      </c>
      <c r="H24" s="3" t="s">
        <v>151</v>
      </c>
      <c r="I24" s="3">
        <v>60932003</v>
      </c>
      <c r="J24" s="14">
        <v>58698.578000000001</v>
      </c>
      <c r="K24" s="11">
        <f>181.75+8.25</f>
        <v>190</v>
      </c>
      <c r="L24" s="3" t="s">
        <v>135</v>
      </c>
      <c r="M24" s="8"/>
      <c r="N24" s="96">
        <v>298</v>
      </c>
      <c r="O24" s="17">
        <v>46204</v>
      </c>
      <c r="P24" s="76">
        <v>46266</v>
      </c>
      <c r="Q24" s="7" t="s">
        <v>214</v>
      </c>
      <c r="R24" s="8">
        <v>298</v>
      </c>
      <c r="S24" s="3" t="s">
        <v>858</v>
      </c>
    </row>
    <row r="25" spans="1:19" ht="27.6" customHeight="1" x14ac:dyDescent="0.3">
      <c r="A25" s="3" t="s">
        <v>861</v>
      </c>
      <c r="B25" s="7" t="s">
        <v>24</v>
      </c>
      <c r="C25" s="7" t="s">
        <v>190</v>
      </c>
      <c r="D25" s="7">
        <v>46188</v>
      </c>
      <c r="E25" s="3" t="s">
        <v>23</v>
      </c>
      <c r="F25" s="3" t="s">
        <v>40</v>
      </c>
      <c r="G25" s="3" t="s">
        <v>188</v>
      </c>
      <c r="H25" s="3" t="s">
        <v>131</v>
      </c>
      <c r="I25" s="3" t="s">
        <v>862</v>
      </c>
      <c r="J25" s="14">
        <v>53550.430999999997</v>
      </c>
      <c r="K25" s="11">
        <v>75.27</v>
      </c>
      <c r="L25" s="3" t="s">
        <v>144</v>
      </c>
      <c r="M25" s="8">
        <v>49.75</v>
      </c>
      <c r="N25" s="96">
        <v>280</v>
      </c>
      <c r="O25" s="17">
        <v>46204</v>
      </c>
      <c r="P25" s="76">
        <v>46235</v>
      </c>
      <c r="Q25" s="7" t="s">
        <v>214</v>
      </c>
      <c r="R25" s="8">
        <v>280</v>
      </c>
      <c r="S25" s="3" t="s">
        <v>864</v>
      </c>
    </row>
    <row r="26" spans="1:19" ht="27.6" customHeight="1" x14ac:dyDescent="0.3">
      <c r="A26" s="3" t="s">
        <v>859</v>
      </c>
      <c r="B26" s="7" t="s">
        <v>24</v>
      </c>
      <c r="C26" s="7" t="s">
        <v>190</v>
      </c>
      <c r="D26" s="7">
        <v>46193</v>
      </c>
      <c r="E26" s="3" t="s">
        <v>23</v>
      </c>
      <c r="F26" s="3" t="s">
        <v>26</v>
      </c>
      <c r="G26" s="3" t="s">
        <v>188</v>
      </c>
      <c r="H26" s="3" t="s">
        <v>140</v>
      </c>
      <c r="I26" s="3" t="s">
        <v>860</v>
      </c>
      <c r="J26" s="14">
        <v>63515.231</v>
      </c>
      <c r="K26" s="11">
        <v>118</v>
      </c>
      <c r="L26" s="3" t="s">
        <v>144</v>
      </c>
      <c r="M26" s="8">
        <v>35</v>
      </c>
      <c r="N26" s="96">
        <v>280</v>
      </c>
      <c r="O26" s="17">
        <v>46266</v>
      </c>
      <c r="P26" s="76">
        <v>46296</v>
      </c>
      <c r="Q26" s="7"/>
      <c r="R26" s="8">
        <v>280</v>
      </c>
      <c r="S26" s="3" t="s">
        <v>1154</v>
      </c>
    </row>
    <row r="27" spans="1:19" ht="27.6" customHeight="1" x14ac:dyDescent="0.3">
      <c r="A27" s="3" t="s">
        <v>865</v>
      </c>
      <c r="B27" s="7" t="s">
        <v>24</v>
      </c>
      <c r="C27" s="7" t="s">
        <v>190</v>
      </c>
      <c r="D27" s="7">
        <v>46198</v>
      </c>
      <c r="E27" s="3" t="s">
        <v>23</v>
      </c>
      <c r="F27" s="3" t="s">
        <v>40</v>
      </c>
      <c r="G27" s="3" t="s">
        <v>188</v>
      </c>
      <c r="H27" s="3" t="s">
        <v>131</v>
      </c>
      <c r="I27" s="3" t="s">
        <v>1122</v>
      </c>
      <c r="J27" s="14">
        <v>57719.970999999998</v>
      </c>
      <c r="K27" s="11">
        <v>89</v>
      </c>
      <c r="L27" s="3" t="s">
        <v>144</v>
      </c>
      <c r="M27" s="8">
        <v>38.25</v>
      </c>
      <c r="N27" s="96">
        <v>280</v>
      </c>
      <c r="O27" s="17">
        <v>46266</v>
      </c>
      <c r="P27" s="76">
        <v>46235</v>
      </c>
      <c r="Q27" s="7" t="s">
        <v>214</v>
      </c>
      <c r="R27" s="8">
        <v>280</v>
      </c>
      <c r="S27" s="3" t="s">
        <v>1155</v>
      </c>
    </row>
    <row r="28" spans="1:19" ht="27.6" customHeight="1" x14ac:dyDescent="0.3">
      <c r="A28" s="3" t="s">
        <v>868</v>
      </c>
      <c r="B28" s="7" t="s">
        <v>24</v>
      </c>
      <c r="C28" s="7" t="s">
        <v>190</v>
      </c>
      <c r="D28" s="7">
        <v>46200</v>
      </c>
      <c r="E28" s="3" t="s">
        <v>23</v>
      </c>
      <c r="F28" s="3" t="s">
        <v>40</v>
      </c>
      <c r="G28" s="3" t="s">
        <v>188</v>
      </c>
      <c r="H28" s="3" t="s">
        <v>131</v>
      </c>
      <c r="I28" s="3" t="s">
        <v>866</v>
      </c>
      <c r="J28" s="14">
        <v>48800.92</v>
      </c>
      <c r="K28" s="11">
        <v>75</v>
      </c>
      <c r="L28" s="3" t="s">
        <v>144</v>
      </c>
      <c r="M28" s="8">
        <v>51.75</v>
      </c>
      <c r="N28" s="96">
        <v>280</v>
      </c>
      <c r="O28" s="17">
        <v>46266</v>
      </c>
      <c r="P28" s="76">
        <v>46266</v>
      </c>
      <c r="Q28" s="7" t="s">
        <v>214</v>
      </c>
      <c r="R28" s="8">
        <v>280</v>
      </c>
      <c r="S28" s="3" t="s">
        <v>1155</v>
      </c>
    </row>
    <row r="29" spans="1:19" ht="27.6" customHeight="1" x14ac:dyDescent="0.3">
      <c r="A29" s="3" t="s">
        <v>869</v>
      </c>
      <c r="B29" s="7" t="s">
        <v>24</v>
      </c>
      <c r="C29" s="7" t="s">
        <v>190</v>
      </c>
      <c r="D29" s="7">
        <v>46204</v>
      </c>
      <c r="E29" s="3" t="s">
        <v>23</v>
      </c>
      <c r="F29" s="3" t="s">
        <v>40</v>
      </c>
      <c r="G29" s="3" t="s">
        <v>188</v>
      </c>
      <c r="H29" s="3" t="s">
        <v>140</v>
      </c>
      <c r="I29" s="3" t="s">
        <v>1121</v>
      </c>
      <c r="J29" s="14">
        <v>55000</v>
      </c>
      <c r="K29" s="11">
        <v>104</v>
      </c>
      <c r="L29" s="3" t="s">
        <v>144</v>
      </c>
      <c r="M29" s="8">
        <v>35.5</v>
      </c>
      <c r="N29" s="96">
        <v>280</v>
      </c>
      <c r="O29" s="17">
        <v>46357</v>
      </c>
      <c r="P29" s="76">
        <v>46296</v>
      </c>
      <c r="Q29" s="7"/>
      <c r="R29" s="8">
        <v>280</v>
      </c>
      <c r="S29" s="3" t="s">
        <v>1158</v>
      </c>
    </row>
    <row r="30" spans="1:19" ht="27.6" customHeight="1" x14ac:dyDescent="0.3">
      <c r="A30" s="3" t="s">
        <v>1123</v>
      </c>
      <c r="B30" s="7" t="s">
        <v>24</v>
      </c>
      <c r="C30" s="7" t="s">
        <v>190</v>
      </c>
      <c r="D30" s="7">
        <v>46240</v>
      </c>
      <c r="E30" s="3" t="s">
        <v>23</v>
      </c>
      <c r="F30" s="3" t="s">
        <v>89</v>
      </c>
      <c r="G30" s="3" t="s">
        <v>188</v>
      </c>
      <c r="H30" s="3" t="s">
        <v>140</v>
      </c>
      <c r="I30" s="3">
        <v>116760</v>
      </c>
      <c r="J30" s="14">
        <v>55000</v>
      </c>
      <c r="K30" s="11">
        <v>197</v>
      </c>
      <c r="L30" s="3" t="s">
        <v>135</v>
      </c>
      <c r="M30" s="8"/>
      <c r="N30" s="96">
        <v>280</v>
      </c>
      <c r="O30" s="17">
        <v>46357</v>
      </c>
      <c r="P30" s="76">
        <v>46296</v>
      </c>
      <c r="Q30" s="7"/>
      <c r="R30" s="8">
        <v>280</v>
      </c>
      <c r="S30" s="3" t="s">
        <v>1226</v>
      </c>
    </row>
    <row r="31" spans="1:19" ht="27.6" customHeight="1" x14ac:dyDescent="0.3">
      <c r="A31" s="3" t="s">
        <v>1152</v>
      </c>
      <c r="B31" s="7" t="s">
        <v>24</v>
      </c>
      <c r="C31" s="7" t="s">
        <v>190</v>
      </c>
      <c r="D31" s="7">
        <v>46254</v>
      </c>
      <c r="E31" s="3" t="s">
        <v>23</v>
      </c>
      <c r="F31" s="3" t="s">
        <v>26</v>
      </c>
      <c r="G31" s="3" t="s">
        <v>188</v>
      </c>
      <c r="H31" s="3" t="s">
        <v>140</v>
      </c>
      <c r="I31" s="3"/>
      <c r="J31" s="14">
        <v>60000</v>
      </c>
      <c r="K31" s="11">
        <v>100</v>
      </c>
      <c r="L31" s="3" t="s">
        <v>144</v>
      </c>
      <c r="M31" s="8">
        <v>35.75</v>
      </c>
      <c r="N31" s="96">
        <v>280</v>
      </c>
      <c r="O31" s="17">
        <v>46357</v>
      </c>
      <c r="P31" s="76">
        <v>46327</v>
      </c>
      <c r="Q31" s="7"/>
      <c r="R31" s="8">
        <v>280</v>
      </c>
      <c r="S31" s="3" t="s">
        <v>1156</v>
      </c>
    </row>
    <row r="32" spans="1:19" ht="27.6" customHeight="1" x14ac:dyDescent="0.3">
      <c r="A32" s="3" t="s">
        <v>1153</v>
      </c>
      <c r="B32" s="7" t="s">
        <v>24</v>
      </c>
      <c r="C32" s="7" t="s">
        <v>190</v>
      </c>
      <c r="D32" s="7">
        <v>46254</v>
      </c>
      <c r="E32" s="3" t="s">
        <v>23</v>
      </c>
      <c r="F32" s="3" t="s">
        <v>26</v>
      </c>
      <c r="G32" s="3" t="s">
        <v>188</v>
      </c>
      <c r="H32" s="3" t="s">
        <v>140</v>
      </c>
      <c r="I32" s="3"/>
      <c r="J32" s="14">
        <v>60000</v>
      </c>
      <c r="K32" s="11">
        <v>101</v>
      </c>
      <c r="L32" s="3" t="s">
        <v>144</v>
      </c>
      <c r="M32" s="8">
        <v>35.5</v>
      </c>
      <c r="N32" s="96">
        <v>280</v>
      </c>
      <c r="O32" s="17">
        <v>46357</v>
      </c>
      <c r="P32" s="76">
        <v>46327</v>
      </c>
      <c r="Q32" s="7"/>
      <c r="R32" s="8">
        <v>280</v>
      </c>
      <c r="S32" s="3" t="s">
        <v>1157</v>
      </c>
    </row>
    <row r="33" spans="1:19" ht="27.6" customHeight="1" x14ac:dyDescent="0.3">
      <c r="A33" s="3" t="s">
        <v>1224</v>
      </c>
      <c r="B33" s="7" t="s">
        <v>24</v>
      </c>
      <c r="C33" s="7" t="s">
        <v>190</v>
      </c>
      <c r="D33" s="7">
        <v>46284</v>
      </c>
      <c r="E33" s="3" t="s">
        <v>23</v>
      </c>
      <c r="F33" s="3" t="s">
        <v>40</v>
      </c>
      <c r="G33" s="3" t="s">
        <v>188</v>
      </c>
      <c r="H33" s="3" t="s">
        <v>131</v>
      </c>
      <c r="I33" s="3"/>
      <c r="J33" s="14">
        <v>50000</v>
      </c>
      <c r="K33" s="11">
        <v>57</v>
      </c>
      <c r="L33" s="3" t="s">
        <v>144</v>
      </c>
      <c r="M33" s="8"/>
      <c r="N33" s="96">
        <v>280</v>
      </c>
      <c r="O33" s="17">
        <v>46357</v>
      </c>
      <c r="P33" s="76">
        <v>46357</v>
      </c>
      <c r="Q33" s="7"/>
      <c r="R33" s="8">
        <v>280</v>
      </c>
      <c r="S33" s="3" t="s">
        <v>1225</v>
      </c>
    </row>
    <row r="34" spans="1:19" ht="27.6" hidden="1" customHeight="1" x14ac:dyDescent="0.3">
      <c r="A34" s="3" t="s">
        <v>870</v>
      </c>
      <c r="B34" s="7" t="s">
        <v>24</v>
      </c>
      <c r="C34" s="7" t="s">
        <v>203</v>
      </c>
      <c r="D34" s="7">
        <v>46023</v>
      </c>
      <c r="E34" s="3" t="s">
        <v>38</v>
      </c>
      <c r="F34" s="3" t="s">
        <v>55</v>
      </c>
      <c r="G34" s="3"/>
      <c r="H34" s="3" t="s">
        <v>41</v>
      </c>
      <c r="I34" s="3" t="s">
        <v>871</v>
      </c>
      <c r="J34" s="14">
        <v>2500</v>
      </c>
      <c r="K34" s="11"/>
      <c r="L34" s="3" t="s">
        <v>144</v>
      </c>
      <c r="M34" s="8"/>
      <c r="N34" s="8"/>
      <c r="O34" s="17"/>
      <c r="P34" s="76"/>
      <c r="Q34" s="7" t="s">
        <v>217</v>
      </c>
      <c r="R34" s="8"/>
      <c r="S34" s="3"/>
    </row>
    <row r="35" spans="1:19" ht="27.6" hidden="1" customHeight="1" x14ac:dyDescent="0.3">
      <c r="A35" s="3" t="s">
        <v>872</v>
      </c>
      <c r="B35" s="7" t="s">
        <v>24</v>
      </c>
      <c r="C35" s="7" t="s">
        <v>203</v>
      </c>
      <c r="D35" s="7">
        <v>46023</v>
      </c>
      <c r="E35" s="3" t="s">
        <v>38</v>
      </c>
      <c r="F35" s="3" t="s">
        <v>55</v>
      </c>
      <c r="G35" s="3"/>
      <c r="H35" s="3" t="s">
        <v>27</v>
      </c>
      <c r="I35" s="3" t="s">
        <v>873</v>
      </c>
      <c r="J35" s="14">
        <v>2500</v>
      </c>
      <c r="K35" s="11"/>
      <c r="L35" s="3" t="s">
        <v>144</v>
      </c>
      <c r="M35" s="8"/>
      <c r="N35" s="8"/>
      <c r="O35" s="17"/>
      <c r="P35" s="76"/>
      <c r="Q35" s="7" t="s">
        <v>217</v>
      </c>
      <c r="R35" s="8"/>
      <c r="S35" s="3"/>
    </row>
    <row r="36" spans="1:19" ht="27.6" hidden="1" customHeight="1" x14ac:dyDescent="0.3">
      <c r="A36" s="3" t="s">
        <v>874</v>
      </c>
      <c r="B36" s="7" t="s">
        <v>24</v>
      </c>
      <c r="C36" s="7" t="s">
        <v>203</v>
      </c>
      <c r="D36" s="7">
        <v>46028</v>
      </c>
      <c r="E36" s="3" t="s">
        <v>38</v>
      </c>
      <c r="F36" s="3" t="s">
        <v>55</v>
      </c>
      <c r="G36" s="3"/>
      <c r="H36" s="3" t="s">
        <v>27</v>
      </c>
      <c r="I36" s="3" t="s">
        <v>875</v>
      </c>
      <c r="J36" s="14">
        <v>2500</v>
      </c>
      <c r="K36" s="11"/>
      <c r="L36" s="3" t="s">
        <v>144</v>
      </c>
      <c r="M36" s="8"/>
      <c r="N36" s="8"/>
      <c r="O36" s="17"/>
      <c r="P36" s="76"/>
      <c r="Q36" s="7" t="s">
        <v>217</v>
      </c>
      <c r="R36" s="8"/>
      <c r="S36" s="3"/>
    </row>
    <row r="37" spans="1:19" ht="27.6" hidden="1" customHeight="1" x14ac:dyDescent="0.3">
      <c r="A37" s="3" t="s">
        <v>876</v>
      </c>
      <c r="B37" s="7" t="s">
        <v>24</v>
      </c>
      <c r="C37" s="7" t="s">
        <v>203</v>
      </c>
      <c r="D37" s="7">
        <v>46030</v>
      </c>
      <c r="E37" s="3" t="s">
        <v>38</v>
      </c>
      <c r="F37" s="3" t="s">
        <v>55</v>
      </c>
      <c r="G37" s="3"/>
      <c r="H37" s="3" t="s">
        <v>41</v>
      </c>
      <c r="I37" s="3" t="s">
        <v>877</v>
      </c>
      <c r="J37" s="14">
        <v>2500</v>
      </c>
      <c r="K37" s="11"/>
      <c r="L37" s="3" t="s">
        <v>144</v>
      </c>
      <c r="M37" s="8"/>
      <c r="N37" s="8"/>
      <c r="O37" s="17"/>
      <c r="P37" s="76"/>
      <c r="Q37" s="7" t="s">
        <v>217</v>
      </c>
      <c r="R37" s="8"/>
      <c r="S37" s="3"/>
    </row>
    <row r="38" spans="1:19" ht="27.6" hidden="1" customHeight="1" x14ac:dyDescent="0.3">
      <c r="A38" s="3" t="s">
        <v>878</v>
      </c>
      <c r="B38" s="7" t="s">
        <v>24</v>
      </c>
      <c r="C38" s="7" t="s">
        <v>203</v>
      </c>
      <c r="D38" s="7">
        <v>46033</v>
      </c>
      <c r="E38" s="3" t="s">
        <v>38</v>
      </c>
      <c r="F38" s="3" t="s">
        <v>55</v>
      </c>
      <c r="G38" s="3"/>
      <c r="H38" s="3" t="s">
        <v>27</v>
      </c>
      <c r="I38" s="3" t="s">
        <v>879</v>
      </c>
      <c r="J38" s="14">
        <v>2500</v>
      </c>
      <c r="K38" s="11"/>
      <c r="L38" s="3" t="s">
        <v>144</v>
      </c>
      <c r="M38" s="8"/>
      <c r="N38" s="8"/>
      <c r="O38" s="17"/>
      <c r="P38" s="76"/>
      <c r="Q38" s="7" t="s">
        <v>217</v>
      </c>
      <c r="R38" s="8"/>
      <c r="S38" s="3"/>
    </row>
    <row r="39" spans="1:19" ht="27.6" hidden="1" customHeight="1" x14ac:dyDescent="0.3">
      <c r="A39" s="3" t="s">
        <v>880</v>
      </c>
      <c r="B39" s="7" t="s">
        <v>24</v>
      </c>
      <c r="C39" s="7" t="s">
        <v>203</v>
      </c>
      <c r="D39" s="7">
        <v>46035</v>
      </c>
      <c r="E39" s="3" t="s">
        <v>38</v>
      </c>
      <c r="F39" s="3" t="s">
        <v>55</v>
      </c>
      <c r="G39" s="3"/>
      <c r="H39" s="3" t="s">
        <v>41</v>
      </c>
      <c r="I39" s="3" t="s">
        <v>881</v>
      </c>
      <c r="J39" s="14">
        <v>2500</v>
      </c>
      <c r="K39" s="11"/>
      <c r="L39" s="3" t="s">
        <v>144</v>
      </c>
      <c r="M39" s="8"/>
      <c r="N39" s="8"/>
      <c r="O39" s="17"/>
      <c r="P39" s="76"/>
      <c r="Q39" s="7" t="s">
        <v>217</v>
      </c>
      <c r="R39" s="8"/>
      <c r="S39" s="3"/>
    </row>
    <row r="40" spans="1:19" ht="27.6" hidden="1" customHeight="1" x14ac:dyDescent="0.3">
      <c r="A40" s="3" t="s">
        <v>882</v>
      </c>
      <c r="B40" s="7" t="s">
        <v>24</v>
      </c>
      <c r="C40" s="7" t="s">
        <v>203</v>
      </c>
      <c r="D40" s="7">
        <v>46036</v>
      </c>
      <c r="E40" s="3" t="s">
        <v>38</v>
      </c>
      <c r="F40" s="3" t="s">
        <v>55</v>
      </c>
      <c r="G40" s="3"/>
      <c r="H40" s="3" t="s">
        <v>27</v>
      </c>
      <c r="I40" s="3" t="s">
        <v>883</v>
      </c>
      <c r="J40" s="14">
        <v>2500</v>
      </c>
      <c r="K40" s="11">
        <v>80</v>
      </c>
      <c r="L40" s="3" t="s">
        <v>144</v>
      </c>
      <c r="M40" s="8"/>
      <c r="N40" s="8"/>
      <c r="O40" s="17">
        <v>46082</v>
      </c>
      <c r="P40" s="76"/>
      <c r="Q40" s="7" t="s">
        <v>217</v>
      </c>
      <c r="R40" s="8"/>
      <c r="S40" s="3"/>
    </row>
    <row r="41" spans="1:19" ht="27.6" hidden="1" customHeight="1" x14ac:dyDescent="0.3">
      <c r="A41" s="3" t="s">
        <v>884</v>
      </c>
      <c r="B41" s="7" t="s">
        <v>24</v>
      </c>
      <c r="C41" s="7" t="s">
        <v>203</v>
      </c>
      <c r="D41" s="7">
        <v>46040</v>
      </c>
      <c r="E41" s="3" t="s">
        <v>38</v>
      </c>
      <c r="F41" s="3" t="s">
        <v>55</v>
      </c>
      <c r="G41" s="3"/>
      <c r="H41" s="3" t="s">
        <v>27</v>
      </c>
      <c r="I41" s="3" t="s">
        <v>885</v>
      </c>
      <c r="J41" s="14">
        <v>2500</v>
      </c>
      <c r="K41" s="11">
        <v>80</v>
      </c>
      <c r="L41" s="3" t="s">
        <v>144</v>
      </c>
      <c r="M41" s="8"/>
      <c r="N41" s="8"/>
      <c r="O41" s="17">
        <v>46082</v>
      </c>
      <c r="P41" s="76"/>
      <c r="Q41" s="7" t="s">
        <v>217</v>
      </c>
      <c r="R41" s="8"/>
      <c r="S41" s="3"/>
    </row>
    <row r="42" spans="1:19" ht="27.6" hidden="1" customHeight="1" x14ac:dyDescent="0.3">
      <c r="A42" s="3" t="s">
        <v>886</v>
      </c>
      <c r="B42" s="7" t="s">
        <v>24</v>
      </c>
      <c r="C42" s="7" t="s">
        <v>203</v>
      </c>
      <c r="D42" s="7">
        <v>46042</v>
      </c>
      <c r="E42" s="3" t="s">
        <v>38</v>
      </c>
      <c r="F42" s="3" t="s">
        <v>55</v>
      </c>
      <c r="G42" s="3"/>
      <c r="H42" s="3" t="s">
        <v>41</v>
      </c>
      <c r="I42" s="3" t="s">
        <v>887</v>
      </c>
      <c r="J42" s="14">
        <v>2500</v>
      </c>
      <c r="K42" s="11">
        <v>80</v>
      </c>
      <c r="L42" s="3" t="s">
        <v>144</v>
      </c>
      <c r="M42" s="8"/>
      <c r="N42" s="8"/>
      <c r="O42" s="17">
        <v>46082</v>
      </c>
      <c r="P42" s="76"/>
      <c r="Q42" s="7" t="s">
        <v>217</v>
      </c>
      <c r="R42" s="8"/>
      <c r="S42" s="3"/>
    </row>
    <row r="43" spans="1:19" ht="27.6" hidden="1" customHeight="1" x14ac:dyDescent="0.3">
      <c r="A43" s="3" t="s">
        <v>888</v>
      </c>
      <c r="B43" s="7" t="s">
        <v>24</v>
      </c>
      <c r="C43" s="7" t="s">
        <v>203</v>
      </c>
      <c r="D43" s="7">
        <v>46044</v>
      </c>
      <c r="E43" s="3" t="s">
        <v>38</v>
      </c>
      <c r="F43" s="3" t="s">
        <v>55</v>
      </c>
      <c r="G43" s="3"/>
      <c r="H43" s="3" t="s">
        <v>41</v>
      </c>
      <c r="I43" s="3" t="s">
        <v>889</v>
      </c>
      <c r="J43" s="14">
        <v>2500</v>
      </c>
      <c r="K43" s="11">
        <v>80</v>
      </c>
      <c r="L43" s="3" t="s">
        <v>144</v>
      </c>
      <c r="M43" s="8"/>
      <c r="N43" s="8"/>
      <c r="O43" s="17">
        <v>46082</v>
      </c>
      <c r="P43" s="76"/>
      <c r="Q43" s="7" t="s">
        <v>217</v>
      </c>
      <c r="R43" s="8"/>
      <c r="S43" s="3"/>
    </row>
    <row r="44" spans="1:19" ht="27.6" hidden="1" customHeight="1" x14ac:dyDescent="0.3">
      <c r="A44" s="3" t="s">
        <v>890</v>
      </c>
      <c r="B44" s="7" t="s">
        <v>24</v>
      </c>
      <c r="C44" s="7" t="s">
        <v>203</v>
      </c>
      <c r="D44" s="7">
        <v>46047</v>
      </c>
      <c r="E44" s="3" t="s">
        <v>38</v>
      </c>
      <c r="F44" s="3" t="s">
        <v>55</v>
      </c>
      <c r="G44" s="3"/>
      <c r="H44" s="3" t="s">
        <v>27</v>
      </c>
      <c r="I44" s="3" t="s">
        <v>891</v>
      </c>
      <c r="J44" s="14">
        <v>2500</v>
      </c>
      <c r="K44" s="11">
        <v>80</v>
      </c>
      <c r="L44" s="3" t="s">
        <v>144</v>
      </c>
      <c r="M44" s="8"/>
      <c r="N44" s="8"/>
      <c r="O44" s="17">
        <v>46082</v>
      </c>
      <c r="P44" s="76"/>
      <c r="Q44" s="7" t="s">
        <v>217</v>
      </c>
      <c r="R44" s="8"/>
      <c r="S44" s="3"/>
    </row>
    <row r="45" spans="1:19" ht="27.6" hidden="1" customHeight="1" x14ac:dyDescent="0.3">
      <c r="A45" s="3" t="s">
        <v>892</v>
      </c>
      <c r="B45" s="7" t="s">
        <v>24</v>
      </c>
      <c r="C45" s="7" t="s">
        <v>203</v>
      </c>
      <c r="D45" s="7">
        <v>46049</v>
      </c>
      <c r="E45" s="3" t="s">
        <v>38</v>
      </c>
      <c r="F45" s="3" t="s">
        <v>55</v>
      </c>
      <c r="G45" s="3"/>
      <c r="H45" s="3" t="s">
        <v>41</v>
      </c>
      <c r="I45" s="3" t="s">
        <v>893</v>
      </c>
      <c r="J45" s="14">
        <v>2500</v>
      </c>
      <c r="K45" s="11">
        <v>80</v>
      </c>
      <c r="L45" s="3" t="s">
        <v>144</v>
      </c>
      <c r="M45" s="8"/>
      <c r="N45" s="8"/>
      <c r="O45" s="17">
        <v>46082</v>
      </c>
      <c r="P45" s="76"/>
      <c r="Q45" s="7" t="s">
        <v>217</v>
      </c>
      <c r="R45" s="8"/>
      <c r="S45" s="3"/>
    </row>
    <row r="46" spans="1:19" ht="27.6" hidden="1" customHeight="1" x14ac:dyDescent="0.3">
      <c r="A46" s="3" t="s">
        <v>894</v>
      </c>
      <c r="B46" s="7" t="s">
        <v>24</v>
      </c>
      <c r="C46" s="7" t="s">
        <v>203</v>
      </c>
      <c r="D46" s="7">
        <v>46050</v>
      </c>
      <c r="E46" s="3" t="s">
        <v>38</v>
      </c>
      <c r="F46" s="3" t="s">
        <v>55</v>
      </c>
      <c r="G46" s="3"/>
      <c r="H46" s="3" t="s">
        <v>27</v>
      </c>
      <c r="I46" s="3" t="s">
        <v>895</v>
      </c>
      <c r="J46" s="14">
        <v>2500</v>
      </c>
      <c r="K46" s="11"/>
      <c r="L46" s="3" t="s">
        <v>144</v>
      </c>
      <c r="M46" s="8"/>
      <c r="N46" s="8"/>
      <c r="O46" s="17">
        <v>46082</v>
      </c>
      <c r="P46" s="76"/>
      <c r="Q46" s="7" t="s">
        <v>217</v>
      </c>
      <c r="R46" s="8"/>
      <c r="S46" s="3"/>
    </row>
    <row r="47" spans="1:19" ht="27.6" hidden="1" customHeight="1" x14ac:dyDescent="0.3">
      <c r="A47" s="3" t="s">
        <v>896</v>
      </c>
      <c r="B47" s="7" t="s">
        <v>24</v>
      </c>
      <c r="C47" s="7" t="s">
        <v>203</v>
      </c>
      <c r="D47" s="7">
        <v>46053</v>
      </c>
      <c r="E47" s="3" t="s">
        <v>38</v>
      </c>
      <c r="F47" s="3" t="s">
        <v>55</v>
      </c>
      <c r="G47" s="3"/>
      <c r="H47" s="3" t="s">
        <v>41</v>
      </c>
      <c r="I47" s="3" t="s">
        <v>897</v>
      </c>
      <c r="J47" s="14">
        <v>2500</v>
      </c>
      <c r="K47" s="11"/>
      <c r="L47" s="3" t="s">
        <v>144</v>
      </c>
      <c r="M47" s="8"/>
      <c r="N47" s="8"/>
      <c r="O47" s="17">
        <v>46082</v>
      </c>
      <c r="P47" s="76"/>
      <c r="Q47" s="7" t="s">
        <v>217</v>
      </c>
      <c r="R47" s="8"/>
      <c r="S47" s="3"/>
    </row>
    <row r="48" spans="1:19" ht="27.6" hidden="1" customHeight="1" x14ac:dyDescent="0.3">
      <c r="A48" s="3" t="s">
        <v>898</v>
      </c>
      <c r="B48" s="7" t="s">
        <v>24</v>
      </c>
      <c r="C48" s="7" t="s">
        <v>203</v>
      </c>
      <c r="D48" s="7">
        <v>46055</v>
      </c>
      <c r="E48" s="3" t="s">
        <v>38</v>
      </c>
      <c r="F48" s="3" t="s">
        <v>55</v>
      </c>
      <c r="G48" s="3"/>
      <c r="H48" s="3" t="s">
        <v>41</v>
      </c>
      <c r="I48" s="3" t="s">
        <v>899</v>
      </c>
      <c r="J48" s="14">
        <v>2500</v>
      </c>
      <c r="K48" s="11">
        <v>80</v>
      </c>
      <c r="L48" s="3" t="s">
        <v>144</v>
      </c>
      <c r="M48" s="8"/>
      <c r="N48" s="8"/>
      <c r="O48" s="17">
        <v>46082</v>
      </c>
      <c r="P48" s="76"/>
      <c r="Q48" s="7" t="s">
        <v>217</v>
      </c>
      <c r="R48" s="8"/>
      <c r="S48" s="3"/>
    </row>
    <row r="49" spans="1:19" ht="27.6" hidden="1" customHeight="1" x14ac:dyDescent="0.3">
      <c r="A49" s="3" t="s">
        <v>900</v>
      </c>
      <c r="B49" s="7" t="s">
        <v>24</v>
      </c>
      <c r="C49" s="7" t="s">
        <v>203</v>
      </c>
      <c r="D49" s="7">
        <v>46057</v>
      </c>
      <c r="E49" s="3" t="s">
        <v>38</v>
      </c>
      <c r="F49" s="3" t="s">
        <v>55</v>
      </c>
      <c r="G49" s="3"/>
      <c r="H49" s="3" t="s">
        <v>41</v>
      </c>
      <c r="I49" s="3" t="s">
        <v>901</v>
      </c>
      <c r="J49" s="14">
        <v>2500</v>
      </c>
      <c r="K49" s="11">
        <v>80</v>
      </c>
      <c r="L49" s="3" t="s">
        <v>144</v>
      </c>
      <c r="M49" s="8"/>
      <c r="N49" s="8"/>
      <c r="O49" s="17">
        <v>46082</v>
      </c>
      <c r="P49" s="76"/>
      <c r="Q49" s="7" t="s">
        <v>217</v>
      </c>
      <c r="R49" s="8"/>
      <c r="S49" s="3"/>
    </row>
    <row r="50" spans="1:19" ht="27.6" hidden="1" customHeight="1" x14ac:dyDescent="0.3">
      <c r="A50" s="3" t="s">
        <v>902</v>
      </c>
      <c r="B50" s="7" t="s">
        <v>24</v>
      </c>
      <c r="C50" s="7" t="s">
        <v>203</v>
      </c>
      <c r="D50" s="7">
        <v>46062</v>
      </c>
      <c r="E50" s="3" t="s">
        <v>38</v>
      </c>
      <c r="F50" s="3" t="s">
        <v>55</v>
      </c>
      <c r="G50" s="3"/>
      <c r="H50" s="3" t="s">
        <v>27</v>
      </c>
      <c r="I50" s="3" t="s">
        <v>903</v>
      </c>
      <c r="J50" s="14">
        <v>2500</v>
      </c>
      <c r="K50" s="11">
        <v>80</v>
      </c>
      <c r="L50" s="3" t="s">
        <v>144</v>
      </c>
      <c r="M50" s="8"/>
      <c r="N50" s="8"/>
      <c r="O50" s="17">
        <v>46082</v>
      </c>
      <c r="P50" s="76"/>
      <c r="Q50" s="7" t="s">
        <v>217</v>
      </c>
      <c r="R50" s="8"/>
      <c r="S50" s="3"/>
    </row>
    <row r="51" spans="1:19" ht="27.6" hidden="1" customHeight="1" x14ac:dyDescent="0.3">
      <c r="A51" s="3" t="s">
        <v>904</v>
      </c>
      <c r="B51" s="7" t="s">
        <v>24</v>
      </c>
      <c r="C51" s="7" t="s">
        <v>203</v>
      </c>
      <c r="D51" s="7">
        <v>46064</v>
      </c>
      <c r="E51" s="3" t="s">
        <v>38</v>
      </c>
      <c r="F51" s="3" t="s">
        <v>55</v>
      </c>
      <c r="G51" s="3"/>
      <c r="H51" s="3" t="s">
        <v>27</v>
      </c>
      <c r="I51" s="3" t="s">
        <v>905</v>
      </c>
      <c r="J51" s="14">
        <v>2500</v>
      </c>
      <c r="K51" s="11">
        <v>80</v>
      </c>
      <c r="L51" s="3" t="s">
        <v>144</v>
      </c>
      <c r="M51" s="8"/>
      <c r="N51" s="8"/>
      <c r="O51" s="17">
        <v>46082</v>
      </c>
      <c r="P51" s="76"/>
      <c r="Q51" s="7" t="s">
        <v>217</v>
      </c>
      <c r="R51" s="8"/>
      <c r="S51" s="3"/>
    </row>
    <row r="52" spans="1:19" ht="27.6" hidden="1" customHeight="1" x14ac:dyDescent="0.3">
      <c r="A52" s="3" t="s">
        <v>906</v>
      </c>
      <c r="B52" s="7" t="s">
        <v>24</v>
      </c>
      <c r="C52" s="7" t="s">
        <v>203</v>
      </c>
      <c r="D52" s="7">
        <v>46065</v>
      </c>
      <c r="E52" s="3" t="s">
        <v>38</v>
      </c>
      <c r="F52" s="3" t="s">
        <v>55</v>
      </c>
      <c r="G52" s="3"/>
      <c r="H52" s="3" t="s">
        <v>41</v>
      </c>
      <c r="I52" s="3" t="s">
        <v>907</v>
      </c>
      <c r="J52" s="14">
        <v>2500</v>
      </c>
      <c r="K52" s="11">
        <v>80</v>
      </c>
      <c r="L52" s="3" t="s">
        <v>144</v>
      </c>
      <c r="M52" s="8"/>
      <c r="N52" s="8"/>
      <c r="O52" s="17">
        <v>46082</v>
      </c>
      <c r="P52" s="76"/>
      <c r="Q52" s="7" t="s">
        <v>217</v>
      </c>
      <c r="R52" s="8"/>
      <c r="S52" s="3"/>
    </row>
    <row r="53" spans="1:19" ht="27.6" hidden="1" customHeight="1" x14ac:dyDescent="0.3">
      <c r="A53" s="3" t="s">
        <v>908</v>
      </c>
      <c r="B53" s="7" t="s">
        <v>24</v>
      </c>
      <c r="C53" s="7" t="s">
        <v>203</v>
      </c>
      <c r="D53" s="7">
        <v>46068</v>
      </c>
      <c r="E53" s="3" t="s">
        <v>38</v>
      </c>
      <c r="F53" s="3" t="s">
        <v>55</v>
      </c>
      <c r="G53" s="3"/>
      <c r="H53" s="3" t="s">
        <v>41</v>
      </c>
      <c r="I53" s="3" t="s">
        <v>909</v>
      </c>
      <c r="J53" s="14">
        <v>2500</v>
      </c>
      <c r="K53" s="11">
        <v>80</v>
      </c>
      <c r="L53" s="3" t="s">
        <v>144</v>
      </c>
      <c r="M53" s="8"/>
      <c r="N53" s="8"/>
      <c r="O53" s="17">
        <v>46082</v>
      </c>
      <c r="P53" s="76"/>
      <c r="Q53" s="7" t="s">
        <v>217</v>
      </c>
      <c r="R53" s="8"/>
      <c r="S53" s="3"/>
    </row>
    <row r="54" spans="1:19" ht="27.6" hidden="1" customHeight="1" x14ac:dyDescent="0.3">
      <c r="A54" s="3" t="s">
        <v>910</v>
      </c>
      <c r="B54" s="7" t="s">
        <v>24</v>
      </c>
      <c r="C54" s="7" t="s">
        <v>203</v>
      </c>
      <c r="D54" s="7">
        <v>46070</v>
      </c>
      <c r="E54" s="3" t="s">
        <v>38</v>
      </c>
      <c r="F54" s="3" t="s">
        <v>55</v>
      </c>
      <c r="G54" s="3"/>
      <c r="H54" s="3" t="s">
        <v>27</v>
      </c>
      <c r="I54" s="3" t="s">
        <v>911</v>
      </c>
      <c r="J54" s="14">
        <v>2500</v>
      </c>
      <c r="K54" s="11">
        <v>80</v>
      </c>
      <c r="L54" s="3" t="s">
        <v>144</v>
      </c>
      <c r="M54" s="8"/>
      <c r="N54" s="8"/>
      <c r="O54" s="17">
        <v>46082</v>
      </c>
      <c r="P54" s="76"/>
      <c r="Q54" s="7" t="s">
        <v>217</v>
      </c>
      <c r="R54" s="8"/>
      <c r="S54" s="3"/>
    </row>
    <row r="55" spans="1:19" ht="27.6" hidden="1" customHeight="1" x14ac:dyDescent="0.3">
      <c r="A55" s="3" t="s">
        <v>912</v>
      </c>
      <c r="B55" s="7" t="s">
        <v>24</v>
      </c>
      <c r="C55" s="7" t="s">
        <v>203</v>
      </c>
      <c r="D55" s="7">
        <v>46072</v>
      </c>
      <c r="E55" s="3" t="s">
        <v>38</v>
      </c>
      <c r="F55" s="3" t="s">
        <v>55</v>
      </c>
      <c r="G55" s="3"/>
      <c r="H55" s="3" t="s">
        <v>27</v>
      </c>
      <c r="I55" s="3" t="s">
        <v>913</v>
      </c>
      <c r="J55" s="14">
        <v>2500</v>
      </c>
      <c r="K55" s="11">
        <v>80</v>
      </c>
      <c r="L55" s="3" t="s">
        <v>144</v>
      </c>
      <c r="M55" s="8"/>
      <c r="N55" s="8"/>
      <c r="O55" s="17">
        <v>46082</v>
      </c>
      <c r="P55" s="76"/>
      <c r="Q55" s="7" t="s">
        <v>217</v>
      </c>
      <c r="R55" s="8"/>
      <c r="S55" s="3"/>
    </row>
    <row r="56" spans="1:19" ht="27.6" hidden="1" customHeight="1" x14ac:dyDescent="0.3">
      <c r="A56" s="3" t="s">
        <v>914</v>
      </c>
      <c r="B56" s="7" t="s">
        <v>24</v>
      </c>
      <c r="C56" s="7" t="s">
        <v>203</v>
      </c>
      <c r="D56" s="7">
        <v>46076</v>
      </c>
      <c r="E56" s="3" t="s">
        <v>38</v>
      </c>
      <c r="F56" s="3" t="s">
        <v>55</v>
      </c>
      <c r="G56" s="3"/>
      <c r="H56" s="3" t="s">
        <v>41</v>
      </c>
      <c r="I56" s="3" t="s">
        <v>915</v>
      </c>
      <c r="J56" s="14">
        <v>2500</v>
      </c>
      <c r="K56" s="11">
        <v>80</v>
      </c>
      <c r="L56" s="3" t="s">
        <v>144</v>
      </c>
      <c r="M56" s="8"/>
      <c r="N56" s="8"/>
      <c r="O56" s="17">
        <v>46082</v>
      </c>
      <c r="P56" s="76"/>
      <c r="Q56" s="7" t="s">
        <v>217</v>
      </c>
      <c r="R56" s="8"/>
      <c r="S56" s="3"/>
    </row>
    <row r="57" spans="1:19" ht="27.6" hidden="1" customHeight="1" x14ac:dyDescent="0.3">
      <c r="A57" s="3" t="s">
        <v>916</v>
      </c>
      <c r="B57" s="7" t="s">
        <v>24</v>
      </c>
      <c r="C57" s="7" t="s">
        <v>203</v>
      </c>
      <c r="D57" s="7">
        <v>46079</v>
      </c>
      <c r="E57" s="3" t="s">
        <v>38</v>
      </c>
      <c r="F57" s="3" t="s">
        <v>55</v>
      </c>
      <c r="G57" s="3"/>
      <c r="H57" s="3" t="s">
        <v>41</v>
      </c>
      <c r="I57" s="3" t="s">
        <v>917</v>
      </c>
      <c r="J57" s="14">
        <v>2500</v>
      </c>
      <c r="K57" s="11">
        <v>80</v>
      </c>
      <c r="L57" s="3" t="s">
        <v>144</v>
      </c>
      <c r="M57" s="8"/>
      <c r="N57" s="8"/>
      <c r="O57" s="17">
        <v>46082</v>
      </c>
      <c r="P57" s="76"/>
      <c r="Q57" s="7" t="s">
        <v>217</v>
      </c>
      <c r="R57" s="8"/>
      <c r="S57" s="3"/>
    </row>
    <row r="58" spans="1:19" ht="27.6" hidden="1" customHeight="1" x14ac:dyDescent="0.3">
      <c r="A58" s="3" t="s">
        <v>918</v>
      </c>
      <c r="B58" s="7" t="s">
        <v>24</v>
      </c>
      <c r="C58" s="7" t="s">
        <v>203</v>
      </c>
      <c r="D58" s="7">
        <v>46084</v>
      </c>
      <c r="E58" s="3" t="s">
        <v>38</v>
      </c>
      <c r="F58" s="3" t="s">
        <v>55</v>
      </c>
      <c r="G58" s="3"/>
      <c r="H58" s="3" t="s">
        <v>41</v>
      </c>
      <c r="I58" s="3" t="s">
        <v>919</v>
      </c>
      <c r="J58" s="14">
        <v>2500</v>
      </c>
      <c r="K58" s="11">
        <v>70</v>
      </c>
      <c r="L58" s="3" t="s">
        <v>144</v>
      </c>
      <c r="M58" s="8"/>
      <c r="N58" s="8"/>
      <c r="O58" s="17">
        <v>46174</v>
      </c>
      <c r="P58" s="76"/>
      <c r="Q58" s="7" t="s">
        <v>217</v>
      </c>
      <c r="R58" s="8"/>
      <c r="S58" s="3"/>
    </row>
    <row r="59" spans="1:19" ht="27.6" hidden="1" customHeight="1" x14ac:dyDescent="0.3">
      <c r="A59" s="3" t="s">
        <v>920</v>
      </c>
      <c r="B59" s="7" t="s">
        <v>24</v>
      </c>
      <c r="C59" s="7" t="s">
        <v>203</v>
      </c>
      <c r="D59" s="7">
        <v>46086</v>
      </c>
      <c r="E59" s="3" t="s">
        <v>38</v>
      </c>
      <c r="F59" s="3" t="s">
        <v>55</v>
      </c>
      <c r="G59" s="3"/>
      <c r="H59" s="3" t="s">
        <v>41</v>
      </c>
      <c r="I59" s="3" t="s">
        <v>921</v>
      </c>
      <c r="J59" s="14">
        <v>2500</v>
      </c>
      <c r="K59" s="11">
        <v>70</v>
      </c>
      <c r="L59" s="3" t="s">
        <v>144</v>
      </c>
      <c r="M59" s="8"/>
      <c r="N59" s="8"/>
      <c r="O59" s="17">
        <v>46174</v>
      </c>
      <c r="P59" s="76"/>
      <c r="Q59" s="7" t="s">
        <v>217</v>
      </c>
      <c r="R59" s="8"/>
      <c r="S59" s="3"/>
    </row>
    <row r="60" spans="1:19" ht="27.6" hidden="1" customHeight="1" x14ac:dyDescent="0.3">
      <c r="A60" s="3" t="s">
        <v>922</v>
      </c>
      <c r="B60" s="7" t="s">
        <v>24</v>
      </c>
      <c r="C60" s="7" t="s">
        <v>203</v>
      </c>
      <c r="D60" s="7">
        <v>46089</v>
      </c>
      <c r="E60" s="3" t="s">
        <v>38</v>
      </c>
      <c r="F60" s="3" t="s">
        <v>55</v>
      </c>
      <c r="G60" s="3"/>
      <c r="H60" s="3" t="s">
        <v>27</v>
      </c>
      <c r="I60" s="3" t="s">
        <v>923</v>
      </c>
      <c r="J60" s="14">
        <v>2500</v>
      </c>
      <c r="K60" s="11">
        <v>70</v>
      </c>
      <c r="L60" s="3" t="s">
        <v>144</v>
      </c>
      <c r="M60" s="8"/>
      <c r="N60" s="8"/>
      <c r="O60" s="17">
        <v>46174</v>
      </c>
      <c r="P60" s="76"/>
      <c r="Q60" s="7" t="s">
        <v>217</v>
      </c>
      <c r="R60" s="8"/>
      <c r="S60" s="3"/>
    </row>
    <row r="61" spans="1:19" ht="27.6" hidden="1" customHeight="1" x14ac:dyDescent="0.3">
      <c r="A61" s="3" t="s">
        <v>924</v>
      </c>
      <c r="B61" s="7" t="s">
        <v>24</v>
      </c>
      <c r="C61" s="7" t="s">
        <v>203</v>
      </c>
      <c r="D61" s="7">
        <v>46091</v>
      </c>
      <c r="E61" s="3" t="s">
        <v>38</v>
      </c>
      <c r="F61" s="3" t="s">
        <v>55</v>
      </c>
      <c r="G61" s="3"/>
      <c r="H61" s="3" t="s">
        <v>27</v>
      </c>
      <c r="I61" s="3" t="s">
        <v>925</v>
      </c>
      <c r="J61" s="14">
        <v>2500</v>
      </c>
      <c r="K61" s="11">
        <v>70</v>
      </c>
      <c r="L61" s="3" t="s">
        <v>144</v>
      </c>
      <c r="M61" s="8"/>
      <c r="N61" s="8"/>
      <c r="O61" s="17">
        <v>46174</v>
      </c>
      <c r="P61" s="76"/>
      <c r="Q61" s="7" t="s">
        <v>217</v>
      </c>
      <c r="R61" s="8"/>
      <c r="S61" s="3"/>
    </row>
    <row r="62" spans="1:19" ht="27.6" hidden="1" customHeight="1" x14ac:dyDescent="0.3">
      <c r="A62" s="3" t="s">
        <v>926</v>
      </c>
      <c r="B62" s="7" t="s">
        <v>24</v>
      </c>
      <c r="C62" s="7" t="s">
        <v>203</v>
      </c>
      <c r="D62" s="7">
        <v>46093</v>
      </c>
      <c r="E62" s="3" t="s">
        <v>38</v>
      </c>
      <c r="F62" s="3" t="s">
        <v>55</v>
      </c>
      <c r="G62" s="3"/>
      <c r="H62" s="3" t="s">
        <v>41</v>
      </c>
      <c r="I62" s="3" t="s">
        <v>927</v>
      </c>
      <c r="J62" s="14">
        <v>2500</v>
      </c>
      <c r="K62" s="11">
        <v>70</v>
      </c>
      <c r="L62" s="3" t="s">
        <v>144</v>
      </c>
      <c r="M62" s="8"/>
      <c r="N62" s="8"/>
      <c r="O62" s="17">
        <v>46174</v>
      </c>
      <c r="P62" s="76"/>
      <c r="Q62" s="7" t="s">
        <v>217</v>
      </c>
      <c r="R62" s="8"/>
      <c r="S62" s="3"/>
    </row>
    <row r="63" spans="1:19" ht="27.6" hidden="1" customHeight="1" x14ac:dyDescent="0.3">
      <c r="A63" s="3" t="s">
        <v>928</v>
      </c>
      <c r="B63" s="7" t="s">
        <v>24</v>
      </c>
      <c r="C63" s="7" t="s">
        <v>203</v>
      </c>
      <c r="D63" s="7">
        <v>46096</v>
      </c>
      <c r="E63" s="3" t="s">
        <v>38</v>
      </c>
      <c r="F63" s="3" t="s">
        <v>55</v>
      </c>
      <c r="G63" s="3"/>
      <c r="H63" s="3" t="s">
        <v>41</v>
      </c>
      <c r="I63" s="3" t="s">
        <v>929</v>
      </c>
      <c r="J63" s="14">
        <v>2500</v>
      </c>
      <c r="K63" s="11">
        <v>70</v>
      </c>
      <c r="L63" s="3" t="s">
        <v>144</v>
      </c>
      <c r="M63" s="8"/>
      <c r="N63" s="8"/>
      <c r="O63" s="17">
        <v>46174</v>
      </c>
      <c r="P63" s="76"/>
      <c r="Q63" s="7" t="s">
        <v>217</v>
      </c>
      <c r="R63" s="8"/>
      <c r="S63" s="3"/>
    </row>
    <row r="64" spans="1:19" ht="27.6" hidden="1" customHeight="1" x14ac:dyDescent="0.3">
      <c r="A64" s="3" t="s">
        <v>930</v>
      </c>
      <c r="B64" s="7" t="s">
        <v>24</v>
      </c>
      <c r="C64" s="7" t="s">
        <v>203</v>
      </c>
      <c r="D64" s="7">
        <v>46097</v>
      </c>
      <c r="E64" s="3" t="s">
        <v>38</v>
      </c>
      <c r="F64" s="3" t="s">
        <v>55</v>
      </c>
      <c r="G64" s="3"/>
      <c r="H64" s="3" t="s">
        <v>27</v>
      </c>
      <c r="I64" s="3" t="s">
        <v>931</v>
      </c>
      <c r="J64" s="14">
        <v>2516.41</v>
      </c>
      <c r="K64" s="11">
        <v>70</v>
      </c>
      <c r="L64" s="3" t="s">
        <v>144</v>
      </c>
      <c r="M64" s="8"/>
      <c r="N64" s="8"/>
      <c r="O64" s="17">
        <v>46174</v>
      </c>
      <c r="P64" s="76"/>
      <c r="Q64" s="7" t="s">
        <v>217</v>
      </c>
      <c r="R64" s="8"/>
      <c r="S64" s="3"/>
    </row>
    <row r="65" spans="1:19" ht="27.6" hidden="1" customHeight="1" x14ac:dyDescent="0.3">
      <c r="A65" s="3" t="s">
        <v>932</v>
      </c>
      <c r="B65" s="7" t="s">
        <v>24</v>
      </c>
      <c r="C65" s="7" t="s">
        <v>203</v>
      </c>
      <c r="D65" s="7">
        <v>46098</v>
      </c>
      <c r="E65" s="3" t="s">
        <v>38</v>
      </c>
      <c r="F65" s="3" t="s">
        <v>55</v>
      </c>
      <c r="G65" s="3"/>
      <c r="H65" s="3" t="s">
        <v>27</v>
      </c>
      <c r="I65" s="3" t="s">
        <v>933</v>
      </c>
      <c r="J65" s="14">
        <v>2500</v>
      </c>
      <c r="K65" s="11">
        <v>70</v>
      </c>
      <c r="L65" s="3" t="s">
        <v>144</v>
      </c>
      <c r="M65" s="8"/>
      <c r="N65" s="8"/>
      <c r="O65" s="17">
        <v>46174</v>
      </c>
      <c r="P65" s="76"/>
      <c r="Q65" s="7" t="s">
        <v>217</v>
      </c>
      <c r="R65" s="8"/>
      <c r="S65" s="3"/>
    </row>
    <row r="66" spans="1:19" ht="27.6" hidden="1" customHeight="1" x14ac:dyDescent="0.3">
      <c r="A66" s="3" t="s">
        <v>934</v>
      </c>
      <c r="B66" s="7" t="s">
        <v>24</v>
      </c>
      <c r="C66" s="7" t="s">
        <v>203</v>
      </c>
      <c r="D66" s="7">
        <v>46106</v>
      </c>
      <c r="E66" s="3" t="s">
        <v>38</v>
      </c>
      <c r="F66" s="3" t="s">
        <v>55</v>
      </c>
      <c r="G66" s="3"/>
      <c r="H66" s="3" t="s">
        <v>41</v>
      </c>
      <c r="I66" s="3" t="s">
        <v>935</v>
      </c>
      <c r="J66" s="14">
        <v>2500</v>
      </c>
      <c r="K66" s="11">
        <v>70</v>
      </c>
      <c r="L66" s="3" t="s">
        <v>144</v>
      </c>
      <c r="M66" s="8"/>
      <c r="N66" s="8"/>
      <c r="O66" s="17">
        <v>46174</v>
      </c>
      <c r="P66" s="76"/>
      <c r="Q66" s="7" t="s">
        <v>217</v>
      </c>
      <c r="R66" s="8"/>
      <c r="S66" s="3"/>
    </row>
    <row r="67" spans="1:19" ht="27.6" hidden="1" customHeight="1" x14ac:dyDescent="0.3">
      <c r="A67" s="3" t="s">
        <v>936</v>
      </c>
      <c r="B67" s="7" t="s">
        <v>24</v>
      </c>
      <c r="C67" s="7" t="s">
        <v>203</v>
      </c>
      <c r="D67" s="7">
        <v>46107</v>
      </c>
      <c r="E67" s="3" t="s">
        <v>38</v>
      </c>
      <c r="F67" s="3" t="s">
        <v>55</v>
      </c>
      <c r="G67" s="3"/>
      <c r="H67" s="3" t="s">
        <v>41</v>
      </c>
      <c r="I67" s="3" t="s">
        <v>937</v>
      </c>
      <c r="J67" s="14">
        <v>2500</v>
      </c>
      <c r="K67" s="11">
        <v>70</v>
      </c>
      <c r="L67" s="3" t="s">
        <v>144</v>
      </c>
      <c r="M67" s="8"/>
      <c r="N67" s="8"/>
      <c r="O67" s="17">
        <v>46174</v>
      </c>
      <c r="P67" s="76"/>
      <c r="Q67" s="7" t="s">
        <v>217</v>
      </c>
      <c r="R67" s="8"/>
      <c r="S67" s="3"/>
    </row>
    <row r="68" spans="1:19" ht="27.6" hidden="1" customHeight="1" x14ac:dyDescent="0.3">
      <c r="A68" s="3" t="s">
        <v>938</v>
      </c>
      <c r="B68" s="7" t="s">
        <v>24</v>
      </c>
      <c r="C68" s="7" t="s">
        <v>203</v>
      </c>
      <c r="D68" s="7">
        <v>46110</v>
      </c>
      <c r="E68" s="3" t="s">
        <v>38</v>
      </c>
      <c r="F68" s="3" t="s">
        <v>55</v>
      </c>
      <c r="G68" s="3"/>
      <c r="H68" s="3" t="s">
        <v>27</v>
      </c>
      <c r="I68" s="3" t="s">
        <v>939</v>
      </c>
      <c r="J68" s="14">
        <v>2500</v>
      </c>
      <c r="K68" s="11">
        <v>70</v>
      </c>
      <c r="L68" s="3" t="s">
        <v>144</v>
      </c>
      <c r="M68" s="8"/>
      <c r="N68" s="8"/>
      <c r="O68" s="17">
        <v>46174</v>
      </c>
      <c r="P68" s="76"/>
      <c r="Q68" s="7" t="s">
        <v>217</v>
      </c>
      <c r="R68" s="8"/>
      <c r="S68" s="3"/>
    </row>
    <row r="69" spans="1:19" ht="27.6" hidden="1" customHeight="1" x14ac:dyDescent="0.3">
      <c r="A69" s="3" t="s">
        <v>940</v>
      </c>
      <c r="B69" s="7" t="s">
        <v>24</v>
      </c>
      <c r="C69" s="7" t="s">
        <v>203</v>
      </c>
      <c r="D69" s="7">
        <v>46111</v>
      </c>
      <c r="E69" s="3" t="s">
        <v>38</v>
      </c>
      <c r="F69" s="3" t="s">
        <v>55</v>
      </c>
      <c r="G69" s="3"/>
      <c r="H69" s="3" t="s">
        <v>27</v>
      </c>
      <c r="I69" s="3" t="s">
        <v>941</v>
      </c>
      <c r="J69" s="14">
        <v>2500</v>
      </c>
      <c r="K69" s="11">
        <v>70</v>
      </c>
      <c r="L69" s="3" t="s">
        <v>144</v>
      </c>
      <c r="M69" s="8"/>
      <c r="N69" s="8"/>
      <c r="O69" s="17">
        <v>46174</v>
      </c>
      <c r="P69" s="76"/>
      <c r="Q69" s="7" t="s">
        <v>217</v>
      </c>
      <c r="R69" s="8"/>
      <c r="S69" s="3"/>
    </row>
    <row r="70" spans="1:19" ht="27.6" hidden="1" customHeight="1" x14ac:dyDescent="0.3">
      <c r="A70" s="3" t="s">
        <v>942</v>
      </c>
      <c r="B70" s="7" t="s">
        <v>24</v>
      </c>
      <c r="C70" s="7" t="s">
        <v>203</v>
      </c>
      <c r="D70" s="7">
        <v>46113</v>
      </c>
      <c r="E70" s="3" t="s">
        <v>38</v>
      </c>
      <c r="F70" s="3" t="s">
        <v>55</v>
      </c>
      <c r="G70" s="3"/>
      <c r="H70" s="3" t="s">
        <v>27</v>
      </c>
      <c r="I70" s="3" t="s">
        <v>943</v>
      </c>
      <c r="J70" s="14">
        <v>2500</v>
      </c>
      <c r="K70" s="11">
        <v>87</v>
      </c>
      <c r="L70" s="3" t="s">
        <v>144</v>
      </c>
      <c r="M70" s="8"/>
      <c r="N70" s="8"/>
      <c r="O70" s="17">
        <v>46174</v>
      </c>
      <c r="P70" s="76"/>
      <c r="Q70" s="7" t="s">
        <v>217</v>
      </c>
      <c r="R70" s="8"/>
      <c r="S70" s="3"/>
    </row>
    <row r="71" spans="1:19" ht="27.6" hidden="1" customHeight="1" x14ac:dyDescent="0.3">
      <c r="A71" s="3" t="s">
        <v>944</v>
      </c>
      <c r="B71" s="7" t="s">
        <v>24</v>
      </c>
      <c r="C71" s="7" t="s">
        <v>203</v>
      </c>
      <c r="D71" s="7">
        <v>46114</v>
      </c>
      <c r="E71" s="3" t="s">
        <v>38</v>
      </c>
      <c r="F71" s="3" t="s">
        <v>55</v>
      </c>
      <c r="G71" s="3"/>
      <c r="H71" s="3" t="s">
        <v>27</v>
      </c>
      <c r="I71" s="3" t="s">
        <v>945</v>
      </c>
      <c r="J71" s="14">
        <v>2500</v>
      </c>
      <c r="K71" s="11">
        <v>87</v>
      </c>
      <c r="L71" s="3" t="s">
        <v>144</v>
      </c>
      <c r="M71" s="8"/>
      <c r="N71" s="8"/>
      <c r="O71" s="17">
        <v>46174</v>
      </c>
      <c r="P71" s="76"/>
      <c r="Q71" s="7" t="s">
        <v>217</v>
      </c>
      <c r="R71" s="8"/>
      <c r="S71" s="3"/>
    </row>
    <row r="72" spans="1:19" ht="27.6" hidden="1" customHeight="1" x14ac:dyDescent="0.3">
      <c r="A72" s="3" t="s">
        <v>946</v>
      </c>
      <c r="B72" s="7" t="s">
        <v>24</v>
      </c>
      <c r="C72" s="7" t="s">
        <v>203</v>
      </c>
      <c r="D72" s="7">
        <v>46117</v>
      </c>
      <c r="E72" s="3" t="s">
        <v>38</v>
      </c>
      <c r="F72" s="3" t="s">
        <v>55</v>
      </c>
      <c r="G72" s="3"/>
      <c r="H72" s="3" t="s">
        <v>27</v>
      </c>
      <c r="I72" s="3" t="s">
        <v>947</v>
      </c>
      <c r="J72" s="14">
        <v>2500</v>
      </c>
      <c r="K72" s="11">
        <v>87</v>
      </c>
      <c r="L72" s="3" t="s">
        <v>144</v>
      </c>
      <c r="M72" s="8"/>
      <c r="N72" s="8"/>
      <c r="O72" s="17">
        <v>46174</v>
      </c>
      <c r="P72" s="76"/>
      <c r="Q72" s="7" t="s">
        <v>217</v>
      </c>
      <c r="R72" s="8"/>
      <c r="S72" s="3"/>
    </row>
    <row r="73" spans="1:19" ht="27.6" hidden="1" customHeight="1" x14ac:dyDescent="0.3">
      <c r="A73" s="3" t="s">
        <v>948</v>
      </c>
      <c r="B73" s="7" t="s">
        <v>24</v>
      </c>
      <c r="C73" s="7" t="s">
        <v>203</v>
      </c>
      <c r="D73" s="7">
        <v>46118</v>
      </c>
      <c r="E73" s="3" t="s">
        <v>38</v>
      </c>
      <c r="F73" s="3" t="s">
        <v>55</v>
      </c>
      <c r="G73" s="3"/>
      <c r="H73" s="3" t="s">
        <v>27</v>
      </c>
      <c r="I73" s="3" t="s">
        <v>949</v>
      </c>
      <c r="J73" s="14">
        <v>2500</v>
      </c>
      <c r="K73" s="11">
        <v>87</v>
      </c>
      <c r="L73" s="3" t="s">
        <v>144</v>
      </c>
      <c r="M73" s="8"/>
      <c r="N73" s="8"/>
      <c r="O73" s="17">
        <v>46174</v>
      </c>
      <c r="P73" s="76"/>
      <c r="Q73" s="7" t="s">
        <v>217</v>
      </c>
      <c r="R73" s="8"/>
      <c r="S73" s="3"/>
    </row>
    <row r="74" spans="1:19" ht="27.6" hidden="1" customHeight="1" x14ac:dyDescent="0.3">
      <c r="A74" s="3" t="s">
        <v>950</v>
      </c>
      <c r="B74" s="7" t="s">
        <v>24</v>
      </c>
      <c r="C74" s="7" t="s">
        <v>203</v>
      </c>
      <c r="D74" s="7">
        <v>46120</v>
      </c>
      <c r="E74" s="3" t="s">
        <v>38</v>
      </c>
      <c r="F74" s="3" t="s">
        <v>55</v>
      </c>
      <c r="G74" s="3"/>
      <c r="H74" s="3" t="s">
        <v>41</v>
      </c>
      <c r="I74" s="3" t="s">
        <v>951</v>
      </c>
      <c r="J74" s="14">
        <v>2500</v>
      </c>
      <c r="K74" s="11">
        <v>87</v>
      </c>
      <c r="L74" s="3" t="s">
        <v>144</v>
      </c>
      <c r="M74" s="8"/>
      <c r="N74" s="8"/>
      <c r="O74" s="17">
        <v>46174</v>
      </c>
      <c r="P74" s="76"/>
      <c r="Q74" s="7" t="s">
        <v>217</v>
      </c>
      <c r="R74" s="8"/>
      <c r="S74" s="3"/>
    </row>
    <row r="75" spans="1:19" ht="27.6" hidden="1" customHeight="1" x14ac:dyDescent="0.3">
      <c r="A75" s="3" t="s">
        <v>952</v>
      </c>
      <c r="B75" s="7" t="s">
        <v>24</v>
      </c>
      <c r="C75" s="7" t="s">
        <v>203</v>
      </c>
      <c r="D75" s="7">
        <v>46121</v>
      </c>
      <c r="E75" s="3" t="s">
        <v>38</v>
      </c>
      <c r="F75" s="3" t="s">
        <v>55</v>
      </c>
      <c r="G75" s="3"/>
      <c r="H75" s="3" t="s">
        <v>41</v>
      </c>
      <c r="I75" s="3" t="s">
        <v>953</v>
      </c>
      <c r="J75" s="14">
        <v>2500</v>
      </c>
      <c r="K75" s="11">
        <v>87</v>
      </c>
      <c r="L75" s="3" t="s">
        <v>144</v>
      </c>
      <c r="M75" s="8"/>
      <c r="N75" s="8"/>
      <c r="O75" s="17">
        <v>46174</v>
      </c>
      <c r="P75" s="76"/>
      <c r="Q75" s="7" t="s">
        <v>217</v>
      </c>
      <c r="R75" s="8"/>
      <c r="S75" s="3"/>
    </row>
    <row r="76" spans="1:19" ht="27.6" hidden="1" customHeight="1" x14ac:dyDescent="0.3">
      <c r="A76" s="3" t="s">
        <v>954</v>
      </c>
      <c r="B76" s="7" t="s">
        <v>24</v>
      </c>
      <c r="C76" s="7" t="s">
        <v>203</v>
      </c>
      <c r="D76" s="7">
        <v>46124</v>
      </c>
      <c r="E76" s="3" t="s">
        <v>38</v>
      </c>
      <c r="F76" s="3" t="s">
        <v>55</v>
      </c>
      <c r="G76" s="3"/>
      <c r="H76" s="3" t="s">
        <v>41</v>
      </c>
      <c r="I76" s="3" t="s">
        <v>955</v>
      </c>
      <c r="J76" s="14">
        <v>2500</v>
      </c>
      <c r="K76" s="11">
        <v>87</v>
      </c>
      <c r="L76" s="3" t="s">
        <v>144</v>
      </c>
      <c r="M76" s="8"/>
      <c r="N76" s="8"/>
      <c r="O76" s="17">
        <v>46174</v>
      </c>
      <c r="P76" s="76"/>
      <c r="Q76" s="7" t="s">
        <v>217</v>
      </c>
      <c r="R76" s="8"/>
      <c r="S76" s="3"/>
    </row>
    <row r="77" spans="1:19" ht="27.6" hidden="1" customHeight="1" x14ac:dyDescent="0.3">
      <c r="A77" s="3" t="s">
        <v>956</v>
      </c>
      <c r="B77" s="7" t="s">
        <v>24</v>
      </c>
      <c r="C77" s="7" t="s">
        <v>203</v>
      </c>
      <c r="D77" s="7">
        <v>46126</v>
      </c>
      <c r="E77" s="3" t="s">
        <v>38</v>
      </c>
      <c r="F77" s="3" t="s">
        <v>55</v>
      </c>
      <c r="G77" s="3"/>
      <c r="H77" s="3" t="s">
        <v>41</v>
      </c>
      <c r="I77" s="3" t="s">
        <v>957</v>
      </c>
      <c r="J77" s="14">
        <v>2500</v>
      </c>
      <c r="K77" s="11">
        <v>87</v>
      </c>
      <c r="L77" s="3" t="s">
        <v>144</v>
      </c>
      <c r="M77" s="8"/>
      <c r="N77" s="8"/>
      <c r="O77" s="17">
        <v>46174</v>
      </c>
      <c r="P77" s="76"/>
      <c r="Q77" s="7" t="s">
        <v>217</v>
      </c>
      <c r="R77" s="8"/>
      <c r="S77" s="3"/>
    </row>
    <row r="78" spans="1:19" ht="27.6" hidden="1" customHeight="1" x14ac:dyDescent="0.3">
      <c r="A78" s="3" t="s">
        <v>958</v>
      </c>
      <c r="B78" s="7" t="s">
        <v>24</v>
      </c>
      <c r="C78" s="7" t="s">
        <v>203</v>
      </c>
      <c r="D78" s="7">
        <v>46126</v>
      </c>
      <c r="E78" s="3" t="s">
        <v>38</v>
      </c>
      <c r="F78" s="3" t="s">
        <v>55</v>
      </c>
      <c r="G78" s="3"/>
      <c r="H78" s="3" t="s">
        <v>41</v>
      </c>
      <c r="I78" s="3" t="s">
        <v>959</v>
      </c>
      <c r="J78" s="14">
        <v>2500</v>
      </c>
      <c r="K78" s="11">
        <v>87</v>
      </c>
      <c r="L78" s="3" t="s">
        <v>144</v>
      </c>
      <c r="M78" s="8"/>
      <c r="N78" s="8"/>
      <c r="O78" s="17">
        <v>46174</v>
      </c>
      <c r="P78" s="76"/>
      <c r="Q78" s="7" t="s">
        <v>217</v>
      </c>
      <c r="R78" s="8"/>
      <c r="S78" s="3"/>
    </row>
    <row r="79" spans="1:19" ht="27.6" hidden="1" customHeight="1" x14ac:dyDescent="0.3">
      <c r="A79" s="3" t="s">
        <v>960</v>
      </c>
      <c r="B79" s="7" t="s">
        <v>24</v>
      </c>
      <c r="C79" s="7" t="s">
        <v>203</v>
      </c>
      <c r="D79" s="7">
        <v>46147</v>
      </c>
      <c r="E79" s="3" t="s">
        <v>38</v>
      </c>
      <c r="F79" s="3" t="s">
        <v>55</v>
      </c>
      <c r="G79" s="3"/>
      <c r="H79" s="3" t="s">
        <v>27</v>
      </c>
      <c r="I79" s="3" t="s">
        <v>961</v>
      </c>
      <c r="J79" s="14">
        <v>2500</v>
      </c>
      <c r="K79" s="11">
        <v>87</v>
      </c>
      <c r="L79" s="3" t="s">
        <v>144</v>
      </c>
      <c r="M79" s="8"/>
      <c r="N79" s="8"/>
      <c r="O79" s="17">
        <v>46174</v>
      </c>
      <c r="P79" s="76"/>
      <c r="Q79" s="7" t="s">
        <v>217</v>
      </c>
      <c r="R79" s="8"/>
      <c r="S79" s="3"/>
    </row>
    <row r="80" spans="1:19" ht="27.6" hidden="1" customHeight="1" x14ac:dyDescent="0.3">
      <c r="A80" s="3" t="s">
        <v>962</v>
      </c>
      <c r="B80" s="7" t="s">
        <v>24</v>
      </c>
      <c r="C80" s="7" t="s">
        <v>203</v>
      </c>
      <c r="D80" s="7">
        <v>46152</v>
      </c>
      <c r="E80" s="3" t="s">
        <v>38</v>
      </c>
      <c r="F80" s="3" t="s">
        <v>55</v>
      </c>
      <c r="G80" s="3"/>
      <c r="H80" s="3" t="s">
        <v>27</v>
      </c>
      <c r="I80" s="3" t="s">
        <v>963</v>
      </c>
      <c r="J80" s="14">
        <v>2500</v>
      </c>
      <c r="K80" s="11">
        <v>87</v>
      </c>
      <c r="L80" s="3" t="s">
        <v>144</v>
      </c>
      <c r="M80" s="8"/>
      <c r="N80" s="8"/>
      <c r="O80" s="17">
        <v>46174</v>
      </c>
      <c r="P80" s="76"/>
      <c r="Q80" s="7" t="s">
        <v>217</v>
      </c>
      <c r="R80" s="8"/>
      <c r="S80" s="3"/>
    </row>
    <row r="81" spans="1:19" ht="27.6" hidden="1" customHeight="1" x14ac:dyDescent="0.3">
      <c r="A81" s="3" t="s">
        <v>964</v>
      </c>
      <c r="B81" s="7" t="s">
        <v>24</v>
      </c>
      <c r="C81" s="7" t="s">
        <v>203</v>
      </c>
      <c r="D81" s="7">
        <v>46156</v>
      </c>
      <c r="E81" s="3" t="s">
        <v>38</v>
      </c>
      <c r="F81" s="3" t="s">
        <v>55</v>
      </c>
      <c r="G81" s="3"/>
      <c r="H81" s="3" t="s">
        <v>27</v>
      </c>
      <c r="I81" s="3" t="s">
        <v>965</v>
      </c>
      <c r="J81" s="14">
        <v>2500</v>
      </c>
      <c r="K81" s="11">
        <v>87</v>
      </c>
      <c r="L81" s="3" t="s">
        <v>144</v>
      </c>
      <c r="M81" s="8"/>
      <c r="N81" s="8"/>
      <c r="O81" s="17">
        <v>46174</v>
      </c>
      <c r="P81" s="76"/>
      <c r="Q81" s="7" t="s">
        <v>217</v>
      </c>
      <c r="R81" s="8"/>
      <c r="S81" s="3"/>
    </row>
    <row r="82" spans="1:19" ht="27.6" hidden="1" customHeight="1" x14ac:dyDescent="0.3">
      <c r="A82" s="3" t="s">
        <v>966</v>
      </c>
      <c r="B82" s="7" t="s">
        <v>24</v>
      </c>
      <c r="C82" s="7" t="s">
        <v>203</v>
      </c>
      <c r="D82" s="7">
        <v>46156</v>
      </c>
      <c r="E82" s="3" t="s">
        <v>38</v>
      </c>
      <c r="F82" s="3" t="s">
        <v>55</v>
      </c>
      <c r="G82" s="3"/>
      <c r="H82" s="3" t="s">
        <v>27</v>
      </c>
      <c r="I82" s="3" t="s">
        <v>967</v>
      </c>
      <c r="J82" s="14">
        <v>2500</v>
      </c>
      <c r="K82" s="11">
        <v>87</v>
      </c>
      <c r="L82" s="3" t="s">
        <v>144</v>
      </c>
      <c r="M82" s="8"/>
      <c r="N82" s="8"/>
      <c r="O82" s="17">
        <v>46174</v>
      </c>
      <c r="P82" s="76"/>
      <c r="Q82" s="7" t="s">
        <v>217</v>
      </c>
      <c r="R82" s="8"/>
      <c r="S82" s="3"/>
    </row>
    <row r="83" spans="1:19" ht="27.6" hidden="1" customHeight="1" x14ac:dyDescent="0.3">
      <c r="A83" s="3" t="s">
        <v>968</v>
      </c>
      <c r="B83" s="7" t="s">
        <v>24</v>
      </c>
      <c r="C83" s="7" t="s">
        <v>203</v>
      </c>
      <c r="D83" s="7">
        <v>46161</v>
      </c>
      <c r="E83" s="3" t="s">
        <v>38</v>
      </c>
      <c r="F83" s="3" t="s">
        <v>55</v>
      </c>
      <c r="G83" s="3"/>
      <c r="H83" s="3" t="s">
        <v>27</v>
      </c>
      <c r="I83" s="3" t="s">
        <v>969</v>
      </c>
      <c r="J83" s="14">
        <v>2500</v>
      </c>
      <c r="K83" s="11">
        <v>87</v>
      </c>
      <c r="L83" s="3" t="s">
        <v>144</v>
      </c>
      <c r="M83" s="8"/>
      <c r="N83" s="8"/>
      <c r="O83" s="17">
        <v>46174</v>
      </c>
      <c r="P83" s="76"/>
      <c r="Q83" s="7" t="s">
        <v>217</v>
      </c>
      <c r="R83" s="8"/>
      <c r="S83" s="3"/>
    </row>
    <row r="84" spans="1:19" ht="27.6" hidden="1" customHeight="1" x14ac:dyDescent="0.3">
      <c r="A84" s="3" t="s">
        <v>970</v>
      </c>
      <c r="B84" s="7" t="s">
        <v>24</v>
      </c>
      <c r="C84" s="7" t="s">
        <v>203</v>
      </c>
      <c r="D84" s="7">
        <v>46163</v>
      </c>
      <c r="E84" s="3" t="s">
        <v>38</v>
      </c>
      <c r="F84" s="3" t="s">
        <v>55</v>
      </c>
      <c r="G84" s="3"/>
      <c r="H84" s="3" t="s">
        <v>27</v>
      </c>
      <c r="I84" s="3" t="s">
        <v>971</v>
      </c>
      <c r="J84" s="14">
        <v>2500</v>
      </c>
      <c r="K84" s="11">
        <v>87</v>
      </c>
      <c r="L84" s="3" t="s">
        <v>144</v>
      </c>
      <c r="M84" s="8"/>
      <c r="N84" s="8"/>
      <c r="O84" s="17">
        <v>46174</v>
      </c>
      <c r="P84" s="76"/>
      <c r="Q84" s="7" t="s">
        <v>217</v>
      </c>
      <c r="R84" s="8"/>
      <c r="S84" s="3"/>
    </row>
    <row r="85" spans="1:19" ht="27.6" hidden="1" customHeight="1" x14ac:dyDescent="0.3">
      <c r="A85" s="3" t="s">
        <v>972</v>
      </c>
      <c r="B85" s="7" t="s">
        <v>24</v>
      </c>
      <c r="C85" s="7" t="s">
        <v>203</v>
      </c>
      <c r="D85" s="7">
        <v>46163</v>
      </c>
      <c r="E85" s="3" t="s">
        <v>38</v>
      </c>
      <c r="F85" s="3" t="s">
        <v>55</v>
      </c>
      <c r="G85" s="3"/>
      <c r="H85" s="3" t="s">
        <v>41</v>
      </c>
      <c r="I85" s="3" t="s">
        <v>973</v>
      </c>
      <c r="J85" s="14">
        <v>2500</v>
      </c>
      <c r="K85" s="11">
        <v>87</v>
      </c>
      <c r="L85" s="3" t="s">
        <v>144</v>
      </c>
      <c r="M85" s="8"/>
      <c r="N85" s="8"/>
      <c r="O85" s="17">
        <v>46174</v>
      </c>
      <c r="P85" s="76"/>
      <c r="Q85" s="7" t="s">
        <v>217</v>
      </c>
      <c r="R85" s="8"/>
      <c r="S85" s="3"/>
    </row>
    <row r="86" spans="1:19" ht="27.6" hidden="1" customHeight="1" x14ac:dyDescent="0.3">
      <c r="A86" s="3" t="s">
        <v>974</v>
      </c>
      <c r="B86" s="7" t="s">
        <v>24</v>
      </c>
      <c r="C86" s="7" t="s">
        <v>203</v>
      </c>
      <c r="D86" s="7">
        <v>46165</v>
      </c>
      <c r="E86" s="3" t="s">
        <v>38</v>
      </c>
      <c r="F86" s="3" t="s">
        <v>55</v>
      </c>
      <c r="G86" s="3"/>
      <c r="H86" s="3" t="s">
        <v>41</v>
      </c>
      <c r="I86" s="3" t="s">
        <v>975</v>
      </c>
      <c r="J86" s="14">
        <v>2500</v>
      </c>
      <c r="K86" s="11">
        <v>87</v>
      </c>
      <c r="L86" s="3" t="s">
        <v>144</v>
      </c>
      <c r="M86" s="8"/>
      <c r="N86" s="8"/>
      <c r="O86" s="17">
        <v>46174</v>
      </c>
      <c r="P86" s="76"/>
      <c r="Q86" s="7" t="s">
        <v>217</v>
      </c>
      <c r="R86" s="8"/>
      <c r="S86" s="3"/>
    </row>
    <row r="87" spans="1:19" ht="27.6" hidden="1" customHeight="1" x14ac:dyDescent="0.3">
      <c r="A87" s="3" t="s">
        <v>976</v>
      </c>
      <c r="B87" s="7" t="s">
        <v>24</v>
      </c>
      <c r="C87" s="7" t="s">
        <v>203</v>
      </c>
      <c r="D87" s="7">
        <v>46174</v>
      </c>
      <c r="E87" s="3" t="s">
        <v>38</v>
      </c>
      <c r="F87" s="3" t="s">
        <v>55</v>
      </c>
      <c r="G87" s="3"/>
      <c r="H87" s="3" t="s">
        <v>41</v>
      </c>
      <c r="I87" s="3" t="s">
        <v>977</v>
      </c>
      <c r="J87" s="14">
        <v>2500</v>
      </c>
      <c r="K87" s="11">
        <v>87</v>
      </c>
      <c r="L87" s="3" t="s">
        <v>144</v>
      </c>
      <c r="M87" s="8"/>
      <c r="N87" s="8"/>
      <c r="O87" s="17">
        <v>46174</v>
      </c>
      <c r="P87" s="76"/>
      <c r="Q87" s="7" t="s">
        <v>217</v>
      </c>
      <c r="R87" s="8"/>
      <c r="S87" s="3"/>
    </row>
    <row r="88" spans="1:19" ht="27.6" hidden="1" customHeight="1" x14ac:dyDescent="0.3">
      <c r="A88" s="3" t="s">
        <v>978</v>
      </c>
      <c r="B88" s="7" t="s">
        <v>24</v>
      </c>
      <c r="C88" s="7" t="s">
        <v>203</v>
      </c>
      <c r="D88" s="7">
        <v>46177</v>
      </c>
      <c r="E88" s="3" t="s">
        <v>38</v>
      </c>
      <c r="F88" s="3" t="s">
        <v>55</v>
      </c>
      <c r="G88" s="3"/>
      <c r="H88" s="3" t="s">
        <v>41</v>
      </c>
      <c r="I88" s="3" t="s">
        <v>979</v>
      </c>
      <c r="J88" s="14">
        <v>2500</v>
      </c>
      <c r="K88" s="11">
        <v>87</v>
      </c>
      <c r="L88" s="3" t="s">
        <v>144</v>
      </c>
      <c r="M88" s="8"/>
      <c r="N88" s="8"/>
      <c r="O88" s="17">
        <v>46174</v>
      </c>
      <c r="P88" s="76"/>
      <c r="Q88" s="7" t="s">
        <v>217</v>
      </c>
      <c r="R88" s="8"/>
      <c r="S88" s="3"/>
    </row>
    <row r="89" spans="1:19" ht="27.6" hidden="1" customHeight="1" x14ac:dyDescent="0.3">
      <c r="A89" s="3" t="s">
        <v>980</v>
      </c>
      <c r="B89" s="7" t="s">
        <v>24</v>
      </c>
      <c r="C89" s="7" t="s">
        <v>203</v>
      </c>
      <c r="D89" s="7">
        <v>46180</v>
      </c>
      <c r="E89" s="3" t="s">
        <v>38</v>
      </c>
      <c r="F89" s="3" t="s">
        <v>55</v>
      </c>
      <c r="G89" s="3"/>
      <c r="H89" s="3" t="s">
        <v>41</v>
      </c>
      <c r="I89" s="3" t="s">
        <v>981</v>
      </c>
      <c r="J89" s="14">
        <v>2500</v>
      </c>
      <c r="K89" s="11">
        <v>87</v>
      </c>
      <c r="L89" s="3" t="s">
        <v>144</v>
      </c>
      <c r="M89" s="8"/>
      <c r="N89" s="8"/>
      <c r="O89" s="17">
        <v>46174</v>
      </c>
      <c r="P89" s="76"/>
      <c r="Q89" s="7" t="s">
        <v>217</v>
      </c>
      <c r="R89" s="8"/>
      <c r="S89" s="3"/>
    </row>
    <row r="90" spans="1:19" ht="27.6" hidden="1" customHeight="1" x14ac:dyDescent="0.3">
      <c r="A90" s="3" t="s">
        <v>982</v>
      </c>
      <c r="B90" s="7" t="s">
        <v>24</v>
      </c>
      <c r="C90" s="7" t="s">
        <v>203</v>
      </c>
      <c r="D90" s="7">
        <v>46182</v>
      </c>
      <c r="E90" s="3" t="s">
        <v>38</v>
      </c>
      <c r="F90" s="3" t="s">
        <v>55</v>
      </c>
      <c r="G90" s="3"/>
      <c r="H90" s="3" t="s">
        <v>41</v>
      </c>
      <c r="I90" s="3" t="s">
        <v>983</v>
      </c>
      <c r="J90" s="14">
        <v>2500</v>
      </c>
      <c r="K90" s="11">
        <v>65</v>
      </c>
      <c r="L90" s="3" t="s">
        <v>144</v>
      </c>
      <c r="M90" s="8"/>
      <c r="N90" s="8"/>
      <c r="O90" s="17">
        <v>46266</v>
      </c>
      <c r="P90" s="76"/>
      <c r="Q90" s="7" t="s">
        <v>217</v>
      </c>
      <c r="R90" s="8"/>
      <c r="S90" s="3"/>
    </row>
    <row r="91" spans="1:19" ht="27.6" hidden="1" customHeight="1" x14ac:dyDescent="0.3">
      <c r="A91" s="3" t="s">
        <v>984</v>
      </c>
      <c r="B91" s="7" t="s">
        <v>24</v>
      </c>
      <c r="C91" s="7" t="s">
        <v>203</v>
      </c>
      <c r="D91" s="7">
        <v>46184</v>
      </c>
      <c r="E91" s="3" t="s">
        <v>38</v>
      </c>
      <c r="F91" s="3" t="s">
        <v>55</v>
      </c>
      <c r="G91" s="3"/>
      <c r="H91" s="3" t="s">
        <v>41</v>
      </c>
      <c r="I91" s="3" t="s">
        <v>985</v>
      </c>
      <c r="J91" s="14">
        <v>2500</v>
      </c>
      <c r="K91" s="11">
        <v>65</v>
      </c>
      <c r="L91" s="3" t="s">
        <v>144</v>
      </c>
      <c r="M91" s="8"/>
      <c r="N91" s="8"/>
      <c r="O91" s="17">
        <v>46266</v>
      </c>
      <c r="P91" s="76"/>
      <c r="Q91" s="7" t="s">
        <v>217</v>
      </c>
      <c r="R91" s="8"/>
      <c r="S91" s="3"/>
    </row>
    <row r="92" spans="1:19" ht="27.6" hidden="1" customHeight="1" x14ac:dyDescent="0.3">
      <c r="A92" s="3" t="s">
        <v>986</v>
      </c>
      <c r="B92" s="7" t="s">
        <v>24</v>
      </c>
      <c r="C92" s="7" t="s">
        <v>203</v>
      </c>
      <c r="D92" s="7">
        <v>46187</v>
      </c>
      <c r="E92" s="3" t="s">
        <v>38</v>
      </c>
      <c r="F92" s="3" t="s">
        <v>55</v>
      </c>
      <c r="G92" s="3"/>
      <c r="H92" s="3" t="s">
        <v>41</v>
      </c>
      <c r="I92" s="3" t="s">
        <v>987</v>
      </c>
      <c r="J92" s="14">
        <v>2500</v>
      </c>
      <c r="K92" s="11">
        <v>65</v>
      </c>
      <c r="L92" s="3" t="s">
        <v>144</v>
      </c>
      <c r="M92" s="8"/>
      <c r="N92" s="8"/>
      <c r="O92" s="17">
        <v>46266</v>
      </c>
      <c r="P92" s="76"/>
      <c r="Q92" s="7" t="s">
        <v>217</v>
      </c>
      <c r="R92" s="8"/>
      <c r="S92" s="3"/>
    </row>
    <row r="93" spans="1:19" ht="27.6" hidden="1" customHeight="1" x14ac:dyDescent="0.3">
      <c r="A93" s="3" t="s">
        <v>988</v>
      </c>
      <c r="B93" s="7" t="s">
        <v>24</v>
      </c>
      <c r="C93" s="7" t="s">
        <v>203</v>
      </c>
      <c r="D93" s="7">
        <v>46190</v>
      </c>
      <c r="E93" s="3" t="s">
        <v>38</v>
      </c>
      <c r="F93" s="3" t="s">
        <v>55</v>
      </c>
      <c r="G93" s="3"/>
      <c r="H93" s="3" t="s">
        <v>41</v>
      </c>
      <c r="I93" s="3" t="s">
        <v>989</v>
      </c>
      <c r="J93" s="14">
        <v>2500</v>
      </c>
      <c r="K93" s="11">
        <v>65</v>
      </c>
      <c r="L93" s="3" t="s">
        <v>144</v>
      </c>
      <c r="M93" s="8"/>
      <c r="N93" s="8"/>
      <c r="O93" s="17">
        <v>46266</v>
      </c>
      <c r="P93" s="76"/>
      <c r="Q93" s="7" t="s">
        <v>217</v>
      </c>
      <c r="R93" s="8"/>
      <c r="S93" s="3"/>
    </row>
    <row r="94" spans="1:19" ht="27.6" hidden="1" customHeight="1" x14ac:dyDescent="0.3">
      <c r="A94" s="3" t="s">
        <v>990</v>
      </c>
      <c r="B94" s="7" t="s">
        <v>24</v>
      </c>
      <c r="C94" s="7" t="s">
        <v>203</v>
      </c>
      <c r="D94" s="7">
        <v>46194</v>
      </c>
      <c r="E94" s="3" t="s">
        <v>38</v>
      </c>
      <c r="F94" s="3" t="s">
        <v>55</v>
      </c>
      <c r="G94" s="3"/>
      <c r="H94" s="3" t="s">
        <v>27</v>
      </c>
      <c r="I94" s="3" t="s">
        <v>991</v>
      </c>
      <c r="J94" s="14">
        <v>2500</v>
      </c>
      <c r="K94" s="11">
        <v>65</v>
      </c>
      <c r="L94" s="3" t="s">
        <v>144</v>
      </c>
      <c r="M94" s="8"/>
      <c r="N94" s="8"/>
      <c r="O94" s="17">
        <v>46266</v>
      </c>
      <c r="P94" s="76"/>
      <c r="Q94" s="7" t="s">
        <v>217</v>
      </c>
      <c r="R94" s="8"/>
      <c r="S94" s="3"/>
    </row>
    <row r="95" spans="1:19" ht="27.6" hidden="1" customHeight="1" x14ac:dyDescent="0.3">
      <c r="A95" s="3" t="s">
        <v>992</v>
      </c>
      <c r="B95" s="7" t="s">
        <v>24</v>
      </c>
      <c r="C95" s="7" t="s">
        <v>203</v>
      </c>
      <c r="D95" s="7">
        <v>46196</v>
      </c>
      <c r="E95" s="3" t="s">
        <v>38</v>
      </c>
      <c r="F95" s="3" t="s">
        <v>55</v>
      </c>
      <c r="G95" s="3"/>
      <c r="H95" s="3" t="s">
        <v>27</v>
      </c>
      <c r="I95" s="3" t="s">
        <v>993</v>
      </c>
      <c r="J95" s="14">
        <v>2500</v>
      </c>
      <c r="K95" s="11">
        <v>65</v>
      </c>
      <c r="L95" s="3" t="s">
        <v>144</v>
      </c>
      <c r="M95" s="8"/>
      <c r="N95" s="8"/>
      <c r="O95" s="17">
        <v>46266</v>
      </c>
      <c r="P95" s="76"/>
      <c r="Q95" s="7" t="s">
        <v>217</v>
      </c>
      <c r="R95" s="8"/>
      <c r="S95" s="3"/>
    </row>
    <row r="96" spans="1:19" ht="27.6" hidden="1" customHeight="1" x14ac:dyDescent="0.3">
      <c r="A96" s="3" t="s">
        <v>994</v>
      </c>
      <c r="B96" s="7" t="s">
        <v>24</v>
      </c>
      <c r="C96" s="7" t="s">
        <v>203</v>
      </c>
      <c r="D96" s="7">
        <v>46201</v>
      </c>
      <c r="E96" s="3" t="s">
        <v>38</v>
      </c>
      <c r="F96" s="3" t="s">
        <v>55</v>
      </c>
      <c r="G96" s="3"/>
      <c r="H96" s="3" t="s">
        <v>27</v>
      </c>
      <c r="I96" s="3" t="s">
        <v>995</v>
      </c>
      <c r="J96" s="14">
        <v>2500</v>
      </c>
      <c r="K96" s="11">
        <v>65</v>
      </c>
      <c r="L96" s="3" t="s">
        <v>144</v>
      </c>
      <c r="M96" s="8"/>
      <c r="N96" s="8"/>
      <c r="O96" s="17">
        <v>46266</v>
      </c>
      <c r="P96" s="76"/>
      <c r="Q96" s="7" t="s">
        <v>217</v>
      </c>
      <c r="R96" s="8"/>
      <c r="S96" s="3"/>
    </row>
    <row r="97" spans="1:19" ht="27.6" hidden="1" customHeight="1" x14ac:dyDescent="0.3">
      <c r="A97" s="3" t="s">
        <v>996</v>
      </c>
      <c r="B97" s="7" t="s">
        <v>24</v>
      </c>
      <c r="C97" s="7" t="s">
        <v>203</v>
      </c>
      <c r="D97" s="7">
        <v>46204</v>
      </c>
      <c r="E97" s="3" t="s">
        <v>38</v>
      </c>
      <c r="F97" s="3" t="s">
        <v>55</v>
      </c>
      <c r="G97" s="3"/>
      <c r="H97" s="3" t="s">
        <v>27</v>
      </c>
      <c r="I97" s="3" t="s">
        <v>997</v>
      </c>
      <c r="J97" s="14">
        <v>2500</v>
      </c>
      <c r="K97" s="11">
        <v>65</v>
      </c>
      <c r="L97" s="3" t="s">
        <v>144</v>
      </c>
      <c r="M97" s="8"/>
      <c r="N97" s="8"/>
      <c r="O97" s="17">
        <v>46266</v>
      </c>
      <c r="P97" s="76"/>
      <c r="Q97" s="7" t="s">
        <v>217</v>
      </c>
      <c r="R97" s="8"/>
      <c r="S97" s="3"/>
    </row>
    <row r="98" spans="1:19" ht="27.6" hidden="1" customHeight="1" x14ac:dyDescent="0.3">
      <c r="A98" s="3" t="s">
        <v>998</v>
      </c>
      <c r="B98" s="7" t="s">
        <v>24</v>
      </c>
      <c r="C98" s="7" t="s">
        <v>203</v>
      </c>
      <c r="D98" s="7">
        <v>46209</v>
      </c>
      <c r="E98" s="3" t="s">
        <v>38</v>
      </c>
      <c r="F98" s="3" t="s">
        <v>55</v>
      </c>
      <c r="G98" s="3"/>
      <c r="H98" s="3" t="s">
        <v>41</v>
      </c>
      <c r="I98" s="3" t="s">
        <v>999</v>
      </c>
      <c r="J98" s="14">
        <v>2500</v>
      </c>
      <c r="K98" s="11">
        <v>65</v>
      </c>
      <c r="L98" s="3" t="s">
        <v>144</v>
      </c>
      <c r="M98" s="8"/>
      <c r="N98" s="8"/>
      <c r="O98" s="17">
        <v>46266</v>
      </c>
      <c r="P98" s="76"/>
      <c r="Q98" s="7" t="s">
        <v>217</v>
      </c>
      <c r="R98" s="8"/>
      <c r="S98" s="3"/>
    </row>
    <row r="99" spans="1:19" ht="27.6" hidden="1" customHeight="1" x14ac:dyDescent="0.3">
      <c r="A99" s="3" t="s">
        <v>1000</v>
      </c>
      <c r="B99" s="7" t="s">
        <v>24</v>
      </c>
      <c r="C99" s="7" t="s">
        <v>203</v>
      </c>
      <c r="D99" s="7">
        <v>46212</v>
      </c>
      <c r="E99" s="3" t="s">
        <v>38</v>
      </c>
      <c r="F99" s="3" t="s">
        <v>55</v>
      </c>
      <c r="G99" s="3"/>
      <c r="H99" s="3" t="s">
        <v>41</v>
      </c>
      <c r="I99" s="3" t="s">
        <v>1001</v>
      </c>
      <c r="J99" s="14">
        <v>2500</v>
      </c>
      <c r="K99" s="11">
        <v>65</v>
      </c>
      <c r="L99" s="3" t="s">
        <v>144</v>
      </c>
      <c r="M99" s="8"/>
      <c r="N99" s="8"/>
      <c r="O99" s="17">
        <v>46266</v>
      </c>
      <c r="P99" s="76"/>
      <c r="Q99" s="7" t="s">
        <v>217</v>
      </c>
      <c r="R99" s="8"/>
      <c r="S99" s="3"/>
    </row>
    <row r="100" spans="1:19" ht="27.6" hidden="1" customHeight="1" x14ac:dyDescent="0.3">
      <c r="A100" s="3" t="s">
        <v>1002</v>
      </c>
      <c r="B100" s="7" t="s">
        <v>24</v>
      </c>
      <c r="C100" s="7" t="s">
        <v>203</v>
      </c>
      <c r="D100" s="7">
        <v>46216</v>
      </c>
      <c r="E100" s="3" t="s">
        <v>38</v>
      </c>
      <c r="F100" s="3" t="s">
        <v>55</v>
      </c>
      <c r="G100" s="3"/>
      <c r="H100" s="3" t="s">
        <v>41</v>
      </c>
      <c r="I100" s="3" t="s">
        <v>1003</v>
      </c>
      <c r="J100" s="14">
        <v>2500</v>
      </c>
      <c r="K100" s="11">
        <v>65</v>
      </c>
      <c r="L100" s="3" t="s">
        <v>144</v>
      </c>
      <c r="M100" s="8"/>
      <c r="N100" s="8"/>
      <c r="O100" s="17">
        <v>46266</v>
      </c>
      <c r="P100" s="76"/>
      <c r="Q100" s="7" t="s">
        <v>217</v>
      </c>
      <c r="R100" s="8"/>
      <c r="S100" s="3"/>
    </row>
    <row r="101" spans="1:19" ht="27.6" hidden="1" customHeight="1" x14ac:dyDescent="0.3">
      <c r="A101" s="3" t="s">
        <v>1004</v>
      </c>
      <c r="B101" s="7" t="s">
        <v>24</v>
      </c>
      <c r="C101" s="7" t="s">
        <v>203</v>
      </c>
      <c r="D101" s="7">
        <v>46218</v>
      </c>
      <c r="E101" s="3" t="s">
        <v>38</v>
      </c>
      <c r="F101" s="3" t="s">
        <v>55</v>
      </c>
      <c r="G101" s="3"/>
      <c r="H101" s="3" t="s">
        <v>41</v>
      </c>
      <c r="I101" s="3" t="s">
        <v>1005</v>
      </c>
      <c r="J101" s="14">
        <v>2500</v>
      </c>
      <c r="K101" s="11">
        <v>65</v>
      </c>
      <c r="L101" s="3" t="s">
        <v>144</v>
      </c>
      <c r="M101" s="8"/>
      <c r="N101" s="8"/>
      <c r="O101" s="17">
        <v>46266</v>
      </c>
      <c r="P101" s="76"/>
      <c r="Q101" s="7" t="s">
        <v>217</v>
      </c>
      <c r="R101" s="8"/>
      <c r="S101" s="3"/>
    </row>
    <row r="102" spans="1:19" ht="27.6" hidden="1" customHeight="1" x14ac:dyDescent="0.3">
      <c r="A102" s="3" t="s">
        <v>1006</v>
      </c>
      <c r="B102" s="7" t="s">
        <v>24</v>
      </c>
      <c r="C102" s="7" t="s">
        <v>203</v>
      </c>
      <c r="D102" s="7">
        <v>46222</v>
      </c>
      <c r="E102" s="3" t="s">
        <v>38</v>
      </c>
      <c r="F102" s="3" t="s">
        <v>55</v>
      </c>
      <c r="G102" s="3"/>
      <c r="H102" s="3" t="s">
        <v>27</v>
      </c>
      <c r="I102" s="3" t="s">
        <v>1007</v>
      </c>
      <c r="J102" s="14">
        <v>2500</v>
      </c>
      <c r="K102" s="11">
        <v>65</v>
      </c>
      <c r="L102" s="3" t="s">
        <v>144</v>
      </c>
      <c r="M102" s="8"/>
      <c r="N102" s="8"/>
      <c r="O102" s="17">
        <v>46266</v>
      </c>
      <c r="P102" s="76"/>
      <c r="Q102" s="7" t="s">
        <v>217</v>
      </c>
      <c r="R102" s="8"/>
      <c r="S102" s="3"/>
    </row>
    <row r="103" spans="1:19" ht="27.6" hidden="1" customHeight="1" x14ac:dyDescent="0.3">
      <c r="A103" s="3" t="s">
        <v>1008</v>
      </c>
      <c r="B103" s="7" t="s">
        <v>24</v>
      </c>
      <c r="C103" s="7" t="s">
        <v>203</v>
      </c>
      <c r="D103" s="7">
        <v>46223</v>
      </c>
      <c r="E103" s="3" t="s">
        <v>38</v>
      </c>
      <c r="F103" s="3" t="s">
        <v>55</v>
      </c>
      <c r="G103" s="3"/>
      <c r="H103" s="3" t="s">
        <v>41</v>
      </c>
      <c r="I103" s="3" t="s">
        <v>1009</v>
      </c>
      <c r="J103" s="14">
        <v>2000</v>
      </c>
      <c r="K103" s="11"/>
      <c r="L103" s="3" t="s">
        <v>144</v>
      </c>
      <c r="M103" s="8"/>
      <c r="N103" s="8"/>
      <c r="O103" s="17"/>
      <c r="P103" s="76"/>
      <c r="Q103" s="7" t="s">
        <v>217</v>
      </c>
      <c r="R103" s="8"/>
      <c r="S103" s="3"/>
    </row>
    <row r="104" spans="1:19" ht="27.6" hidden="1" customHeight="1" x14ac:dyDescent="0.3">
      <c r="A104" s="3" t="s">
        <v>1010</v>
      </c>
      <c r="B104" s="7" t="s">
        <v>24</v>
      </c>
      <c r="C104" s="7" t="s">
        <v>203</v>
      </c>
      <c r="D104" s="7">
        <v>46224</v>
      </c>
      <c r="E104" s="3" t="s">
        <v>38</v>
      </c>
      <c r="F104" s="3" t="s">
        <v>55</v>
      </c>
      <c r="G104" s="3"/>
      <c r="H104" s="3" t="s">
        <v>41</v>
      </c>
      <c r="I104" s="3" t="s">
        <v>1011</v>
      </c>
      <c r="J104" s="14">
        <v>2500</v>
      </c>
      <c r="K104" s="11"/>
      <c r="L104" s="3" t="s">
        <v>144</v>
      </c>
      <c r="M104" s="8"/>
      <c r="N104" s="8"/>
      <c r="O104" s="17"/>
      <c r="P104" s="76"/>
      <c r="Q104" s="7" t="s">
        <v>217</v>
      </c>
      <c r="R104" s="8"/>
      <c r="S104" s="3"/>
    </row>
    <row r="105" spans="1:19" ht="27.6" hidden="1" customHeight="1" x14ac:dyDescent="0.3">
      <c r="A105" s="3" t="s">
        <v>1012</v>
      </c>
      <c r="B105" s="7" t="s">
        <v>24</v>
      </c>
      <c r="C105" s="7" t="s">
        <v>203</v>
      </c>
      <c r="D105" s="7">
        <v>46225</v>
      </c>
      <c r="E105" s="3" t="s">
        <v>38</v>
      </c>
      <c r="F105" s="3" t="s">
        <v>55</v>
      </c>
      <c r="G105" s="3"/>
      <c r="H105" s="3" t="s">
        <v>41</v>
      </c>
      <c r="I105" s="3" t="s">
        <v>1013</v>
      </c>
      <c r="J105" s="14">
        <v>2500</v>
      </c>
      <c r="K105" s="11"/>
      <c r="L105" s="3" t="s">
        <v>144</v>
      </c>
      <c r="M105" s="8"/>
      <c r="N105" s="8"/>
      <c r="O105" s="17"/>
      <c r="P105" s="76"/>
      <c r="Q105" s="7" t="s">
        <v>217</v>
      </c>
      <c r="R105" s="8"/>
      <c r="S105" s="3"/>
    </row>
    <row r="106" spans="1:19" ht="27.6" hidden="1" customHeight="1" x14ac:dyDescent="0.3">
      <c r="A106" s="3" t="s">
        <v>1014</v>
      </c>
      <c r="B106" s="7" t="s">
        <v>24</v>
      </c>
      <c r="C106" s="7" t="s">
        <v>203</v>
      </c>
      <c r="D106" s="7">
        <v>46226</v>
      </c>
      <c r="E106" s="3" t="s">
        <v>38</v>
      </c>
      <c r="F106" s="3" t="s">
        <v>55</v>
      </c>
      <c r="G106" s="3"/>
      <c r="H106" s="3" t="s">
        <v>27</v>
      </c>
      <c r="I106" s="3" t="s">
        <v>1015</v>
      </c>
      <c r="J106" s="14">
        <v>2000</v>
      </c>
      <c r="K106" s="11"/>
      <c r="L106" s="3" t="s">
        <v>144</v>
      </c>
      <c r="M106" s="8"/>
      <c r="N106" s="8"/>
      <c r="O106" s="17"/>
      <c r="P106" s="76"/>
      <c r="Q106" s="7" t="s">
        <v>217</v>
      </c>
      <c r="R106" s="8"/>
      <c r="S106" s="3"/>
    </row>
    <row r="107" spans="1:19" ht="27.6" hidden="1" customHeight="1" x14ac:dyDescent="0.3">
      <c r="A107" s="3" t="s">
        <v>1016</v>
      </c>
      <c r="B107" s="7" t="s">
        <v>24</v>
      </c>
      <c r="C107" s="7" t="s">
        <v>203</v>
      </c>
      <c r="D107" s="7">
        <v>46227</v>
      </c>
      <c r="E107" s="3" t="s">
        <v>38</v>
      </c>
      <c r="F107" s="3" t="s">
        <v>55</v>
      </c>
      <c r="G107" s="3"/>
      <c r="H107" s="3" t="s">
        <v>27</v>
      </c>
      <c r="I107" s="3" t="s">
        <v>1017</v>
      </c>
      <c r="J107" s="14">
        <v>2500</v>
      </c>
      <c r="K107" s="11"/>
      <c r="L107" s="3" t="s">
        <v>144</v>
      </c>
      <c r="M107" s="8"/>
      <c r="N107" s="8"/>
      <c r="O107" s="17"/>
      <c r="P107" s="76"/>
      <c r="Q107" s="7" t="s">
        <v>217</v>
      </c>
      <c r="R107" s="8"/>
      <c r="S107" s="3"/>
    </row>
    <row r="108" spans="1:19" ht="27.6" hidden="1" customHeight="1" x14ac:dyDescent="0.3">
      <c r="A108" s="3" t="s">
        <v>1018</v>
      </c>
      <c r="B108" s="7" t="s">
        <v>24</v>
      </c>
      <c r="C108" s="7" t="s">
        <v>203</v>
      </c>
      <c r="D108" s="7">
        <v>46228</v>
      </c>
      <c r="E108" s="3" t="s">
        <v>38</v>
      </c>
      <c r="F108" s="3" t="s">
        <v>55</v>
      </c>
      <c r="G108" s="3"/>
      <c r="H108" s="3" t="s">
        <v>41</v>
      </c>
      <c r="I108" s="3" t="s">
        <v>1019</v>
      </c>
      <c r="J108" s="14">
        <v>2500</v>
      </c>
      <c r="K108" s="11"/>
      <c r="L108" s="3" t="s">
        <v>144</v>
      </c>
      <c r="M108" s="8"/>
      <c r="N108" s="8"/>
      <c r="O108" s="17"/>
      <c r="P108" s="76"/>
      <c r="Q108" s="7" t="s">
        <v>217</v>
      </c>
      <c r="R108" s="8"/>
      <c r="S108" s="3"/>
    </row>
    <row r="109" spans="1:19" ht="27.6" hidden="1" customHeight="1" x14ac:dyDescent="0.3">
      <c r="A109" s="3" t="s">
        <v>1020</v>
      </c>
      <c r="B109" s="7" t="s">
        <v>24</v>
      </c>
      <c r="C109" s="7" t="s">
        <v>203</v>
      </c>
      <c r="D109" s="7">
        <v>46230</v>
      </c>
      <c r="E109" s="3" t="s">
        <v>38</v>
      </c>
      <c r="F109" s="3" t="s">
        <v>55</v>
      </c>
      <c r="G109" s="3"/>
      <c r="H109" s="3" t="s">
        <v>27</v>
      </c>
      <c r="I109" s="3" t="s">
        <v>1021</v>
      </c>
      <c r="J109" s="14">
        <v>2500</v>
      </c>
      <c r="K109" s="11"/>
      <c r="L109" s="3" t="s">
        <v>144</v>
      </c>
      <c r="M109" s="8"/>
      <c r="N109" s="8"/>
      <c r="O109" s="17"/>
      <c r="P109" s="76"/>
      <c r="Q109" s="7" t="s">
        <v>217</v>
      </c>
      <c r="R109" s="8"/>
      <c r="S109" s="3"/>
    </row>
    <row r="110" spans="1:19" ht="27.6" hidden="1" customHeight="1" x14ac:dyDescent="0.3">
      <c r="A110" s="3" t="s">
        <v>1022</v>
      </c>
      <c r="B110" s="7" t="s">
        <v>24</v>
      </c>
      <c r="C110" s="7" t="s">
        <v>203</v>
      </c>
      <c r="D110" s="7">
        <v>46233</v>
      </c>
      <c r="E110" s="3" t="s">
        <v>38</v>
      </c>
      <c r="F110" s="3" t="s">
        <v>55</v>
      </c>
      <c r="G110" s="3"/>
      <c r="H110" s="3" t="s">
        <v>27</v>
      </c>
      <c r="I110" s="3" t="s">
        <v>1023</v>
      </c>
      <c r="J110" s="14">
        <v>2500</v>
      </c>
      <c r="K110" s="11">
        <v>65</v>
      </c>
      <c r="L110" s="3" t="s">
        <v>144</v>
      </c>
      <c r="M110" s="8"/>
      <c r="N110" s="8"/>
      <c r="O110" s="17">
        <v>46266</v>
      </c>
      <c r="P110" s="76"/>
      <c r="Q110" s="7" t="s">
        <v>217</v>
      </c>
      <c r="R110" s="8"/>
      <c r="S110" s="3"/>
    </row>
    <row r="111" spans="1:19" ht="27.6" hidden="1" customHeight="1" x14ac:dyDescent="0.3">
      <c r="A111" s="3" t="s">
        <v>1024</v>
      </c>
      <c r="B111" s="7" t="s">
        <v>24</v>
      </c>
      <c r="C111" s="7" t="s">
        <v>203</v>
      </c>
      <c r="D111" s="7">
        <v>46236</v>
      </c>
      <c r="E111" s="3" t="s">
        <v>38</v>
      </c>
      <c r="F111" s="3" t="s">
        <v>55</v>
      </c>
      <c r="G111" s="3"/>
      <c r="H111" s="3" t="s">
        <v>27</v>
      </c>
      <c r="I111" s="3" t="s">
        <v>1025</v>
      </c>
      <c r="J111" s="14">
        <v>2500</v>
      </c>
      <c r="K111" s="11">
        <v>65</v>
      </c>
      <c r="L111" s="3" t="s">
        <v>144</v>
      </c>
      <c r="M111" s="8"/>
      <c r="N111" s="8"/>
      <c r="O111" s="17">
        <v>46266</v>
      </c>
      <c r="P111" s="76"/>
      <c r="Q111" s="7" t="s">
        <v>217</v>
      </c>
      <c r="R111" s="8"/>
      <c r="S111" s="3"/>
    </row>
    <row r="112" spans="1:19" ht="27.6" hidden="1" customHeight="1" x14ac:dyDescent="0.3">
      <c r="A112" s="3" t="s">
        <v>1026</v>
      </c>
      <c r="B112" s="7" t="s">
        <v>24</v>
      </c>
      <c r="C112" s="7" t="s">
        <v>203</v>
      </c>
      <c r="D112" s="7">
        <v>46238</v>
      </c>
      <c r="E112" s="3" t="s">
        <v>38</v>
      </c>
      <c r="F112" s="3" t="s">
        <v>55</v>
      </c>
      <c r="G112" s="3"/>
      <c r="H112" s="3" t="s">
        <v>27</v>
      </c>
      <c r="I112" s="3" t="s">
        <v>1027</v>
      </c>
      <c r="J112" s="14">
        <v>2500</v>
      </c>
      <c r="K112" s="11">
        <v>65</v>
      </c>
      <c r="L112" s="3" t="s">
        <v>144</v>
      </c>
      <c r="M112" s="8"/>
      <c r="N112" s="8"/>
      <c r="O112" s="17">
        <v>46266</v>
      </c>
      <c r="P112" s="76"/>
      <c r="Q112" s="7" t="s">
        <v>217</v>
      </c>
      <c r="R112" s="8"/>
      <c r="S112" s="3"/>
    </row>
    <row r="113" spans="1:19" ht="27.6" hidden="1" customHeight="1" x14ac:dyDescent="0.3">
      <c r="A113" s="3" t="s">
        <v>1028</v>
      </c>
      <c r="B113" s="7" t="s">
        <v>24</v>
      </c>
      <c r="C113" s="7" t="s">
        <v>203</v>
      </c>
      <c r="D113" s="7">
        <v>46241</v>
      </c>
      <c r="E113" s="3" t="s">
        <v>38</v>
      </c>
      <c r="F113" s="3" t="s">
        <v>55</v>
      </c>
      <c r="G113" s="3"/>
      <c r="H113" s="3" t="s">
        <v>41</v>
      </c>
      <c r="I113" s="3" t="s">
        <v>1029</v>
      </c>
      <c r="J113" s="14">
        <v>2500</v>
      </c>
      <c r="K113" s="11">
        <v>65</v>
      </c>
      <c r="L113" s="3" t="s">
        <v>144</v>
      </c>
      <c r="M113" s="8"/>
      <c r="N113" s="8"/>
      <c r="O113" s="17">
        <v>46266</v>
      </c>
      <c r="P113" s="76"/>
      <c r="Q113" s="7" t="s">
        <v>217</v>
      </c>
      <c r="R113" s="8"/>
      <c r="S113" s="3"/>
    </row>
    <row r="114" spans="1:19" ht="27.6" hidden="1" customHeight="1" x14ac:dyDescent="0.3">
      <c r="A114" s="3" t="s">
        <v>1030</v>
      </c>
      <c r="B114" s="7" t="s">
        <v>24</v>
      </c>
      <c r="C114" s="7" t="s">
        <v>203</v>
      </c>
      <c r="D114" s="7">
        <v>46244</v>
      </c>
      <c r="E114" s="3" t="s">
        <v>38</v>
      </c>
      <c r="F114" s="3" t="s">
        <v>55</v>
      </c>
      <c r="G114" s="3"/>
      <c r="H114" s="3" t="s">
        <v>41</v>
      </c>
      <c r="I114" s="3" t="s">
        <v>1031</v>
      </c>
      <c r="J114" s="14">
        <v>2500</v>
      </c>
      <c r="K114" s="11">
        <v>65</v>
      </c>
      <c r="L114" s="3" t="s">
        <v>144</v>
      </c>
      <c r="M114" s="8"/>
      <c r="N114" s="8">
        <v>410.1</v>
      </c>
      <c r="O114" s="17">
        <v>46266</v>
      </c>
      <c r="P114" s="76">
        <v>46235</v>
      </c>
      <c r="Q114" s="7" t="s">
        <v>217</v>
      </c>
      <c r="R114" s="8">
        <v>410.1</v>
      </c>
      <c r="S114" s="3"/>
    </row>
    <row r="115" spans="1:19" ht="27.6" hidden="1" customHeight="1" x14ac:dyDescent="0.3">
      <c r="A115" s="3" t="s">
        <v>1032</v>
      </c>
      <c r="B115" s="7" t="s">
        <v>24</v>
      </c>
      <c r="C115" s="7" t="s">
        <v>203</v>
      </c>
      <c r="D115" s="7">
        <v>46249</v>
      </c>
      <c r="E115" s="3" t="s">
        <v>38</v>
      </c>
      <c r="F115" s="3" t="s">
        <v>55</v>
      </c>
      <c r="G115" s="3"/>
      <c r="H115" s="3" t="s">
        <v>41</v>
      </c>
      <c r="I115" s="3" t="s">
        <v>1033</v>
      </c>
      <c r="J115" s="14">
        <v>2500</v>
      </c>
      <c r="K115" s="11">
        <v>65</v>
      </c>
      <c r="L115" s="3" t="s">
        <v>144</v>
      </c>
      <c r="M115" s="8"/>
      <c r="N115" s="8">
        <v>410.1</v>
      </c>
      <c r="O115" s="17">
        <v>46266</v>
      </c>
      <c r="P115" s="76">
        <v>46235</v>
      </c>
      <c r="Q115" s="7" t="s">
        <v>217</v>
      </c>
      <c r="R115" s="8">
        <v>410.1</v>
      </c>
      <c r="S115" s="3"/>
    </row>
    <row r="116" spans="1:19" ht="27.6" hidden="1" customHeight="1" x14ac:dyDescent="0.3">
      <c r="A116" s="3" t="s">
        <v>1034</v>
      </c>
      <c r="B116" s="7" t="s">
        <v>24</v>
      </c>
      <c r="C116" s="7" t="s">
        <v>203</v>
      </c>
      <c r="D116" s="7">
        <v>46250</v>
      </c>
      <c r="E116" s="3" t="s">
        <v>38</v>
      </c>
      <c r="F116" s="3" t="s">
        <v>55</v>
      </c>
      <c r="G116" s="3"/>
      <c r="H116" s="3" t="s">
        <v>41</v>
      </c>
      <c r="I116" s="3" t="s">
        <v>1035</v>
      </c>
      <c r="J116" s="14">
        <v>2500</v>
      </c>
      <c r="K116" s="11">
        <v>65</v>
      </c>
      <c r="L116" s="3" t="s">
        <v>144</v>
      </c>
      <c r="M116" s="8"/>
      <c r="N116" s="8">
        <v>410.1</v>
      </c>
      <c r="O116" s="17">
        <v>46266</v>
      </c>
      <c r="P116" s="76">
        <v>46235</v>
      </c>
      <c r="Q116" s="7" t="s">
        <v>217</v>
      </c>
      <c r="R116" s="8">
        <v>410.1</v>
      </c>
      <c r="S116" s="3"/>
    </row>
    <row r="117" spans="1:19" ht="27.6" hidden="1" customHeight="1" x14ac:dyDescent="0.3">
      <c r="A117" s="3" t="s">
        <v>1036</v>
      </c>
      <c r="B117" s="7" t="s">
        <v>24</v>
      </c>
      <c r="C117" s="7" t="s">
        <v>203</v>
      </c>
      <c r="D117" s="7">
        <v>46251</v>
      </c>
      <c r="E117" s="3" t="s">
        <v>38</v>
      </c>
      <c r="F117" s="3" t="s">
        <v>55</v>
      </c>
      <c r="G117" s="3"/>
      <c r="H117" s="3" t="s">
        <v>27</v>
      </c>
      <c r="I117" s="3" t="s">
        <v>1037</v>
      </c>
      <c r="J117" s="14">
        <v>2500</v>
      </c>
      <c r="K117" s="11">
        <v>65</v>
      </c>
      <c r="L117" s="3" t="s">
        <v>144</v>
      </c>
      <c r="M117" s="8"/>
      <c r="N117" s="8">
        <v>410.1</v>
      </c>
      <c r="O117" s="17">
        <v>46266</v>
      </c>
      <c r="P117" s="76">
        <v>46235</v>
      </c>
      <c r="Q117" s="7" t="s">
        <v>217</v>
      </c>
      <c r="R117" s="8">
        <v>410.1</v>
      </c>
      <c r="S117" s="3"/>
    </row>
    <row r="118" spans="1:19" ht="27.6" hidden="1" customHeight="1" x14ac:dyDescent="0.3">
      <c r="A118" s="3" t="s">
        <v>1144</v>
      </c>
      <c r="B118" s="7" t="s">
        <v>24</v>
      </c>
      <c r="C118" s="7" t="s">
        <v>203</v>
      </c>
      <c r="D118" s="7">
        <v>46252</v>
      </c>
      <c r="E118" s="3" t="s">
        <v>38</v>
      </c>
      <c r="F118" s="3" t="s">
        <v>55</v>
      </c>
      <c r="G118" s="3"/>
      <c r="H118" s="3" t="s">
        <v>41</v>
      </c>
      <c r="I118" s="3" t="s">
        <v>1160</v>
      </c>
      <c r="J118" s="14">
        <v>2500</v>
      </c>
      <c r="K118" s="11">
        <v>72</v>
      </c>
      <c r="L118" s="3" t="s">
        <v>144</v>
      </c>
      <c r="M118" s="8"/>
      <c r="N118" s="8">
        <v>435</v>
      </c>
      <c r="O118" s="17">
        <v>46266</v>
      </c>
      <c r="P118" s="76">
        <v>46235</v>
      </c>
      <c r="Q118" s="7" t="s">
        <v>217</v>
      </c>
      <c r="R118" s="8">
        <v>435</v>
      </c>
      <c r="S118" s="3"/>
    </row>
    <row r="119" spans="1:19" ht="27.6" hidden="1" customHeight="1" x14ac:dyDescent="0.3">
      <c r="A119" s="3" t="s">
        <v>1145</v>
      </c>
      <c r="B119" s="7" t="s">
        <v>24</v>
      </c>
      <c r="C119" s="7" t="s">
        <v>203</v>
      </c>
      <c r="D119" s="7">
        <v>46252</v>
      </c>
      <c r="E119" s="3" t="s">
        <v>38</v>
      </c>
      <c r="F119" s="3" t="s">
        <v>55</v>
      </c>
      <c r="G119" s="3"/>
      <c r="H119" s="3" t="s">
        <v>41</v>
      </c>
      <c r="I119" s="3" t="s">
        <v>1161</v>
      </c>
      <c r="J119" s="14">
        <v>2500</v>
      </c>
      <c r="K119" s="11">
        <v>72</v>
      </c>
      <c r="L119" s="3" t="s">
        <v>144</v>
      </c>
      <c r="M119" s="8"/>
      <c r="N119" s="8">
        <v>500</v>
      </c>
      <c r="O119" s="17">
        <v>46266</v>
      </c>
      <c r="P119" s="76">
        <v>46235</v>
      </c>
      <c r="Q119" s="7" t="s">
        <v>217</v>
      </c>
      <c r="R119" s="8">
        <v>500</v>
      </c>
      <c r="S119" s="3"/>
    </row>
    <row r="120" spans="1:19" ht="27.6" hidden="1" customHeight="1" x14ac:dyDescent="0.3">
      <c r="A120" s="3" t="s">
        <v>1146</v>
      </c>
      <c r="B120" s="7" t="s">
        <v>24</v>
      </c>
      <c r="C120" s="7" t="s">
        <v>203</v>
      </c>
      <c r="D120" s="7">
        <v>46252</v>
      </c>
      <c r="E120" s="3" t="s">
        <v>38</v>
      </c>
      <c r="F120" s="3" t="s">
        <v>55</v>
      </c>
      <c r="G120" s="3"/>
      <c r="H120" s="3" t="s">
        <v>41</v>
      </c>
      <c r="I120" s="3" t="s">
        <v>1162</v>
      </c>
      <c r="J120" s="14">
        <v>2500</v>
      </c>
      <c r="K120" s="11">
        <v>72</v>
      </c>
      <c r="L120" s="3" t="s">
        <v>144</v>
      </c>
      <c r="M120" s="8"/>
      <c r="N120" s="8">
        <v>500</v>
      </c>
      <c r="O120" s="17">
        <v>46266</v>
      </c>
      <c r="P120" s="76">
        <v>46266</v>
      </c>
      <c r="Q120" s="7" t="s">
        <v>217</v>
      </c>
      <c r="R120" s="8">
        <v>500</v>
      </c>
      <c r="S120" s="3"/>
    </row>
    <row r="121" spans="1:19" ht="27.6" hidden="1" customHeight="1" x14ac:dyDescent="0.3">
      <c r="A121" s="3" t="s">
        <v>1147</v>
      </c>
      <c r="B121" s="7" t="s">
        <v>24</v>
      </c>
      <c r="C121" s="7" t="s">
        <v>203</v>
      </c>
      <c r="D121" s="7">
        <v>46252</v>
      </c>
      <c r="E121" s="3" t="s">
        <v>38</v>
      </c>
      <c r="F121" s="3" t="s">
        <v>55</v>
      </c>
      <c r="G121" s="3"/>
      <c r="H121" s="3" t="s">
        <v>41</v>
      </c>
      <c r="I121" s="3" t="s">
        <v>1163</v>
      </c>
      <c r="J121" s="14">
        <v>2500</v>
      </c>
      <c r="K121" s="11">
        <v>72</v>
      </c>
      <c r="L121" s="3" t="s">
        <v>144</v>
      </c>
      <c r="M121" s="8"/>
      <c r="N121" s="8">
        <v>510</v>
      </c>
      <c r="O121" s="17">
        <v>46266</v>
      </c>
      <c r="P121" s="76">
        <v>46266</v>
      </c>
      <c r="Q121" s="7" t="s">
        <v>217</v>
      </c>
      <c r="R121" s="8">
        <v>510</v>
      </c>
      <c r="S121" s="3"/>
    </row>
    <row r="122" spans="1:19" ht="27.6" hidden="1" customHeight="1" x14ac:dyDescent="0.3">
      <c r="A122" s="3" t="s">
        <v>1148</v>
      </c>
      <c r="B122" s="7" t="s">
        <v>24</v>
      </c>
      <c r="C122" s="7" t="s">
        <v>203</v>
      </c>
      <c r="D122" s="7">
        <v>46252</v>
      </c>
      <c r="E122" s="3" t="s">
        <v>38</v>
      </c>
      <c r="F122" s="3" t="s">
        <v>55</v>
      </c>
      <c r="G122" s="3"/>
      <c r="H122" s="3" t="s">
        <v>27</v>
      </c>
      <c r="I122" s="3" t="s">
        <v>1164</v>
      </c>
      <c r="J122" s="14">
        <v>2500</v>
      </c>
      <c r="K122" s="11">
        <v>72</v>
      </c>
      <c r="L122" s="3" t="s">
        <v>144</v>
      </c>
      <c r="M122" s="8"/>
      <c r="N122" s="84">
        <v>500</v>
      </c>
      <c r="O122" s="17">
        <v>46266</v>
      </c>
      <c r="P122" s="76">
        <v>46266</v>
      </c>
      <c r="Q122" s="7" t="s">
        <v>217</v>
      </c>
      <c r="R122" s="8">
        <v>500</v>
      </c>
      <c r="S122" s="3"/>
    </row>
    <row r="123" spans="1:19" ht="27.6" hidden="1" customHeight="1" x14ac:dyDescent="0.3">
      <c r="A123" s="3" t="s">
        <v>1149</v>
      </c>
      <c r="B123" s="7" t="s">
        <v>24</v>
      </c>
      <c r="C123" s="7" t="s">
        <v>203</v>
      </c>
      <c r="D123" s="7">
        <v>46252</v>
      </c>
      <c r="E123" s="3" t="s">
        <v>38</v>
      </c>
      <c r="F123" s="3" t="s">
        <v>55</v>
      </c>
      <c r="G123" s="3"/>
      <c r="H123" s="3" t="s">
        <v>27</v>
      </c>
      <c r="I123" s="3" t="s">
        <v>1165</v>
      </c>
      <c r="J123" s="14">
        <v>2500</v>
      </c>
      <c r="K123" s="11">
        <v>72</v>
      </c>
      <c r="L123" s="3" t="s">
        <v>144</v>
      </c>
      <c r="M123" s="8"/>
      <c r="N123" s="8">
        <v>550</v>
      </c>
      <c r="O123" s="17">
        <v>46266</v>
      </c>
      <c r="P123" s="76">
        <v>46266</v>
      </c>
      <c r="Q123" s="7" t="s">
        <v>217</v>
      </c>
      <c r="R123" s="8">
        <v>550</v>
      </c>
      <c r="S123" s="3"/>
    </row>
    <row r="124" spans="1:19" ht="27.6" hidden="1" customHeight="1" x14ac:dyDescent="0.3">
      <c r="A124" s="3" t="s">
        <v>1150</v>
      </c>
      <c r="B124" s="7" t="s">
        <v>24</v>
      </c>
      <c r="C124" s="7" t="s">
        <v>203</v>
      </c>
      <c r="D124" s="7">
        <v>46252</v>
      </c>
      <c r="E124" s="3" t="s">
        <v>38</v>
      </c>
      <c r="F124" s="3" t="s">
        <v>55</v>
      </c>
      <c r="G124" s="3"/>
      <c r="H124" s="3" t="s">
        <v>27</v>
      </c>
      <c r="I124" s="3" t="s">
        <v>1166</v>
      </c>
      <c r="J124" s="14">
        <v>2500</v>
      </c>
      <c r="K124" s="11">
        <v>72</v>
      </c>
      <c r="L124" s="3" t="s">
        <v>144</v>
      </c>
      <c r="M124" s="8"/>
      <c r="N124" s="84">
        <v>550</v>
      </c>
      <c r="O124" s="17">
        <v>46266</v>
      </c>
      <c r="P124" s="76">
        <v>46266</v>
      </c>
      <c r="Q124" s="7" t="s">
        <v>217</v>
      </c>
      <c r="R124" s="8">
        <v>550</v>
      </c>
      <c r="S124" s="3"/>
    </row>
    <row r="125" spans="1:19" ht="27.6" customHeight="1" x14ac:dyDescent="0.3">
      <c r="A125" s="3" t="s">
        <v>1151</v>
      </c>
      <c r="B125" s="7" t="s">
        <v>24</v>
      </c>
      <c r="C125" s="7" t="s">
        <v>203</v>
      </c>
      <c r="D125" s="7">
        <v>46252</v>
      </c>
      <c r="E125" s="3" t="s">
        <v>38</v>
      </c>
      <c r="F125" s="3" t="s">
        <v>55</v>
      </c>
      <c r="G125" s="3"/>
      <c r="H125" s="3" t="s">
        <v>27</v>
      </c>
      <c r="I125" s="3" t="s">
        <v>1167</v>
      </c>
      <c r="J125" s="14">
        <v>2500</v>
      </c>
      <c r="K125" s="11">
        <v>72</v>
      </c>
      <c r="L125" s="3" t="s">
        <v>144</v>
      </c>
      <c r="M125" s="8"/>
      <c r="N125" s="96">
        <v>550</v>
      </c>
      <c r="O125" s="17">
        <v>46266</v>
      </c>
      <c r="P125" s="76">
        <v>46266</v>
      </c>
      <c r="Q125" s="7" t="s">
        <v>214</v>
      </c>
      <c r="R125" s="8">
        <v>550</v>
      </c>
      <c r="S125" s="3"/>
    </row>
    <row r="126" spans="1:19" ht="27.6" hidden="1" customHeight="1" x14ac:dyDescent="0.3">
      <c r="A126" s="3" t="s">
        <v>1038</v>
      </c>
      <c r="B126" s="7" t="s">
        <v>24</v>
      </c>
      <c r="C126" s="7" t="s">
        <v>203</v>
      </c>
      <c r="D126" s="7">
        <v>46254</v>
      </c>
      <c r="E126" s="3" t="s">
        <v>38</v>
      </c>
      <c r="F126" s="3" t="s">
        <v>55</v>
      </c>
      <c r="G126" s="3"/>
      <c r="H126" s="3" t="s">
        <v>27</v>
      </c>
      <c r="I126" s="3" t="s">
        <v>1039</v>
      </c>
      <c r="J126" s="14">
        <v>2500</v>
      </c>
      <c r="K126" s="11">
        <v>65</v>
      </c>
      <c r="L126" s="3" t="s">
        <v>144</v>
      </c>
      <c r="M126" s="8"/>
      <c r="N126" s="8">
        <v>409.84</v>
      </c>
      <c r="O126" s="17">
        <v>46266</v>
      </c>
      <c r="P126" s="76">
        <v>46235</v>
      </c>
      <c r="Q126" s="7" t="s">
        <v>217</v>
      </c>
      <c r="R126" s="8">
        <v>409.84</v>
      </c>
      <c r="S126" s="3"/>
    </row>
    <row r="127" spans="1:19" ht="27.6" hidden="1" customHeight="1" x14ac:dyDescent="0.3">
      <c r="A127" s="3" t="s">
        <v>1040</v>
      </c>
      <c r="B127" s="7" t="s">
        <v>24</v>
      </c>
      <c r="C127" s="7" t="s">
        <v>203</v>
      </c>
      <c r="D127" s="7">
        <v>46256</v>
      </c>
      <c r="E127" s="3" t="s">
        <v>38</v>
      </c>
      <c r="F127" s="3" t="s">
        <v>55</v>
      </c>
      <c r="G127" s="3"/>
      <c r="H127" s="3" t="s">
        <v>27</v>
      </c>
      <c r="I127" s="3" t="s">
        <v>1041</v>
      </c>
      <c r="J127" s="14">
        <v>2500</v>
      </c>
      <c r="K127" s="11">
        <v>65</v>
      </c>
      <c r="L127" s="3" t="s">
        <v>144</v>
      </c>
      <c r="M127" s="8"/>
      <c r="N127" s="8">
        <v>409.84</v>
      </c>
      <c r="O127" s="17">
        <v>46266</v>
      </c>
      <c r="P127" s="76">
        <v>46235</v>
      </c>
      <c r="Q127" s="7" t="s">
        <v>217</v>
      </c>
      <c r="R127" s="8">
        <v>409.84</v>
      </c>
      <c r="S127" s="3"/>
    </row>
    <row r="128" spans="1:19" ht="27.6" hidden="1" customHeight="1" x14ac:dyDescent="0.3">
      <c r="A128" s="3" t="s">
        <v>1042</v>
      </c>
      <c r="B128" s="7" t="s">
        <v>24</v>
      </c>
      <c r="C128" s="7" t="s">
        <v>203</v>
      </c>
      <c r="D128" s="7">
        <v>46259</v>
      </c>
      <c r="E128" s="3" t="s">
        <v>38</v>
      </c>
      <c r="F128" s="3" t="s">
        <v>55</v>
      </c>
      <c r="G128" s="3"/>
      <c r="H128" s="3" t="s">
        <v>27</v>
      </c>
      <c r="I128" s="3" t="s">
        <v>1043</v>
      </c>
      <c r="J128" s="14">
        <v>2500</v>
      </c>
      <c r="K128" s="11">
        <v>65</v>
      </c>
      <c r="L128" s="3" t="s">
        <v>144</v>
      </c>
      <c r="M128" s="8"/>
      <c r="N128" s="8">
        <v>409.84</v>
      </c>
      <c r="O128" s="17">
        <v>46266</v>
      </c>
      <c r="P128" s="76">
        <v>46235</v>
      </c>
      <c r="Q128" s="7" t="s">
        <v>217</v>
      </c>
      <c r="R128" s="8">
        <v>409.84</v>
      </c>
      <c r="S128" s="3"/>
    </row>
    <row r="129" spans="1:19" ht="27.6" hidden="1" customHeight="1" x14ac:dyDescent="0.3">
      <c r="A129" s="3" t="s">
        <v>1185</v>
      </c>
      <c r="B129" s="7" t="s">
        <v>24</v>
      </c>
      <c r="C129" s="7" t="s">
        <v>203</v>
      </c>
      <c r="D129" s="7">
        <v>46269</v>
      </c>
      <c r="E129" s="3" t="s">
        <v>38</v>
      </c>
      <c r="F129" s="3" t="s">
        <v>55</v>
      </c>
      <c r="G129" s="3"/>
      <c r="H129" s="3" t="s">
        <v>41</v>
      </c>
      <c r="I129" s="3" t="s">
        <v>1207</v>
      </c>
      <c r="J129" s="14">
        <v>2500</v>
      </c>
      <c r="K129" s="11">
        <v>83</v>
      </c>
      <c r="L129" s="3" t="s">
        <v>144</v>
      </c>
      <c r="M129" s="8"/>
      <c r="N129" s="84">
        <v>538</v>
      </c>
      <c r="O129" s="17">
        <v>46357</v>
      </c>
      <c r="P129" s="76">
        <v>46266</v>
      </c>
      <c r="Q129" s="7" t="s">
        <v>217</v>
      </c>
      <c r="R129" s="8">
        <v>538</v>
      </c>
      <c r="S129" s="3"/>
    </row>
    <row r="130" spans="1:19" ht="27.6" customHeight="1" x14ac:dyDescent="0.3">
      <c r="A130" s="3" t="s">
        <v>1186</v>
      </c>
      <c r="B130" s="7" t="s">
        <v>24</v>
      </c>
      <c r="C130" s="7" t="s">
        <v>203</v>
      </c>
      <c r="D130" s="7">
        <v>46269</v>
      </c>
      <c r="E130" s="3" t="s">
        <v>38</v>
      </c>
      <c r="F130" s="3" t="s">
        <v>55</v>
      </c>
      <c r="G130" s="3"/>
      <c r="H130" s="3" t="s">
        <v>41</v>
      </c>
      <c r="I130" s="3" t="s">
        <v>1208</v>
      </c>
      <c r="J130" s="14">
        <v>2500</v>
      </c>
      <c r="K130" s="11">
        <v>83</v>
      </c>
      <c r="L130" s="3" t="s">
        <v>144</v>
      </c>
      <c r="M130" s="8"/>
      <c r="N130" s="96">
        <v>522</v>
      </c>
      <c r="O130" s="17">
        <v>46357</v>
      </c>
      <c r="P130" s="76">
        <v>46266</v>
      </c>
      <c r="Q130" s="7" t="s">
        <v>214</v>
      </c>
      <c r="R130" s="8">
        <v>522</v>
      </c>
      <c r="S130" s="3"/>
    </row>
    <row r="131" spans="1:19" ht="27.6" customHeight="1" x14ac:dyDescent="0.3">
      <c r="A131" s="3" t="s">
        <v>1187</v>
      </c>
      <c r="B131" s="7" t="s">
        <v>24</v>
      </c>
      <c r="C131" s="7" t="s">
        <v>203</v>
      </c>
      <c r="D131" s="7">
        <v>46269</v>
      </c>
      <c r="E131" s="3" t="s">
        <v>38</v>
      </c>
      <c r="F131" s="3" t="s">
        <v>55</v>
      </c>
      <c r="G131" s="3"/>
      <c r="H131" s="3" t="s">
        <v>41</v>
      </c>
      <c r="I131" s="3" t="s">
        <v>1209</v>
      </c>
      <c r="J131" s="14">
        <v>2500</v>
      </c>
      <c r="K131" s="11">
        <v>83</v>
      </c>
      <c r="L131" s="3" t="s">
        <v>144</v>
      </c>
      <c r="M131" s="8"/>
      <c r="N131" s="96">
        <v>522</v>
      </c>
      <c r="O131" s="17">
        <v>46357</v>
      </c>
      <c r="P131" s="76">
        <v>46266</v>
      </c>
      <c r="Q131" s="7" t="s">
        <v>214</v>
      </c>
      <c r="R131" s="8">
        <v>522</v>
      </c>
      <c r="S131" s="3"/>
    </row>
    <row r="132" spans="1:19" ht="27.6" customHeight="1" x14ac:dyDescent="0.3">
      <c r="A132" s="3" t="s">
        <v>1188</v>
      </c>
      <c r="B132" s="7" t="s">
        <v>24</v>
      </c>
      <c r="C132" s="7" t="s">
        <v>203</v>
      </c>
      <c r="D132" s="7">
        <v>46269</v>
      </c>
      <c r="E132" s="3" t="s">
        <v>38</v>
      </c>
      <c r="F132" s="3" t="s">
        <v>55</v>
      </c>
      <c r="G132" s="3"/>
      <c r="H132" s="3" t="s">
        <v>41</v>
      </c>
      <c r="I132" s="3" t="s">
        <v>1210</v>
      </c>
      <c r="J132" s="14">
        <v>2500</v>
      </c>
      <c r="K132" s="11">
        <v>83</v>
      </c>
      <c r="L132" s="3" t="s">
        <v>144</v>
      </c>
      <c r="M132" s="8"/>
      <c r="N132" s="96">
        <v>522</v>
      </c>
      <c r="O132" s="17">
        <v>46357</v>
      </c>
      <c r="P132" s="76">
        <v>46266</v>
      </c>
      <c r="Q132" s="7" t="s">
        <v>214</v>
      </c>
      <c r="R132" s="8">
        <v>522</v>
      </c>
      <c r="S132" s="3"/>
    </row>
    <row r="133" spans="1:19" ht="27.6" customHeight="1" x14ac:dyDescent="0.3">
      <c r="A133" s="3" t="s">
        <v>1189</v>
      </c>
      <c r="B133" s="7" t="s">
        <v>24</v>
      </c>
      <c r="C133" s="7" t="s">
        <v>203</v>
      </c>
      <c r="D133" s="7">
        <v>46269</v>
      </c>
      <c r="E133" s="3" t="s">
        <v>38</v>
      </c>
      <c r="F133" s="3" t="s">
        <v>55</v>
      </c>
      <c r="G133" s="3"/>
      <c r="H133" s="3" t="s">
        <v>27</v>
      </c>
      <c r="I133" s="3" t="s">
        <v>1211</v>
      </c>
      <c r="J133" s="14">
        <v>2500</v>
      </c>
      <c r="K133" s="11">
        <v>83</v>
      </c>
      <c r="L133" s="3" t="s">
        <v>144</v>
      </c>
      <c r="M133" s="8"/>
      <c r="N133" s="96">
        <v>522</v>
      </c>
      <c r="O133" s="17">
        <v>46357</v>
      </c>
      <c r="P133" s="76">
        <v>46266</v>
      </c>
      <c r="Q133" s="7" t="s">
        <v>214</v>
      </c>
      <c r="R133" s="8">
        <v>522</v>
      </c>
      <c r="S133" s="3"/>
    </row>
    <row r="134" spans="1:19" ht="27.6" customHeight="1" x14ac:dyDescent="0.3">
      <c r="A134" s="3" t="s">
        <v>1190</v>
      </c>
      <c r="B134" s="7" t="s">
        <v>24</v>
      </c>
      <c r="C134" s="7" t="s">
        <v>203</v>
      </c>
      <c r="D134" s="7">
        <v>46269</v>
      </c>
      <c r="E134" s="3" t="s">
        <v>38</v>
      </c>
      <c r="F134" s="3" t="s">
        <v>55</v>
      </c>
      <c r="G134" s="3"/>
      <c r="H134" s="3" t="s">
        <v>27</v>
      </c>
      <c r="I134" s="3" t="s">
        <v>1212</v>
      </c>
      <c r="J134" s="14">
        <v>2500</v>
      </c>
      <c r="K134" s="11">
        <v>83</v>
      </c>
      <c r="L134" s="3" t="s">
        <v>144</v>
      </c>
      <c r="M134" s="8"/>
      <c r="N134" s="96">
        <v>522</v>
      </c>
      <c r="O134" s="17">
        <v>46357</v>
      </c>
      <c r="P134" s="76">
        <v>46296</v>
      </c>
      <c r="Q134" s="7" t="s">
        <v>214</v>
      </c>
      <c r="R134" s="8">
        <v>522</v>
      </c>
      <c r="S134" s="3"/>
    </row>
    <row r="135" spans="1:19" ht="27.6" customHeight="1" x14ac:dyDescent="0.3">
      <c r="A135" s="3" t="s">
        <v>1191</v>
      </c>
      <c r="B135" s="7" t="s">
        <v>24</v>
      </c>
      <c r="C135" s="7" t="s">
        <v>203</v>
      </c>
      <c r="D135" s="7">
        <v>46269</v>
      </c>
      <c r="E135" s="3" t="s">
        <v>38</v>
      </c>
      <c r="F135" s="3" t="s">
        <v>55</v>
      </c>
      <c r="G135" s="3"/>
      <c r="H135" s="3" t="s">
        <v>27</v>
      </c>
      <c r="I135" s="3" t="s">
        <v>1213</v>
      </c>
      <c r="J135" s="14">
        <v>2500</v>
      </c>
      <c r="K135" s="11">
        <v>83</v>
      </c>
      <c r="L135" s="3" t="s">
        <v>144</v>
      </c>
      <c r="M135" s="8"/>
      <c r="N135" s="96">
        <v>522</v>
      </c>
      <c r="O135" s="17">
        <v>46357</v>
      </c>
      <c r="P135" s="76">
        <v>46296</v>
      </c>
      <c r="Q135" s="7" t="s">
        <v>214</v>
      </c>
      <c r="R135" s="8">
        <v>522</v>
      </c>
      <c r="S135" s="3"/>
    </row>
    <row r="136" spans="1:19" ht="27.6" customHeight="1" x14ac:dyDescent="0.3">
      <c r="A136" s="3" t="s">
        <v>1192</v>
      </c>
      <c r="B136" s="7" t="s">
        <v>24</v>
      </c>
      <c r="C136" s="7" t="s">
        <v>203</v>
      </c>
      <c r="D136" s="7">
        <v>46269</v>
      </c>
      <c r="E136" s="3" t="s">
        <v>38</v>
      </c>
      <c r="F136" s="3" t="s">
        <v>55</v>
      </c>
      <c r="G136" s="3"/>
      <c r="H136" s="3" t="s">
        <v>27</v>
      </c>
      <c r="I136" s="3" t="s">
        <v>1214</v>
      </c>
      <c r="J136" s="14">
        <v>2500</v>
      </c>
      <c r="K136" s="11">
        <v>83</v>
      </c>
      <c r="L136" s="3" t="s">
        <v>144</v>
      </c>
      <c r="M136" s="8"/>
      <c r="N136" s="96">
        <v>522</v>
      </c>
      <c r="O136" s="17">
        <v>46357</v>
      </c>
      <c r="P136" s="76">
        <v>46296</v>
      </c>
      <c r="Q136" s="7" t="s">
        <v>220</v>
      </c>
      <c r="R136" s="8">
        <v>522</v>
      </c>
      <c r="S136" s="3"/>
    </row>
    <row r="137" spans="1:19" ht="27.6" customHeight="1" x14ac:dyDescent="0.3">
      <c r="A137" s="3" t="s">
        <v>1193</v>
      </c>
      <c r="B137" s="7" t="s">
        <v>24</v>
      </c>
      <c r="C137" s="7" t="s">
        <v>203</v>
      </c>
      <c r="D137" s="7">
        <v>46269</v>
      </c>
      <c r="E137" s="3" t="s">
        <v>38</v>
      </c>
      <c r="F137" s="3" t="s">
        <v>55</v>
      </c>
      <c r="G137" s="3"/>
      <c r="H137" s="3" t="s">
        <v>41</v>
      </c>
      <c r="I137" s="3" t="s">
        <v>1215</v>
      </c>
      <c r="J137" s="14">
        <v>2500</v>
      </c>
      <c r="K137" s="11">
        <v>83</v>
      </c>
      <c r="L137" s="3" t="s">
        <v>144</v>
      </c>
      <c r="M137" s="8"/>
      <c r="N137" s="96">
        <v>522</v>
      </c>
      <c r="O137" s="17">
        <v>46357</v>
      </c>
      <c r="P137" s="76">
        <v>46296</v>
      </c>
      <c r="Q137" s="7" t="s">
        <v>220</v>
      </c>
      <c r="R137" s="8">
        <v>522</v>
      </c>
      <c r="S137" s="3"/>
    </row>
    <row r="138" spans="1:19" ht="27.6" customHeight="1" x14ac:dyDescent="0.3">
      <c r="A138" s="3" t="s">
        <v>1194</v>
      </c>
      <c r="B138" s="7" t="s">
        <v>24</v>
      </c>
      <c r="C138" s="7" t="s">
        <v>203</v>
      </c>
      <c r="D138" s="7">
        <v>46269</v>
      </c>
      <c r="E138" s="3" t="s">
        <v>38</v>
      </c>
      <c r="F138" s="3" t="s">
        <v>55</v>
      </c>
      <c r="G138" s="3"/>
      <c r="H138" s="3" t="s">
        <v>41</v>
      </c>
      <c r="I138" s="3" t="s">
        <v>1216</v>
      </c>
      <c r="J138" s="14">
        <v>2500</v>
      </c>
      <c r="K138" s="11">
        <v>83</v>
      </c>
      <c r="L138" s="3" t="s">
        <v>144</v>
      </c>
      <c r="M138" s="8"/>
      <c r="N138" s="96">
        <v>522</v>
      </c>
      <c r="O138" s="17">
        <v>46357</v>
      </c>
      <c r="P138" s="76">
        <v>46296</v>
      </c>
      <c r="Q138" s="7" t="s">
        <v>220</v>
      </c>
      <c r="R138" s="8">
        <v>522</v>
      </c>
      <c r="S138" s="3"/>
    </row>
    <row r="139" spans="1:19" ht="27.6" customHeight="1" x14ac:dyDescent="0.3">
      <c r="A139" s="3" t="s">
        <v>1195</v>
      </c>
      <c r="B139" s="7" t="s">
        <v>24</v>
      </c>
      <c r="C139" s="7" t="s">
        <v>203</v>
      </c>
      <c r="D139" s="7">
        <v>46269</v>
      </c>
      <c r="E139" s="3" t="s">
        <v>38</v>
      </c>
      <c r="F139" s="3" t="s">
        <v>55</v>
      </c>
      <c r="G139" s="3"/>
      <c r="H139" s="3" t="s">
        <v>41</v>
      </c>
      <c r="I139" s="3" t="s">
        <v>1217</v>
      </c>
      <c r="J139" s="14">
        <v>2500</v>
      </c>
      <c r="K139" s="11">
        <v>83</v>
      </c>
      <c r="L139" s="3" t="s">
        <v>144</v>
      </c>
      <c r="M139" s="8"/>
      <c r="N139" s="96">
        <v>522</v>
      </c>
      <c r="O139" s="17">
        <v>46357</v>
      </c>
      <c r="P139" s="76">
        <v>46296</v>
      </c>
      <c r="Q139" s="7" t="s">
        <v>220</v>
      </c>
      <c r="R139" s="8">
        <v>522</v>
      </c>
      <c r="S139" s="3"/>
    </row>
    <row r="140" spans="1:19" ht="27.6" customHeight="1" x14ac:dyDescent="0.3">
      <c r="A140" s="3" t="s">
        <v>1196</v>
      </c>
      <c r="B140" s="7" t="s">
        <v>24</v>
      </c>
      <c r="C140" s="7" t="s">
        <v>203</v>
      </c>
      <c r="D140" s="7">
        <v>46269</v>
      </c>
      <c r="E140" s="3" t="s">
        <v>38</v>
      </c>
      <c r="F140" s="3" t="s">
        <v>55</v>
      </c>
      <c r="G140" s="3"/>
      <c r="H140" s="3" t="s">
        <v>41</v>
      </c>
      <c r="I140" s="3" t="s">
        <v>1218</v>
      </c>
      <c r="J140" s="14">
        <v>2500</v>
      </c>
      <c r="K140" s="11">
        <v>83</v>
      </c>
      <c r="L140" s="3" t="s">
        <v>144</v>
      </c>
      <c r="M140" s="8"/>
      <c r="N140" s="96">
        <v>522</v>
      </c>
      <c r="O140" s="17">
        <v>46357</v>
      </c>
      <c r="P140" s="76">
        <v>46296</v>
      </c>
      <c r="Q140" s="7" t="s">
        <v>220</v>
      </c>
      <c r="R140" s="8">
        <v>522</v>
      </c>
      <c r="S140" s="3"/>
    </row>
    <row r="141" spans="1:19" ht="27.6" customHeight="1" x14ac:dyDescent="0.3">
      <c r="A141" s="3" t="s">
        <v>1197</v>
      </c>
      <c r="B141" s="7" t="s">
        <v>24</v>
      </c>
      <c r="C141" s="7" t="s">
        <v>203</v>
      </c>
      <c r="D141" s="7">
        <v>46269</v>
      </c>
      <c r="E141" s="3" t="s">
        <v>38</v>
      </c>
      <c r="F141" s="3" t="s">
        <v>55</v>
      </c>
      <c r="G141" s="3"/>
      <c r="H141" s="3" t="s">
        <v>27</v>
      </c>
      <c r="I141" s="3" t="s">
        <v>1219</v>
      </c>
      <c r="J141" s="14">
        <v>2500</v>
      </c>
      <c r="K141" s="11">
        <v>83</v>
      </c>
      <c r="L141" s="3" t="s">
        <v>144</v>
      </c>
      <c r="M141" s="8"/>
      <c r="N141" s="96">
        <v>522</v>
      </c>
      <c r="O141" s="17">
        <v>46357</v>
      </c>
      <c r="P141" s="76">
        <v>46296</v>
      </c>
      <c r="Q141" s="7" t="s">
        <v>220</v>
      </c>
      <c r="R141" s="8">
        <v>522</v>
      </c>
      <c r="S141" s="3"/>
    </row>
    <row r="142" spans="1:19" ht="27.6" customHeight="1" x14ac:dyDescent="0.3">
      <c r="A142" s="3" t="s">
        <v>1198</v>
      </c>
      <c r="B142" s="7" t="s">
        <v>24</v>
      </c>
      <c r="C142" s="7" t="s">
        <v>203</v>
      </c>
      <c r="D142" s="7">
        <v>46269</v>
      </c>
      <c r="E142" s="3" t="s">
        <v>38</v>
      </c>
      <c r="F142" s="3" t="s">
        <v>55</v>
      </c>
      <c r="G142" s="3"/>
      <c r="H142" s="3" t="s">
        <v>27</v>
      </c>
      <c r="I142" s="3" t="s">
        <v>1220</v>
      </c>
      <c r="J142" s="14">
        <v>2500</v>
      </c>
      <c r="K142" s="11">
        <v>83</v>
      </c>
      <c r="L142" s="3" t="s">
        <v>144</v>
      </c>
      <c r="M142" s="8"/>
      <c r="N142" s="96">
        <v>522</v>
      </c>
      <c r="O142" s="17">
        <v>46357</v>
      </c>
      <c r="P142" s="76">
        <v>46296</v>
      </c>
      <c r="Q142" s="7" t="s">
        <v>220</v>
      </c>
      <c r="R142" s="8">
        <v>522</v>
      </c>
      <c r="S142" s="3"/>
    </row>
    <row r="143" spans="1:19" ht="27.6" customHeight="1" x14ac:dyDescent="0.3">
      <c r="A143" s="3" t="s">
        <v>1199</v>
      </c>
      <c r="B143" s="7" t="s">
        <v>24</v>
      </c>
      <c r="C143" s="7" t="s">
        <v>203</v>
      </c>
      <c r="D143" s="7">
        <v>46269</v>
      </c>
      <c r="E143" s="3" t="s">
        <v>38</v>
      </c>
      <c r="F143" s="3" t="s">
        <v>55</v>
      </c>
      <c r="G143" s="3"/>
      <c r="H143" s="3" t="s">
        <v>27</v>
      </c>
      <c r="I143" s="3" t="s">
        <v>1221</v>
      </c>
      <c r="J143" s="14">
        <v>2500</v>
      </c>
      <c r="K143" s="11">
        <v>83</v>
      </c>
      <c r="L143" s="3" t="s">
        <v>144</v>
      </c>
      <c r="M143" s="8"/>
      <c r="N143" s="96">
        <v>522</v>
      </c>
      <c r="O143" s="17">
        <v>46357</v>
      </c>
      <c r="P143" s="76">
        <v>46296</v>
      </c>
      <c r="Q143" s="7" t="s">
        <v>220</v>
      </c>
      <c r="R143" s="8">
        <v>522</v>
      </c>
      <c r="S143" s="3"/>
    </row>
    <row r="144" spans="1:19" ht="27.6" customHeight="1" x14ac:dyDescent="0.3">
      <c r="A144" s="3" t="s">
        <v>1200</v>
      </c>
      <c r="B144" s="7" t="s">
        <v>24</v>
      </c>
      <c r="C144" s="7" t="s">
        <v>203</v>
      </c>
      <c r="D144" s="7">
        <v>46269</v>
      </c>
      <c r="E144" s="3" t="s">
        <v>38</v>
      </c>
      <c r="F144" s="3" t="s">
        <v>55</v>
      </c>
      <c r="G144" s="3"/>
      <c r="H144" s="3" t="s">
        <v>27</v>
      </c>
      <c r="I144" s="3" t="s">
        <v>1222</v>
      </c>
      <c r="J144" s="14">
        <v>2500</v>
      </c>
      <c r="K144" s="11">
        <v>83</v>
      </c>
      <c r="L144" s="3" t="s">
        <v>144</v>
      </c>
      <c r="M144" s="8"/>
      <c r="N144" s="96">
        <v>522</v>
      </c>
      <c r="O144" s="17">
        <v>46357</v>
      </c>
      <c r="P144" s="76">
        <v>46296</v>
      </c>
      <c r="Q144" s="7" t="s">
        <v>220</v>
      </c>
      <c r="R144" s="8">
        <v>522</v>
      </c>
      <c r="S144" s="3"/>
    </row>
    <row r="145" spans="1:19" ht="27.6" customHeight="1" x14ac:dyDescent="0.3">
      <c r="A145" s="3" t="s">
        <v>1232</v>
      </c>
      <c r="B145" s="7" t="s">
        <v>24</v>
      </c>
      <c r="C145" s="7" t="s">
        <v>197</v>
      </c>
      <c r="D145" s="7">
        <v>46282</v>
      </c>
      <c r="E145" s="3" t="s">
        <v>38</v>
      </c>
      <c r="F145" s="3" t="s">
        <v>1234</v>
      </c>
      <c r="G145" s="3"/>
      <c r="H145" s="3" t="s">
        <v>27</v>
      </c>
      <c r="I145" s="3" t="s">
        <v>1235</v>
      </c>
      <c r="J145" s="14">
        <v>5000</v>
      </c>
      <c r="K145" s="11"/>
      <c r="L145" s="3" t="s">
        <v>144</v>
      </c>
      <c r="M145" s="8"/>
      <c r="N145" s="96">
        <v>25250</v>
      </c>
      <c r="O145" s="17"/>
      <c r="P145" s="76"/>
      <c r="Q145" s="7" t="s">
        <v>214</v>
      </c>
      <c r="R145" s="8"/>
      <c r="S145" s="3"/>
    </row>
    <row r="146" spans="1:19" ht="27.6" hidden="1" customHeight="1" x14ac:dyDescent="0.3">
      <c r="A146" s="3" t="s">
        <v>1044</v>
      </c>
      <c r="B146" s="7" t="s">
        <v>24</v>
      </c>
      <c r="C146" s="7" t="s">
        <v>190</v>
      </c>
      <c r="D146" s="7">
        <v>46058</v>
      </c>
      <c r="E146" s="3" t="s">
        <v>69</v>
      </c>
      <c r="F146" s="3" t="s">
        <v>98</v>
      </c>
      <c r="G146" s="3" t="s">
        <v>195</v>
      </c>
      <c r="H146" s="3" t="s">
        <v>131</v>
      </c>
      <c r="I146" s="3">
        <v>2026002</v>
      </c>
      <c r="J146" s="14">
        <v>5959.81</v>
      </c>
      <c r="K146" s="11"/>
      <c r="L146" s="3" t="s">
        <v>135</v>
      </c>
      <c r="M146" s="8"/>
      <c r="N146" s="8"/>
      <c r="O146" s="17"/>
      <c r="P146" s="76"/>
      <c r="Q146" s="7" t="s">
        <v>217</v>
      </c>
      <c r="R146" s="8"/>
      <c r="S146" s="3"/>
    </row>
    <row r="147" spans="1:19" ht="27.6" hidden="1" customHeight="1" x14ac:dyDescent="0.3">
      <c r="A147" s="3" t="s">
        <v>1045</v>
      </c>
      <c r="B147" s="7" t="s">
        <v>24</v>
      </c>
      <c r="C147" s="7" t="s">
        <v>190</v>
      </c>
      <c r="D147" s="7">
        <v>46092</v>
      </c>
      <c r="E147" s="3" t="s">
        <v>69</v>
      </c>
      <c r="F147" s="3" t="s">
        <v>108</v>
      </c>
      <c r="G147" s="3" t="s">
        <v>195</v>
      </c>
      <c r="H147" s="3" t="s">
        <v>131</v>
      </c>
      <c r="I147" s="3">
        <v>20251221</v>
      </c>
      <c r="J147" s="14">
        <v>5500</v>
      </c>
      <c r="K147" s="11"/>
      <c r="L147" s="3" t="s">
        <v>135</v>
      </c>
      <c r="M147" s="8"/>
      <c r="N147" s="8"/>
      <c r="O147" s="17"/>
      <c r="P147" s="76"/>
      <c r="Q147" s="7" t="s">
        <v>217</v>
      </c>
      <c r="R147" s="8"/>
      <c r="S147" s="3"/>
    </row>
    <row r="148" spans="1:19" ht="27.6" hidden="1" customHeight="1" x14ac:dyDescent="0.3">
      <c r="A148" s="3" t="s">
        <v>1046</v>
      </c>
      <c r="B148" s="7" t="s">
        <v>24</v>
      </c>
      <c r="C148" s="7" t="s">
        <v>190</v>
      </c>
      <c r="D148" s="7">
        <v>46143</v>
      </c>
      <c r="E148" s="3" t="s">
        <v>69</v>
      </c>
      <c r="F148" s="3" t="s">
        <v>80</v>
      </c>
      <c r="G148" s="3" t="s">
        <v>195</v>
      </c>
      <c r="H148" s="3" t="s">
        <v>131</v>
      </c>
      <c r="I148" s="3">
        <v>2026087</v>
      </c>
      <c r="J148" s="14">
        <v>5739.91</v>
      </c>
      <c r="K148" s="11"/>
      <c r="L148" s="3" t="s">
        <v>135</v>
      </c>
      <c r="M148" s="8"/>
      <c r="N148" s="8"/>
      <c r="O148" s="17"/>
      <c r="P148" s="76"/>
      <c r="Q148" s="7" t="s">
        <v>217</v>
      </c>
      <c r="R148" s="8"/>
      <c r="S148" s="3"/>
    </row>
    <row r="149" spans="1:19" ht="27.6" hidden="1" customHeight="1" x14ac:dyDescent="0.3">
      <c r="A149" s="3" t="s">
        <v>1047</v>
      </c>
      <c r="B149" s="7" t="s">
        <v>24</v>
      </c>
      <c r="C149" s="7" t="s">
        <v>190</v>
      </c>
      <c r="D149" s="7">
        <v>46155</v>
      </c>
      <c r="E149" s="3" t="s">
        <v>69</v>
      </c>
      <c r="F149" s="3" t="s">
        <v>80</v>
      </c>
      <c r="G149" s="3" t="s">
        <v>195</v>
      </c>
      <c r="H149" s="3" t="s">
        <v>131</v>
      </c>
      <c r="I149" s="3">
        <v>2026095</v>
      </c>
      <c r="J149" s="14">
        <v>12206.84</v>
      </c>
      <c r="K149" s="11"/>
      <c r="L149" s="3" t="s">
        <v>135</v>
      </c>
      <c r="M149" s="8"/>
      <c r="N149" s="8"/>
      <c r="O149" s="17"/>
      <c r="P149" s="76"/>
      <c r="Q149" s="7" t="s">
        <v>217</v>
      </c>
      <c r="R149" s="8"/>
      <c r="S149" s="3"/>
    </row>
    <row r="150" spans="1:19" ht="27.6" customHeight="1" x14ac:dyDescent="0.3">
      <c r="A150" s="3" t="s">
        <v>1175</v>
      </c>
      <c r="B150" s="7" t="s">
        <v>24</v>
      </c>
      <c r="C150" s="7" t="s">
        <v>190</v>
      </c>
      <c r="D150" s="7">
        <v>46261</v>
      </c>
      <c r="E150" s="3" t="s">
        <v>69</v>
      </c>
      <c r="F150" s="3" t="s">
        <v>1176</v>
      </c>
      <c r="G150" s="3" t="s">
        <v>1178</v>
      </c>
      <c r="H150" s="3"/>
      <c r="I150" s="3"/>
      <c r="J150" s="14">
        <v>10500</v>
      </c>
      <c r="K150" s="11"/>
      <c r="L150" s="3" t="s">
        <v>144</v>
      </c>
      <c r="M150" s="8"/>
      <c r="N150" s="96">
        <v>310</v>
      </c>
      <c r="O150" s="17"/>
      <c r="P150" s="76">
        <v>46296</v>
      </c>
      <c r="Q150" s="7"/>
      <c r="R150" s="8">
        <v>310</v>
      </c>
      <c r="S150" s="3"/>
    </row>
    <row r="151" spans="1:19" ht="27.6" hidden="1" customHeight="1" x14ac:dyDescent="0.3">
      <c r="A151" s="3" t="s">
        <v>1184</v>
      </c>
      <c r="B151" s="7" t="s">
        <v>24</v>
      </c>
      <c r="C151" s="7" t="s">
        <v>190</v>
      </c>
      <c r="D151" s="7">
        <v>46265</v>
      </c>
      <c r="E151" s="3" t="s">
        <v>69</v>
      </c>
      <c r="F151" s="3" t="s">
        <v>1181</v>
      </c>
      <c r="G151" s="3" t="s">
        <v>1182</v>
      </c>
      <c r="H151" s="3" t="s">
        <v>131</v>
      </c>
      <c r="I151" s="3" t="s">
        <v>1206</v>
      </c>
      <c r="J151" s="14">
        <v>2000</v>
      </c>
      <c r="K151" s="11"/>
      <c r="L151" s="3" t="s">
        <v>144</v>
      </c>
      <c r="M151" s="8"/>
      <c r="N151" s="8">
        <v>335</v>
      </c>
      <c r="O151" s="17"/>
      <c r="P151" s="76">
        <v>46266</v>
      </c>
      <c r="Q151" s="7" t="s">
        <v>217</v>
      </c>
      <c r="R151" s="8">
        <v>335</v>
      </c>
      <c r="S151" s="3"/>
    </row>
    <row r="152" spans="1:19" ht="27.6" customHeight="1" x14ac:dyDescent="0.3">
      <c r="A152" s="3" t="s">
        <v>1262</v>
      </c>
      <c r="B152" s="7" t="s">
        <v>24</v>
      </c>
      <c r="C152" s="7" t="s">
        <v>190</v>
      </c>
      <c r="D152" s="7">
        <v>46290</v>
      </c>
      <c r="E152" s="3" t="s">
        <v>69</v>
      </c>
      <c r="F152" s="3" t="s">
        <v>1261</v>
      </c>
      <c r="G152" s="3" t="s">
        <v>1178</v>
      </c>
      <c r="H152" s="3" t="s">
        <v>131</v>
      </c>
      <c r="I152" s="3"/>
      <c r="J152" s="14">
        <v>13000</v>
      </c>
      <c r="K152" s="11"/>
      <c r="L152" s="3" t="s">
        <v>144</v>
      </c>
      <c r="M152" s="8"/>
      <c r="N152" s="96"/>
      <c r="O152" s="17"/>
      <c r="P152" s="76">
        <v>46357</v>
      </c>
      <c r="Q152" s="7"/>
      <c r="R152" s="8">
        <v>307</v>
      </c>
      <c r="S152" s="3"/>
    </row>
    <row r="153" spans="1:19" ht="27.6" hidden="1" customHeight="1" x14ac:dyDescent="0.3">
      <c r="A153" s="3" t="s">
        <v>1048</v>
      </c>
      <c r="B153" s="7" t="s">
        <v>24</v>
      </c>
      <c r="C153" s="7" t="s">
        <v>190</v>
      </c>
      <c r="D153" s="7">
        <v>46068</v>
      </c>
      <c r="E153" s="3" t="s">
        <v>60</v>
      </c>
      <c r="F153" s="3" t="s">
        <v>62</v>
      </c>
      <c r="G153" s="3" t="s">
        <v>178</v>
      </c>
      <c r="H153" s="3" t="s">
        <v>131</v>
      </c>
      <c r="I153" s="3">
        <v>20042700</v>
      </c>
      <c r="J153" s="14">
        <v>8738</v>
      </c>
      <c r="K153" s="11"/>
      <c r="L153" s="3" t="s">
        <v>135</v>
      </c>
      <c r="M153" s="8"/>
      <c r="N153" s="8"/>
      <c r="O153" s="17"/>
      <c r="P153" s="76"/>
      <c r="Q153" s="7" t="s">
        <v>217</v>
      </c>
      <c r="R153" s="8"/>
      <c r="S153" s="3"/>
    </row>
    <row r="154" spans="1:19" ht="27.6" hidden="1" customHeight="1" x14ac:dyDescent="0.3">
      <c r="A154" s="3" t="s">
        <v>1049</v>
      </c>
      <c r="B154" s="7" t="s">
        <v>24</v>
      </c>
      <c r="C154" s="7" t="s">
        <v>190</v>
      </c>
      <c r="D154" s="7">
        <v>46092</v>
      </c>
      <c r="E154" s="3" t="s">
        <v>60</v>
      </c>
      <c r="F154" s="3" t="s">
        <v>62</v>
      </c>
      <c r="G154" s="3" t="s">
        <v>178</v>
      </c>
      <c r="H154" s="3" t="s">
        <v>140</v>
      </c>
      <c r="I154" s="3">
        <v>20043710</v>
      </c>
      <c r="J154" s="14">
        <v>10000</v>
      </c>
      <c r="K154" s="11"/>
      <c r="L154" s="3" t="s">
        <v>135</v>
      </c>
      <c r="M154" s="8"/>
      <c r="N154" s="8"/>
      <c r="O154" s="17"/>
      <c r="P154" s="76"/>
      <c r="Q154" s="7" t="s">
        <v>217</v>
      </c>
      <c r="R154" s="8"/>
      <c r="S154" s="3"/>
    </row>
    <row r="155" spans="1:19" ht="27.6" hidden="1" customHeight="1" x14ac:dyDescent="0.3">
      <c r="A155" s="3" t="s">
        <v>1050</v>
      </c>
      <c r="B155" s="7" t="s">
        <v>24</v>
      </c>
      <c r="C155" s="7" t="s">
        <v>190</v>
      </c>
      <c r="D155" s="7">
        <v>46093</v>
      </c>
      <c r="E155" s="3" t="s">
        <v>60</v>
      </c>
      <c r="F155" s="3" t="s">
        <v>62</v>
      </c>
      <c r="G155" s="3" t="s">
        <v>178</v>
      </c>
      <c r="H155" s="3" t="s">
        <v>151</v>
      </c>
      <c r="I155" s="3">
        <v>20043720</v>
      </c>
      <c r="J155" s="14">
        <v>10000</v>
      </c>
      <c r="K155" s="11"/>
      <c r="L155" s="3" t="s">
        <v>135</v>
      </c>
      <c r="M155" s="8"/>
      <c r="N155" s="8"/>
      <c r="O155" s="17"/>
      <c r="P155" s="76"/>
      <c r="Q155" s="7" t="s">
        <v>217</v>
      </c>
      <c r="R155" s="8"/>
      <c r="S155" s="3"/>
    </row>
    <row r="156" spans="1:19" ht="27.6" hidden="1" customHeight="1" x14ac:dyDescent="0.3">
      <c r="A156" s="3" t="s">
        <v>1051</v>
      </c>
      <c r="B156" s="7" t="s">
        <v>24</v>
      </c>
      <c r="C156" s="7" t="s">
        <v>190</v>
      </c>
      <c r="D156" s="7">
        <v>46181</v>
      </c>
      <c r="E156" s="3" t="s">
        <v>60</v>
      </c>
      <c r="F156" s="3" t="s">
        <v>62</v>
      </c>
      <c r="G156" s="3" t="s">
        <v>178</v>
      </c>
      <c r="H156" s="3" t="s">
        <v>140</v>
      </c>
      <c r="I156" s="3">
        <v>20045910</v>
      </c>
      <c r="J156" s="14">
        <v>5000</v>
      </c>
      <c r="K156" s="11"/>
      <c r="L156" s="3" t="s">
        <v>135</v>
      </c>
      <c r="M156" s="8"/>
      <c r="N156" s="8"/>
      <c r="O156" s="17"/>
      <c r="P156" s="76"/>
      <c r="Q156" s="7" t="s">
        <v>217</v>
      </c>
      <c r="R156" s="8"/>
      <c r="S156" s="3"/>
    </row>
    <row r="157" spans="1:19" ht="27.6" hidden="1" customHeight="1" x14ac:dyDescent="0.3">
      <c r="A157" s="3" t="s">
        <v>1052</v>
      </c>
      <c r="B157" s="7" t="s">
        <v>24</v>
      </c>
      <c r="C157" s="7" t="s">
        <v>190</v>
      </c>
      <c r="D157" s="7">
        <v>46191</v>
      </c>
      <c r="E157" s="3" t="s">
        <v>60</v>
      </c>
      <c r="F157" s="3" t="s">
        <v>62</v>
      </c>
      <c r="G157" s="3" t="s">
        <v>178</v>
      </c>
      <c r="H157" s="3" t="s">
        <v>151</v>
      </c>
      <c r="I157" s="3">
        <v>20045920</v>
      </c>
      <c r="J157" s="14">
        <v>10000</v>
      </c>
      <c r="K157" s="11"/>
      <c r="L157" s="3" t="s">
        <v>135</v>
      </c>
      <c r="M157" s="8"/>
      <c r="N157" s="8"/>
      <c r="O157" s="17"/>
      <c r="P157" s="76"/>
      <c r="Q157" s="7" t="s">
        <v>217</v>
      </c>
      <c r="R157" s="8"/>
      <c r="S157" s="3"/>
    </row>
    <row r="158" spans="1:19" ht="27.6" customHeight="1" x14ac:dyDescent="0.3">
      <c r="A158" s="3" t="s">
        <v>1054</v>
      </c>
      <c r="B158" s="7" t="s">
        <v>24</v>
      </c>
      <c r="C158" s="7" t="s">
        <v>190</v>
      </c>
      <c r="D158" s="7">
        <v>46193</v>
      </c>
      <c r="E158" s="3" t="s">
        <v>60</v>
      </c>
      <c r="F158" s="3" t="s">
        <v>62</v>
      </c>
      <c r="G158" s="3" t="s">
        <v>178</v>
      </c>
      <c r="H158" s="3" t="s">
        <v>140</v>
      </c>
      <c r="I158" s="3">
        <v>20045880</v>
      </c>
      <c r="J158" s="14">
        <v>15000</v>
      </c>
      <c r="K158" s="11"/>
      <c r="L158" s="3" t="s">
        <v>135</v>
      </c>
      <c r="M158" s="8"/>
      <c r="N158" s="96">
        <v>328.5</v>
      </c>
      <c r="O158" s="17"/>
      <c r="P158" s="76">
        <v>46235</v>
      </c>
      <c r="Q158" s="7" t="s">
        <v>214</v>
      </c>
      <c r="R158" s="8">
        <v>328.5</v>
      </c>
      <c r="S158" s="3"/>
    </row>
    <row r="159" spans="1:19" ht="27.6" customHeight="1" x14ac:dyDescent="0.3">
      <c r="A159" s="3" t="s">
        <v>1055</v>
      </c>
      <c r="B159" s="7" t="s">
        <v>24</v>
      </c>
      <c r="C159" s="7" t="s">
        <v>190</v>
      </c>
      <c r="D159" s="7">
        <v>46204</v>
      </c>
      <c r="E159" s="3" t="s">
        <v>60</v>
      </c>
      <c r="F159" s="3" t="s">
        <v>62</v>
      </c>
      <c r="G159" s="3" t="s">
        <v>178</v>
      </c>
      <c r="H159" s="3" t="s">
        <v>140</v>
      </c>
      <c r="I159" s="3">
        <v>20047920</v>
      </c>
      <c r="J159" s="14">
        <v>10000</v>
      </c>
      <c r="K159" s="11"/>
      <c r="L159" s="3" t="s">
        <v>135</v>
      </c>
      <c r="M159" s="8"/>
      <c r="N159" s="96">
        <v>328.5</v>
      </c>
      <c r="O159" s="17"/>
      <c r="P159" s="76">
        <v>46266</v>
      </c>
      <c r="Q159" s="7" t="s">
        <v>220</v>
      </c>
      <c r="R159" s="8">
        <v>328.5</v>
      </c>
      <c r="S159" s="3"/>
    </row>
    <row r="160" spans="1:19" ht="27.6" customHeight="1" x14ac:dyDescent="0.3">
      <c r="A160" s="3" t="s">
        <v>1057</v>
      </c>
      <c r="B160" s="7" t="s">
        <v>24</v>
      </c>
      <c r="C160" s="7" t="s">
        <v>190</v>
      </c>
      <c r="D160" s="7">
        <v>46218</v>
      </c>
      <c r="E160" s="3" t="s">
        <v>60</v>
      </c>
      <c r="F160" s="3" t="s">
        <v>62</v>
      </c>
      <c r="G160" s="3" t="s">
        <v>178</v>
      </c>
      <c r="H160" s="3" t="s">
        <v>151</v>
      </c>
      <c r="I160" s="3">
        <v>20047930</v>
      </c>
      <c r="J160" s="14">
        <v>15000</v>
      </c>
      <c r="K160" s="11"/>
      <c r="L160" s="3" t="s">
        <v>135</v>
      </c>
      <c r="M160" s="8"/>
      <c r="N160" s="96">
        <v>328.5</v>
      </c>
      <c r="O160" s="17"/>
      <c r="P160" s="76">
        <v>46266</v>
      </c>
      <c r="Q160" s="7" t="s">
        <v>220</v>
      </c>
      <c r="R160" s="8">
        <v>328.5</v>
      </c>
      <c r="S160" s="3"/>
    </row>
    <row r="161" spans="1:19" ht="27.6" customHeight="1" x14ac:dyDescent="0.3">
      <c r="A161" s="3" t="s">
        <v>1263</v>
      </c>
      <c r="B161" s="7" t="s">
        <v>24</v>
      </c>
      <c r="C161" s="7" t="s">
        <v>190</v>
      </c>
      <c r="D161" s="7">
        <v>46294</v>
      </c>
      <c r="E161" s="3" t="s">
        <v>60</v>
      </c>
      <c r="F161" s="3" t="s">
        <v>62</v>
      </c>
      <c r="G161" s="3" t="s">
        <v>178</v>
      </c>
      <c r="H161" s="3"/>
      <c r="I161" s="3"/>
      <c r="J161" s="14">
        <v>20000</v>
      </c>
      <c r="K161" s="11"/>
      <c r="L161" s="3" t="s">
        <v>135</v>
      </c>
      <c r="M161" s="8"/>
      <c r="N161" s="96">
        <v>380</v>
      </c>
      <c r="O161" s="17"/>
      <c r="P161" s="76">
        <v>46388</v>
      </c>
      <c r="Q161" s="7"/>
      <c r="R161" s="8">
        <v>380</v>
      </c>
      <c r="S161" s="3"/>
    </row>
  </sheetData>
  <phoneticPr fontId="2" type="noConversion"/>
  <conditionalFormatting sqref="A2:S161">
    <cfRule type="expression" dxfId="257" priority="382">
      <formula>$Q2="Active"</formula>
    </cfRule>
    <cfRule type="expression" dxfId="256" priority="383">
      <formula>$Q2="finish"</formula>
    </cfRule>
  </conditionalFormatting>
  <conditionalFormatting sqref="A2:A161">
    <cfRule type="duplicateValues" dxfId="255" priority="396"/>
  </conditionalFormatting>
  <conditionalFormatting sqref="A2:A4999">
    <cfRule type="expression" dxfId="254" priority="398">
      <formula>AND($A2&lt;&gt;"",COUNTIF($A$2:$A$4999,$A2)&gt;1)</formula>
    </cfRule>
    <cfRule type="expression" dxfId="253" priority="399">
      <formula>AND($A2="",COUNTA($B2:S2)&gt;0)</formula>
    </cfRule>
  </conditionalFormatting>
  <pageMargins left="0.7" right="0.7" top="0.75" bottom="0.75" header="0.3" footer="0.3"/>
  <pageSetup paperSize="9" scale="20"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خطأ" error="اختر من القائمة" xr:uid="{1724C8BB-12BB-4833-9589-662692BF69C4}">
          <x14:formula1>
            <xm:f>بيانات!$R$19:$R$20</xm:f>
          </x14:formula1>
          <xm:sqref>B2:B161</xm:sqref>
        </x14:dataValidation>
        <x14:dataValidation type="list" allowBlank="1" showInputMessage="1" showErrorMessage="1" errorTitle="خطأ" error="برجاء الاختيار من القائمة" xr:uid="{C54F58E3-926B-4387-B928-C51B05189653}">
          <x14:formula1>
            <xm:f>بيانات!$B$2:$B$69</xm:f>
          </x14:formula1>
          <xm:sqref>E2:E161</xm:sqref>
        </x14:dataValidation>
        <x14:dataValidation type="list" allowBlank="1" showInputMessage="1" showErrorMessage="1" errorTitle="خطأ" error="برجاء الاختيار من القائمة" xr:uid="{27A11532-424C-49E9-91F6-9623DB1040C0}">
          <x14:formula1>
            <xm:f>بيانات!$R$14:$R$15</xm:f>
          </x14:formula1>
          <xm:sqref>L2:L161</xm:sqref>
        </x14:dataValidation>
        <x14:dataValidation type="list" allowBlank="1" showInputMessage="1" showErrorMessage="1" errorTitle="خطأ" error="برجاء اختيار من القائمة" xr:uid="{F044AB7A-E561-47F9-AE45-53939F019DAE}">
          <x14:formula1>
            <xm:f>بيانات!$H$25:$H$32</xm:f>
          </x14:formula1>
          <xm:sqref>G2:G161</xm:sqref>
        </x14:dataValidation>
        <x14:dataValidation type="list" allowBlank="1" showInputMessage="1" showErrorMessage="1" errorTitle="خطأ" error="اختر من القائمة" xr:uid="{A79CFF01-7F45-4132-89ED-044D55029983}">
          <x14:formula1>
            <xm:f>بيانات!$K$2:$K$17</xm:f>
          </x14:formula1>
          <xm:sqref>H2:H161</xm:sqref>
        </x14:dataValidation>
        <x14:dataValidation type="list" allowBlank="1" showInputMessage="1" showErrorMessage="1" errorTitle="خطأ" error="اختر من القائمة" xr:uid="{18B24876-14F3-4F50-A4AE-2974318F7F22}">
          <x14:formula1>
            <xm:f>بيانات!$R$23:$R$25</xm:f>
          </x14:formula1>
          <xm:sqref>C2:C161</xm:sqref>
        </x14:dataValidation>
        <x14:dataValidation type="list" allowBlank="1" showInputMessage="1" showErrorMessage="1" errorTitle="خطأ" error="برجاء اختيار من القائمة" xr:uid="{B16B0985-2A4A-49E4-BEEB-992414DC7EFF}">
          <x14:formula1>
            <xm:f>بيانات!$H$2:$H$14</xm:f>
          </x14:formula1>
          <xm:sqref>F2:F161</xm:sqref>
        </x14:dataValidation>
        <x14:dataValidation type="list" allowBlank="1" showInputMessage="1" showErrorMessage="1" errorTitle="خطأ" error="اختر من القائمة" xr:uid="{37D6A442-859A-4BF1-AA6D-B40F1BB179B7}">
          <x14:formula1>
            <xm:f>بيانات!$P$28:$P$30</xm:f>
          </x14:formula1>
          <xm:sqref>Q2:Q161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9CCDC-E702-4112-883C-22A35000FD3B}">
  <dimension ref="A1:P167"/>
  <sheetViews>
    <sheetView rightToLeft="1" workbookViewId="0">
      <pane ySplit="1" topLeftCell="A133" activePane="bottomLeft" state="frozen"/>
      <selection pane="bottomLeft" activeCell="N140" sqref="N140"/>
    </sheetView>
  </sheetViews>
  <sheetFormatPr defaultRowHeight="27.6" customHeight="1" x14ac:dyDescent="0.3"/>
  <cols>
    <col min="1" max="1" width="14.5546875" style="77" bestFit="1" customWidth="1"/>
    <col min="2" max="2" width="11.6640625" style="77" bestFit="1" customWidth="1"/>
    <col min="3" max="3" width="9.6640625" style="77" customWidth="1"/>
    <col min="4" max="4" width="15.77734375" style="77" bestFit="1" customWidth="1"/>
    <col min="5" max="6" width="14.109375" style="77" bestFit="1" customWidth="1"/>
    <col min="7" max="7" width="12" style="77" bestFit="1" customWidth="1"/>
    <col min="8" max="8" width="20.88671875" style="77" bestFit="1" customWidth="1"/>
    <col min="9" max="10" width="12.5546875" style="77" customWidth="1"/>
    <col min="11" max="11" width="11.6640625" style="77" customWidth="1"/>
    <col min="12" max="12" width="10.109375" style="77" customWidth="1"/>
    <col min="13" max="13" width="12.6640625" style="77" customWidth="1"/>
    <col min="14" max="14" width="10.109375" style="94" customWidth="1"/>
    <col min="15" max="15" width="13" style="77" customWidth="1"/>
    <col min="16" max="16" width="9.88671875" style="77" customWidth="1"/>
    <col min="17" max="16384" width="8.88671875" style="77"/>
  </cols>
  <sheetData>
    <row r="1" spans="1:16" s="87" customFormat="1" ht="42" customHeight="1" x14ac:dyDescent="0.3">
      <c r="A1" s="85" t="s">
        <v>802</v>
      </c>
      <c r="B1" s="85" t="s">
        <v>18</v>
      </c>
      <c r="C1" s="85" t="s">
        <v>805</v>
      </c>
      <c r="D1" s="85" t="s">
        <v>1228</v>
      </c>
      <c r="E1" s="85" t="s">
        <v>1229</v>
      </c>
      <c r="F1" s="85" t="s">
        <v>807</v>
      </c>
      <c r="G1" s="85" t="s">
        <v>1230</v>
      </c>
      <c r="H1" s="85" t="s">
        <v>813</v>
      </c>
      <c r="I1" s="85" t="s">
        <v>814</v>
      </c>
      <c r="J1" s="85" t="s">
        <v>815</v>
      </c>
      <c r="K1" s="85" t="s">
        <v>816</v>
      </c>
      <c r="L1" s="86" t="s">
        <v>817</v>
      </c>
      <c r="M1" s="86" t="s">
        <v>818</v>
      </c>
      <c r="N1" s="92" t="s">
        <v>210</v>
      </c>
      <c r="O1" s="85" t="s">
        <v>1131</v>
      </c>
      <c r="P1" s="85" t="s">
        <v>820</v>
      </c>
    </row>
    <row r="2" spans="1:16" ht="27.6" hidden="1" customHeight="1" x14ac:dyDescent="0.3">
      <c r="A2" s="73" t="s">
        <v>821</v>
      </c>
      <c r="B2" s="73" t="str">
        <f>IFERROR(VLOOKUP(تفصيلى[[#This Row],[الرقم داخلي]],تسجيل_العقود[],5,0),"")</f>
        <v>البذرة</v>
      </c>
      <c r="C2" s="73" t="str">
        <f>IFERROR(VLOOKUP(تفصيلى[[#This Row],[الرقم داخلي]],تسجيل_العقود[],7,0),"")</f>
        <v>امريكى</v>
      </c>
      <c r="D2" s="73" t="str">
        <f>IFERROR(VLOOKUP(تفصيلى[[#This Row],[الرقم داخلي]],تسجيل_العقود[],8,0),"")</f>
        <v>بيورفيلد غرينز</v>
      </c>
      <c r="E2" s="91"/>
      <c r="F2" s="73">
        <f>IFERROR(VLOOKUP(تفصيلى[[#This Row],[الرقم داخلي]],تسجيل_العقود[],9,0),"")</f>
        <v>20043470</v>
      </c>
      <c r="G2" s="72"/>
      <c r="H2" s="73" t="s">
        <v>1236</v>
      </c>
      <c r="I2" s="73" t="s">
        <v>150</v>
      </c>
      <c r="J2" s="88">
        <v>46357</v>
      </c>
      <c r="K2" s="88">
        <v>46360</v>
      </c>
      <c r="L2" s="74">
        <v>60</v>
      </c>
      <c r="M2" s="89">
        <f>IFERROR(IF((L2&gt;0),تفصيلى[[#This Row],[بداية تشغيل]]+تفصيلى[[#This Row],[مدة التحميل]],"")-1,"")</f>
        <v>46419</v>
      </c>
      <c r="N2" s="93" t="s">
        <v>217</v>
      </c>
      <c r="O2" s="88"/>
      <c r="P2" s="73"/>
    </row>
    <row r="3" spans="1:16" ht="27.6" hidden="1" customHeight="1" x14ac:dyDescent="0.3">
      <c r="A3" s="73" t="s">
        <v>822</v>
      </c>
      <c r="B3" s="73" t="str">
        <f>IFERROR(VLOOKUP(تفصيلى[[#This Row],[الرقم داخلي]],تسجيل_العقود[],5,0),"")</f>
        <v>البذرة</v>
      </c>
      <c r="C3" s="73" t="str">
        <f>IFERROR(VLOOKUP(تفصيلى[[#This Row],[الرقم داخلي]],تسجيل_العقود[],7,0),"")</f>
        <v>امريكى</v>
      </c>
      <c r="D3" s="73" t="str">
        <f>IFERROR(VLOOKUP(تفصيلى[[#This Row],[الرقم داخلي]],تسجيل_العقود[],8,0),"")</f>
        <v>اجروكورن تريدنج</v>
      </c>
      <c r="E3" s="91"/>
      <c r="F3" s="73">
        <f>IFERROR(VLOOKUP(تفصيلى[[#This Row],[الرقم داخلي]],تسجيل_العقود[],9,0),"")</f>
        <v>20043800</v>
      </c>
      <c r="G3" s="72"/>
      <c r="H3" s="73" t="s">
        <v>1237</v>
      </c>
      <c r="I3" s="73" t="s">
        <v>150</v>
      </c>
      <c r="J3" s="88">
        <v>46046</v>
      </c>
      <c r="K3" s="88">
        <v>46052</v>
      </c>
      <c r="L3" s="74">
        <v>60</v>
      </c>
      <c r="M3" s="89">
        <f>IFERROR(IF((L3&gt;0),تفصيلى[[#This Row],[بداية تشغيل]]+تفصيلى[[#This Row],[مدة التحميل]],"")-1,"")</f>
        <v>46111</v>
      </c>
      <c r="N3" s="93" t="s">
        <v>217</v>
      </c>
      <c r="O3" s="88"/>
      <c r="P3" s="73"/>
    </row>
    <row r="4" spans="1:16" ht="27.6" hidden="1" customHeight="1" x14ac:dyDescent="0.3">
      <c r="A4" s="73" t="s">
        <v>823</v>
      </c>
      <c r="B4" s="73" t="str">
        <f>IFERROR(VLOOKUP(تفصيلى[[#This Row],[الرقم داخلي]],تسجيل_العقود[],5,0),"")</f>
        <v>البذرة</v>
      </c>
      <c r="C4" s="73" t="str">
        <f>IFERROR(VLOOKUP(تفصيلى[[#This Row],[الرقم داخلي]],تسجيل_العقود[],7,0),"")</f>
        <v>امريكى</v>
      </c>
      <c r="D4" s="73" t="str">
        <f>IFERROR(VLOOKUP(تفصيلى[[#This Row],[الرقم داخلي]],تسجيل_العقود[],8,0),"")</f>
        <v>بيورفيلد غرينز</v>
      </c>
      <c r="E4" s="91"/>
      <c r="F4" s="73">
        <f>IFERROR(VLOOKUP(تفصيلى[[#This Row],[الرقم داخلي]],تسجيل_العقود[],9,0),"")</f>
        <v>20044610</v>
      </c>
      <c r="G4" s="72"/>
      <c r="H4" s="73" t="s">
        <v>1238</v>
      </c>
      <c r="I4" s="73" t="s">
        <v>150</v>
      </c>
      <c r="J4" s="88">
        <v>46084</v>
      </c>
      <c r="K4" s="88">
        <v>46091</v>
      </c>
      <c r="L4" s="74">
        <v>60</v>
      </c>
      <c r="M4" s="89">
        <f>IFERROR(IF((L4&gt;0),تفصيلى[[#This Row],[بداية تشغيل]]+تفصيلى[[#This Row],[مدة التحميل]],"")-1,"")</f>
        <v>46150</v>
      </c>
      <c r="N4" s="93" t="s">
        <v>217</v>
      </c>
      <c r="O4" s="88"/>
      <c r="P4" s="73"/>
    </row>
    <row r="5" spans="1:16" ht="27.6" customHeight="1" x14ac:dyDescent="0.3">
      <c r="A5" s="73" t="s">
        <v>824</v>
      </c>
      <c r="B5" s="73" t="str">
        <f>IFERROR(VLOOKUP(تفصيلى[[#This Row],[الرقم داخلي]],تسجيل_العقود[],5,0),"")</f>
        <v>البذرة</v>
      </c>
      <c r="C5" s="73" t="str">
        <f>IFERROR(VLOOKUP(تفصيلى[[#This Row],[الرقم داخلي]],تسجيل_العقود[],7,0),"")</f>
        <v>امريكى</v>
      </c>
      <c r="D5" s="73" t="str">
        <f>IFERROR(VLOOKUP(تفصيلى[[#This Row],[الرقم داخلي]],تسجيل_العقود[],8,0),"")</f>
        <v>اجروكورن تريدنج</v>
      </c>
      <c r="E5" s="91"/>
      <c r="F5" s="73">
        <f>IFERROR(VLOOKUP(تفصيلى[[#This Row],[الرقم داخلي]],تسجيل_العقود[],9,0),"")</f>
        <v>20045090</v>
      </c>
      <c r="G5" s="72"/>
      <c r="H5" s="73" t="s">
        <v>825</v>
      </c>
      <c r="I5" s="73" t="s">
        <v>150</v>
      </c>
      <c r="J5" s="88">
        <v>46168</v>
      </c>
      <c r="K5" s="88">
        <v>46186</v>
      </c>
      <c r="L5" s="74">
        <v>60</v>
      </c>
      <c r="M5" s="89">
        <f>IFERROR(IF((L5&gt;0),تفصيلى[[#This Row],[بداية تشغيل]]+تفصيلى[[#This Row],[مدة التحميل]],"")-1,"")</f>
        <v>46245</v>
      </c>
      <c r="N5" s="93" t="s">
        <v>214</v>
      </c>
      <c r="O5" s="88"/>
      <c r="P5" s="73"/>
    </row>
    <row r="6" spans="1:16" ht="27.6" customHeight="1" x14ac:dyDescent="0.3">
      <c r="A6" s="73" t="s">
        <v>826</v>
      </c>
      <c r="B6" s="73" t="str">
        <f>IFERROR(VLOOKUP(تفصيلى[[#This Row],[الرقم داخلي]],تسجيل_العقود[],5,0),"")</f>
        <v>البذرة</v>
      </c>
      <c r="C6" s="73" t="str">
        <f>IFERROR(VLOOKUP(تفصيلى[[#This Row],[الرقم داخلي]],تسجيل_العقود[],7,0),"")</f>
        <v>امريكى</v>
      </c>
      <c r="D6" s="73" t="str">
        <f>IFERROR(VLOOKUP(تفصيلى[[#This Row],[الرقم داخلي]],تسجيل_العقود[],8,0),"")</f>
        <v>بيورفيلد غرينز</v>
      </c>
      <c r="E6" s="91"/>
      <c r="F6" s="73">
        <f>IFERROR(VLOOKUP(تفصيلى[[#This Row],[الرقم داخلي]],تسجيل_العقود[],9,0),"")</f>
        <v>20046040</v>
      </c>
      <c r="G6" s="72"/>
      <c r="H6" s="73" t="s">
        <v>827</v>
      </c>
      <c r="I6" s="73" t="s">
        <v>150</v>
      </c>
      <c r="J6" s="88">
        <v>46199</v>
      </c>
      <c r="K6" s="88">
        <v>46213</v>
      </c>
      <c r="L6" s="74">
        <v>60</v>
      </c>
      <c r="M6" s="89">
        <f>IFERROR(IF((L6&gt;0),تفصيلى[[#This Row],[بداية تشغيل]]+تفصيلى[[#This Row],[مدة التحميل]],"")-1,"")</f>
        <v>46272</v>
      </c>
      <c r="N6" s="93" t="s">
        <v>220</v>
      </c>
      <c r="O6" s="88"/>
      <c r="P6" s="73"/>
    </row>
    <row r="7" spans="1:16" ht="27.6" customHeight="1" x14ac:dyDescent="0.3">
      <c r="A7" s="73" t="s">
        <v>828</v>
      </c>
      <c r="B7" s="73" t="str">
        <f>IFERROR(VLOOKUP(تفصيلى[[#This Row],[الرقم داخلي]],تسجيل_العقود[],5,0),"")</f>
        <v>البذرة</v>
      </c>
      <c r="C7" s="73" t="str">
        <f>IFERROR(VLOOKUP(تفصيلى[[#This Row],[الرقم داخلي]],تسجيل_العقود[],7,0),"")</f>
        <v>امريكى</v>
      </c>
      <c r="D7" s="73" t="str">
        <f>IFERROR(VLOOKUP(تفصيلى[[#This Row],[الرقم داخلي]],تسجيل_العقود[],8,0),"")</f>
        <v>طريق التجارة</v>
      </c>
      <c r="E7" s="91"/>
      <c r="F7" s="73">
        <f>IFERROR(VLOOKUP(تفصيلى[[#This Row],[الرقم داخلي]],تسجيل_العقود[],9,0),"")</f>
        <v>20046230</v>
      </c>
      <c r="G7" s="72"/>
      <c r="H7" s="73" t="s">
        <v>827</v>
      </c>
      <c r="I7" s="73" t="s">
        <v>150</v>
      </c>
      <c r="J7" s="88">
        <v>46199</v>
      </c>
      <c r="K7" s="88">
        <v>46213</v>
      </c>
      <c r="L7" s="74">
        <v>60</v>
      </c>
      <c r="M7" s="89">
        <f>IFERROR(IF((L7&gt;0),تفصيلى[[#This Row],[بداية تشغيل]]+تفصيلى[[#This Row],[مدة التحميل]],"")-1,"")</f>
        <v>46272</v>
      </c>
      <c r="N7" s="93" t="s">
        <v>220</v>
      </c>
      <c r="O7" s="88"/>
      <c r="P7" s="73"/>
    </row>
    <row r="8" spans="1:16" ht="27.6" hidden="1" customHeight="1" x14ac:dyDescent="0.3">
      <c r="A8" s="73" t="s">
        <v>829</v>
      </c>
      <c r="B8" s="73" t="str">
        <f>IFERROR(VLOOKUP(تفصيلى[[#This Row],[الرقم داخلي]],تسجيل_العقود[],5,0),"")</f>
        <v>الــــــــــذرة</v>
      </c>
      <c r="C8" s="73" t="str">
        <f>IFERROR(VLOOKUP(تفصيلى[[#This Row],[الرقم داخلي]],تسجيل_العقود[],7,0),"")</f>
        <v>برازيلى</v>
      </c>
      <c r="D8" s="73" t="str">
        <f>IFERROR(VLOOKUP(تفصيلى[[#This Row],[الرقم داخلي]],تسجيل_العقود[],8,0),"")</f>
        <v>اجروكورن تريدنج</v>
      </c>
      <c r="E8" s="91"/>
      <c r="F8" s="73" t="str">
        <f>IFERROR(VLOOKUP(تفصيلى[[#This Row],[الرقم داخلي]],تسجيل_العقود[],9,0),"")</f>
        <v>SC-26971-CH</v>
      </c>
      <c r="G8" s="72"/>
      <c r="H8" s="73" t="s">
        <v>1239</v>
      </c>
      <c r="I8" s="73" t="s">
        <v>139</v>
      </c>
      <c r="J8" s="88">
        <v>46045</v>
      </c>
      <c r="K8" s="88">
        <v>46049</v>
      </c>
      <c r="L8" s="74">
        <v>60</v>
      </c>
      <c r="M8" s="89">
        <f>IFERROR(IF((L8&gt;0),تفصيلى[[#This Row],[بداية تشغيل]]+تفصيلى[[#This Row],[مدة التحميل]],"")-1,"")</f>
        <v>46108</v>
      </c>
      <c r="N8" s="93" t="s">
        <v>217</v>
      </c>
      <c r="O8" s="88"/>
      <c r="P8" s="73"/>
    </row>
    <row r="9" spans="1:16" ht="27.6" hidden="1" customHeight="1" x14ac:dyDescent="0.3">
      <c r="A9" s="73" t="s">
        <v>831</v>
      </c>
      <c r="B9" s="73" t="str">
        <f>IFERROR(VLOOKUP(تفصيلى[[#This Row],[الرقم داخلي]],تسجيل_العقود[],5,0),"")</f>
        <v>الــــــــــذرة</v>
      </c>
      <c r="C9" s="73" t="str">
        <f>IFERROR(VLOOKUP(تفصيلى[[#This Row],[الرقم داخلي]],تسجيل_العقود[],7,0),"")</f>
        <v>برازيلى</v>
      </c>
      <c r="D9" s="73" t="str">
        <f>IFERROR(VLOOKUP(تفصيلى[[#This Row],[الرقم داخلي]],تسجيل_العقود[],8,0),"")</f>
        <v>اجرولاند</v>
      </c>
      <c r="E9" s="91"/>
      <c r="F9" s="73" t="str">
        <f>IFERROR(VLOOKUP(تفصيلى[[#This Row],[الرقم داخلي]],تسجيل_العقود[],9,0),"")</f>
        <v>SC-26583-CH</v>
      </c>
      <c r="G9" s="72"/>
      <c r="H9" s="73" t="s">
        <v>1240</v>
      </c>
      <c r="I9" s="73" t="s">
        <v>139</v>
      </c>
      <c r="J9" s="88">
        <v>46028</v>
      </c>
      <c r="K9" s="88">
        <v>46030</v>
      </c>
      <c r="L9" s="74">
        <v>60</v>
      </c>
      <c r="M9" s="89">
        <f>IFERROR(IF((L9&gt;0),تفصيلى[[#This Row],[بداية تشغيل]]+تفصيلى[[#This Row],[مدة التحميل]],"")-1,"")</f>
        <v>46089</v>
      </c>
      <c r="N9" s="93" t="s">
        <v>217</v>
      </c>
      <c r="O9" s="88"/>
      <c r="P9" s="73"/>
    </row>
    <row r="10" spans="1:16" ht="27.6" hidden="1" customHeight="1" x14ac:dyDescent="0.3">
      <c r="A10" s="73" t="s">
        <v>833</v>
      </c>
      <c r="B10" s="73" t="str">
        <f>IFERROR(VLOOKUP(تفصيلى[[#This Row],[الرقم داخلي]],تسجيل_العقود[],5,0),"")</f>
        <v>الــــــــــذرة</v>
      </c>
      <c r="C10" s="73" t="str">
        <f>IFERROR(VLOOKUP(تفصيلى[[#This Row],[الرقم داخلي]],تسجيل_العقود[],7,0),"")</f>
        <v>برازيلى</v>
      </c>
      <c r="D10" s="73" t="str">
        <f>IFERROR(VLOOKUP(تفصيلى[[#This Row],[الرقم داخلي]],تسجيل_العقود[],8,0),"")</f>
        <v>بيورفيلد غرينز</v>
      </c>
      <c r="E10" s="91"/>
      <c r="F10" s="73">
        <f>IFERROR(VLOOKUP(تفصيلى[[#This Row],[الرقم داخلي]],تسجيل_العقود[],9,0),"")</f>
        <v>60856723</v>
      </c>
      <c r="G10" s="72"/>
      <c r="H10" s="73" t="s">
        <v>1241</v>
      </c>
      <c r="I10" s="73" t="s">
        <v>139</v>
      </c>
      <c r="J10" s="88">
        <v>46371</v>
      </c>
      <c r="K10" s="88">
        <v>46377</v>
      </c>
      <c r="L10" s="74">
        <v>60</v>
      </c>
      <c r="M10" s="89">
        <f>IFERROR(IF((L10&gt;0),تفصيلى[[#This Row],[بداية تشغيل]]+تفصيلى[[#This Row],[مدة التحميل]],"")-1,"")</f>
        <v>46436</v>
      </c>
      <c r="N10" s="93" t="s">
        <v>217</v>
      </c>
      <c r="O10" s="88"/>
      <c r="P10" s="73"/>
    </row>
    <row r="11" spans="1:16" ht="27.6" hidden="1" customHeight="1" x14ac:dyDescent="0.3">
      <c r="A11" s="73" t="s">
        <v>834</v>
      </c>
      <c r="B11" s="73" t="str">
        <f>IFERROR(VLOOKUP(تفصيلى[[#This Row],[الرقم داخلي]],تسجيل_العقود[],5,0),"")</f>
        <v>الــــــــــذرة</v>
      </c>
      <c r="C11" s="73" t="str">
        <f>IFERROR(VLOOKUP(تفصيلى[[#This Row],[الرقم داخلي]],تسجيل_العقود[],7,0),"")</f>
        <v>برازيلى</v>
      </c>
      <c r="D11" s="73" t="str">
        <f>IFERROR(VLOOKUP(تفصيلى[[#This Row],[الرقم داخلي]],تسجيل_العقود[],8,0),"")</f>
        <v>اجروكورن تريدنج</v>
      </c>
      <c r="E11" s="91"/>
      <c r="F11" s="73" t="str">
        <f>IFERROR(VLOOKUP(تفصيلى[[#This Row],[الرقم داخلي]],تسجيل_العقود[],9,0),"")</f>
        <v>SC-26517-CH</v>
      </c>
      <c r="G11" s="72"/>
      <c r="H11" s="73" t="s">
        <v>1242</v>
      </c>
      <c r="I11" s="73" t="s">
        <v>139</v>
      </c>
      <c r="J11" s="88">
        <v>46369</v>
      </c>
      <c r="K11" s="88">
        <v>46382</v>
      </c>
      <c r="L11" s="74">
        <v>60</v>
      </c>
      <c r="M11" s="89">
        <f>IFERROR(IF((L11&gt;0),تفصيلى[[#This Row],[بداية تشغيل]]+تفصيلى[[#This Row],[مدة التحميل]],"")-1,"")</f>
        <v>46441</v>
      </c>
      <c r="N11" s="93" t="s">
        <v>217</v>
      </c>
      <c r="O11" s="88"/>
      <c r="P11" s="73"/>
    </row>
    <row r="12" spans="1:16" ht="27.6" hidden="1" customHeight="1" x14ac:dyDescent="0.3">
      <c r="A12" s="73" t="s">
        <v>836</v>
      </c>
      <c r="B12" s="73" t="str">
        <f>IFERROR(VLOOKUP(تفصيلى[[#This Row],[الرقم داخلي]],تسجيل_العقود[],5,0),"")</f>
        <v>الــــــــــذرة</v>
      </c>
      <c r="C12" s="73" t="str">
        <f>IFERROR(VLOOKUP(تفصيلى[[#This Row],[الرقم داخلي]],تسجيل_العقود[],7,0),"")</f>
        <v>برازيلى</v>
      </c>
      <c r="D12" s="73" t="str">
        <f>IFERROR(VLOOKUP(تفصيلى[[#This Row],[الرقم داخلي]],تسجيل_العقود[],8,0),"")</f>
        <v>اجرولاند</v>
      </c>
      <c r="E12" s="91"/>
      <c r="F12" s="73">
        <f>IFERROR(VLOOKUP(تفصيلى[[#This Row],[الرقم داخلي]],تسجيل_العقود[],9,0),"")</f>
        <v>115660</v>
      </c>
      <c r="G12" s="72"/>
      <c r="H12" s="73" t="s">
        <v>1243</v>
      </c>
      <c r="I12" s="73" t="s">
        <v>139</v>
      </c>
      <c r="J12" s="88">
        <v>46097</v>
      </c>
      <c r="K12" s="88">
        <v>46103</v>
      </c>
      <c r="L12" s="74">
        <v>30</v>
      </c>
      <c r="M12" s="89">
        <f>IFERROR(IF((L12&gt;0),تفصيلى[[#This Row],[بداية تشغيل]]+تفصيلى[[#This Row],[مدة التحميل]],"")-1,"")</f>
        <v>46132</v>
      </c>
      <c r="N12" s="93" t="s">
        <v>217</v>
      </c>
      <c r="O12" s="88"/>
      <c r="P12" s="73"/>
    </row>
    <row r="13" spans="1:16" ht="27.6" hidden="1" customHeight="1" x14ac:dyDescent="0.3">
      <c r="A13" s="73" t="s">
        <v>837</v>
      </c>
      <c r="B13" s="73" t="str">
        <f>IFERROR(VLOOKUP(تفصيلى[[#This Row],[الرقم داخلي]],تسجيل_العقود[],5,0),"")</f>
        <v>الــــــــــذرة</v>
      </c>
      <c r="C13" s="73" t="str">
        <f>IFERROR(VLOOKUP(تفصيلى[[#This Row],[الرقم داخلي]],تسجيل_العقود[],7,0),"")</f>
        <v>برازيلى</v>
      </c>
      <c r="D13" s="73" t="str">
        <f>IFERROR(VLOOKUP(تفصيلى[[#This Row],[الرقم داخلي]],تسجيل_العقود[],8,0),"")</f>
        <v>بيورفيلد غرينز</v>
      </c>
      <c r="E13" s="91"/>
      <c r="F13" s="73" t="str">
        <f>IFERROR(VLOOKUP(تفصيلى[[#This Row],[الرقم داخلي]],تسجيل_العقود[],9,0),"")</f>
        <v>SC-26516-CH</v>
      </c>
      <c r="G13" s="72"/>
      <c r="H13" s="73" t="s">
        <v>1244</v>
      </c>
      <c r="I13" s="73" t="s">
        <v>139</v>
      </c>
      <c r="J13" s="88">
        <v>46387</v>
      </c>
      <c r="K13" s="88">
        <v>46027</v>
      </c>
      <c r="L13" s="74">
        <v>60</v>
      </c>
      <c r="M13" s="89">
        <f>IFERROR(IF((L13&gt;0),تفصيلى[[#This Row],[بداية تشغيل]]+تفصيلى[[#This Row],[مدة التحميل]],"")-1,"")</f>
        <v>46086</v>
      </c>
      <c r="N13" s="93" t="s">
        <v>217</v>
      </c>
      <c r="O13" s="88"/>
      <c r="P13" s="73"/>
    </row>
    <row r="14" spans="1:16" ht="27.6" hidden="1" customHeight="1" x14ac:dyDescent="0.3">
      <c r="A14" s="73" t="s">
        <v>839</v>
      </c>
      <c r="B14" s="73" t="str">
        <f>IFERROR(VLOOKUP(تفصيلى[[#This Row],[الرقم داخلي]],تسجيل_العقود[],5,0),"")</f>
        <v>الــــــــــذرة</v>
      </c>
      <c r="C14" s="73" t="str">
        <f>IFERROR(VLOOKUP(تفصيلى[[#This Row],[الرقم داخلي]],تسجيل_العقود[],7,0),"")</f>
        <v>ارجنتينى</v>
      </c>
      <c r="D14" s="73" t="str">
        <f>IFERROR(VLOOKUP(تفصيلى[[#This Row],[الرقم داخلي]],تسجيل_العقود[],8,0),"")</f>
        <v>اجروكورن تريدنج</v>
      </c>
      <c r="E14" s="91"/>
      <c r="F14" s="73">
        <f>IFERROR(VLOOKUP(تفصيلى[[#This Row],[الرقم داخلي]],تسجيل_العقود[],9,0),"")</f>
        <v>60901441</v>
      </c>
      <c r="G14" s="72"/>
      <c r="H14" s="73" t="s">
        <v>1245</v>
      </c>
      <c r="I14" s="73" t="s">
        <v>139</v>
      </c>
      <c r="J14" s="88">
        <v>46116</v>
      </c>
      <c r="K14" s="88">
        <v>46123</v>
      </c>
      <c r="L14" s="74">
        <v>30</v>
      </c>
      <c r="M14" s="89">
        <f>IFERROR(IF((L14&gt;0),تفصيلى[[#This Row],[بداية تشغيل]]+تفصيلى[[#This Row],[مدة التحميل]],"")-1,"")</f>
        <v>46152</v>
      </c>
      <c r="N14" s="93" t="s">
        <v>217</v>
      </c>
      <c r="O14" s="88"/>
      <c r="P14" s="73"/>
    </row>
    <row r="15" spans="1:16" ht="27.6" hidden="1" customHeight="1" x14ac:dyDescent="0.3">
      <c r="A15" s="73" t="s">
        <v>840</v>
      </c>
      <c r="B15" s="73" t="str">
        <f>IFERROR(VLOOKUP(تفصيلى[[#This Row],[الرقم داخلي]],تسجيل_العقود[],5,0),"")</f>
        <v>الــــــــــذرة</v>
      </c>
      <c r="C15" s="73" t="str">
        <f>IFERROR(VLOOKUP(تفصيلى[[#This Row],[الرقم داخلي]],تسجيل_العقود[],7,0),"")</f>
        <v>برازيلى</v>
      </c>
      <c r="D15" s="73" t="str">
        <f>IFERROR(VLOOKUP(تفصيلى[[#This Row],[الرقم داخلي]],تسجيل_العقود[],8,0),"")</f>
        <v>بيورفيلد غرينز</v>
      </c>
      <c r="E15" s="91"/>
      <c r="F15" s="73">
        <f>IFERROR(VLOOKUP(تفصيلى[[#This Row],[الرقم داخلي]],تسجيل_العقود[],9,0),"")</f>
        <v>115815</v>
      </c>
      <c r="G15" s="72"/>
      <c r="H15" s="73" t="s">
        <v>1246</v>
      </c>
      <c r="I15" s="73" t="s">
        <v>139</v>
      </c>
      <c r="J15" s="88">
        <v>46123</v>
      </c>
      <c r="K15" s="88">
        <v>46135</v>
      </c>
      <c r="L15" s="74">
        <v>30</v>
      </c>
      <c r="M15" s="89">
        <f>IFERROR(IF((L15&gt;0),تفصيلى[[#This Row],[بداية تشغيل]]+تفصيلى[[#This Row],[مدة التحميل]],"")-1,"")</f>
        <v>46164</v>
      </c>
      <c r="N15" s="93" t="s">
        <v>217</v>
      </c>
      <c r="O15" s="88"/>
      <c r="P15" s="73"/>
    </row>
    <row r="16" spans="1:16" ht="27.6" hidden="1" customHeight="1" x14ac:dyDescent="0.3">
      <c r="A16" s="73" t="s">
        <v>841</v>
      </c>
      <c r="B16" s="73" t="str">
        <f>IFERROR(VLOOKUP(تفصيلى[[#This Row],[الرقم داخلي]],تسجيل_العقود[],5,0),"")</f>
        <v>الــــــــــذرة</v>
      </c>
      <c r="C16" s="73" t="str">
        <f>IFERROR(VLOOKUP(تفصيلى[[#This Row],[الرقم داخلي]],تسجيل_العقود[],7,0),"")</f>
        <v>ارجنتينى</v>
      </c>
      <c r="D16" s="73" t="str">
        <f>IFERROR(VLOOKUP(تفصيلى[[#This Row],[الرقم داخلي]],تسجيل_العقود[],8,0),"")</f>
        <v>اجرولاند</v>
      </c>
      <c r="E16" s="91"/>
      <c r="F16" s="73" t="str">
        <f>IFERROR(VLOOKUP(تفصيلى[[#This Row],[الرقم داخلي]],تسجيل_العقود[],9,0),"")</f>
        <v>S26/00047</v>
      </c>
      <c r="G16" s="72"/>
      <c r="H16" s="73" t="s">
        <v>1247</v>
      </c>
      <c r="I16" s="73" t="s">
        <v>139</v>
      </c>
      <c r="J16" s="88">
        <v>46136</v>
      </c>
      <c r="K16" s="88">
        <v>46152</v>
      </c>
      <c r="L16" s="74">
        <v>30</v>
      </c>
      <c r="M16" s="89">
        <f>IFERROR(IF((L16&gt;0),تفصيلى[[#This Row],[بداية تشغيل]]+تفصيلى[[#This Row],[مدة التحميل]],"")-1,"")</f>
        <v>46181</v>
      </c>
      <c r="N16" s="93" t="s">
        <v>217</v>
      </c>
      <c r="O16" s="88"/>
      <c r="P16" s="73"/>
    </row>
    <row r="17" spans="1:16" ht="27.6" hidden="1" customHeight="1" x14ac:dyDescent="0.3">
      <c r="A17" s="73" t="s">
        <v>843</v>
      </c>
      <c r="B17" s="73" t="str">
        <f>IFERROR(VLOOKUP(تفصيلى[[#This Row],[الرقم داخلي]],تسجيل_العقود[],5,0),"")</f>
        <v>الــــــــــذرة</v>
      </c>
      <c r="C17" s="73" t="str">
        <f>IFERROR(VLOOKUP(تفصيلى[[#This Row],[الرقم داخلي]],تسجيل_العقود[],7,0),"")</f>
        <v>برازيلى</v>
      </c>
      <c r="D17" s="73" t="str">
        <f>IFERROR(VLOOKUP(تفصيلى[[#This Row],[الرقم داخلي]],تسجيل_العقود[],8,0),"")</f>
        <v>اجرولاند</v>
      </c>
      <c r="E17" s="91"/>
      <c r="F17" s="73" t="str">
        <f>IFERROR(VLOOKUP(تفصيلى[[#This Row],[الرقم داخلي]],تسجيل_العقود[],9,0),"")</f>
        <v>S26/00138</v>
      </c>
      <c r="G17" s="72"/>
      <c r="H17" s="73" t="s">
        <v>1247</v>
      </c>
      <c r="I17" s="73" t="s">
        <v>139</v>
      </c>
      <c r="J17" s="88">
        <v>46136</v>
      </c>
      <c r="K17" s="88">
        <v>46152</v>
      </c>
      <c r="L17" s="74">
        <v>30</v>
      </c>
      <c r="M17" s="89">
        <f>IFERROR(IF((L17&gt;0),تفصيلى[[#This Row],[بداية تشغيل]]+تفصيلى[[#This Row],[مدة التحميل]],"")-1,"")</f>
        <v>46181</v>
      </c>
      <c r="N17" s="93" t="s">
        <v>217</v>
      </c>
      <c r="O17" s="88"/>
      <c r="P17" s="73"/>
    </row>
    <row r="18" spans="1:16" ht="27.6" hidden="1" customHeight="1" x14ac:dyDescent="0.3">
      <c r="A18" s="73" t="s">
        <v>845</v>
      </c>
      <c r="B18" s="73" t="str">
        <f>IFERROR(VLOOKUP(تفصيلى[[#This Row],[الرقم داخلي]],تسجيل_العقود[],5,0),"")</f>
        <v>الــــــــــذرة</v>
      </c>
      <c r="C18" s="73" t="str">
        <f>IFERROR(VLOOKUP(تفصيلى[[#This Row],[الرقم داخلي]],تسجيل_العقود[],7,0),"")</f>
        <v>ارجنتينى</v>
      </c>
      <c r="D18" s="73" t="str">
        <f>IFERROR(VLOOKUP(تفصيلى[[#This Row],[الرقم داخلي]],تسجيل_العقود[],8,0),"")</f>
        <v>بيورفيلد غرينز</v>
      </c>
      <c r="E18" s="91"/>
      <c r="F18" s="73" t="str">
        <f>IFERROR(VLOOKUP(تفصيلى[[#This Row],[الرقم داخلي]],تسجيل_العقود[],9,0),"")</f>
        <v>26/S/00263</v>
      </c>
      <c r="G18" s="72"/>
      <c r="H18" s="73" t="s">
        <v>1248</v>
      </c>
      <c r="I18" s="73" t="s">
        <v>139</v>
      </c>
      <c r="J18" s="88">
        <v>46154</v>
      </c>
      <c r="K18" s="88">
        <v>46168</v>
      </c>
      <c r="L18" s="74">
        <v>30</v>
      </c>
      <c r="M18" s="89">
        <f>IFERROR(IF((L18&gt;0),تفصيلى[[#This Row],[بداية تشغيل]]+تفصيلى[[#This Row],[مدة التحميل]],"")-1,"")</f>
        <v>46197</v>
      </c>
      <c r="N18" s="93" t="s">
        <v>217</v>
      </c>
      <c r="O18" s="88"/>
      <c r="P18" s="73"/>
    </row>
    <row r="19" spans="1:16" ht="27.6" hidden="1" customHeight="1" x14ac:dyDescent="0.3">
      <c r="A19" s="73" t="s">
        <v>847</v>
      </c>
      <c r="B19" s="73" t="str">
        <f>IFERROR(VLOOKUP(تفصيلى[[#This Row],[الرقم داخلي]],تسجيل_العقود[],5,0),"")</f>
        <v>الــــــــــذرة</v>
      </c>
      <c r="C19" s="73" t="str">
        <f>IFERROR(VLOOKUP(تفصيلى[[#This Row],[الرقم داخلي]],تسجيل_العقود[],7,0),"")</f>
        <v>ارجنتينى</v>
      </c>
      <c r="D19" s="73" t="str">
        <f>IFERROR(VLOOKUP(تفصيلى[[#This Row],[الرقم داخلي]],تسجيل_العقود[],8,0),"")</f>
        <v>بيورفيلد غرينز</v>
      </c>
      <c r="E19" s="91"/>
      <c r="F19" s="73">
        <f>IFERROR(VLOOKUP(تفصيلى[[#This Row],[الرقم داخلي]],تسجيل_العقود[],9,0),"")</f>
        <v>115913</v>
      </c>
      <c r="G19" s="72"/>
      <c r="H19" s="73" t="s">
        <v>1249</v>
      </c>
      <c r="I19" s="73" t="s">
        <v>139</v>
      </c>
      <c r="J19" s="88">
        <v>46161</v>
      </c>
      <c r="K19" s="88">
        <v>46165</v>
      </c>
      <c r="L19" s="74">
        <v>30</v>
      </c>
      <c r="M19" s="89">
        <f>IFERROR(IF((L19&gt;0),تفصيلى[[#This Row],[بداية تشغيل]]+تفصيلى[[#This Row],[مدة التحميل]],"")-1,"")</f>
        <v>46194</v>
      </c>
      <c r="N19" s="93" t="s">
        <v>217</v>
      </c>
      <c r="O19" s="88"/>
      <c r="P19" s="73"/>
    </row>
    <row r="20" spans="1:16" ht="27.6" hidden="1" customHeight="1" x14ac:dyDescent="0.3">
      <c r="A20" s="73" t="s">
        <v>848</v>
      </c>
      <c r="B20" s="73" t="str">
        <f>IFERROR(VLOOKUP(تفصيلى[[#This Row],[الرقم داخلي]],تسجيل_العقود[],5,0),"")</f>
        <v>الــــــــــذرة</v>
      </c>
      <c r="C20" s="73" t="str">
        <f>IFERROR(VLOOKUP(تفصيلى[[#This Row],[الرقم داخلي]],تسجيل_العقود[],7,0),"")</f>
        <v>ارجنتينى</v>
      </c>
      <c r="D20" s="73" t="str">
        <f>IFERROR(VLOOKUP(تفصيلى[[#This Row],[الرقم داخلي]],تسجيل_العقود[],8,0),"")</f>
        <v>بيورفيلد غرينز</v>
      </c>
      <c r="E20" s="91"/>
      <c r="F20" s="73">
        <f>IFERROR(VLOOKUP(تفصيلى[[#This Row],[الرقم داخلي]],تسجيل_العقود[],9,0),"")</f>
        <v>60911684</v>
      </c>
      <c r="G20" s="72"/>
      <c r="H20" s="73" t="s">
        <v>1250</v>
      </c>
      <c r="I20" s="73" t="s">
        <v>139</v>
      </c>
      <c r="J20" s="88">
        <v>46153</v>
      </c>
      <c r="K20" s="88">
        <v>46164</v>
      </c>
      <c r="L20" s="74">
        <v>30</v>
      </c>
      <c r="M20" s="89">
        <f>IFERROR(IF((L20&gt;0),تفصيلى[[#This Row],[بداية تشغيل]]+تفصيلى[[#This Row],[مدة التحميل]],"")-1,"")</f>
        <v>46193</v>
      </c>
      <c r="N20" s="93" t="s">
        <v>217</v>
      </c>
      <c r="O20" s="88"/>
      <c r="P20" s="73"/>
    </row>
    <row r="21" spans="1:16" ht="27.6" hidden="1" customHeight="1" x14ac:dyDescent="0.3">
      <c r="A21" s="73" t="s">
        <v>849</v>
      </c>
      <c r="B21" s="73" t="str">
        <f>IFERROR(VLOOKUP(تفصيلى[[#This Row],[الرقم داخلي]],تسجيل_العقود[],5,0),"")</f>
        <v>الــــــــــذرة</v>
      </c>
      <c r="C21" s="73" t="str">
        <f>IFERROR(VLOOKUP(تفصيلى[[#This Row],[الرقم داخلي]],تسجيل_العقود[],7,0),"")</f>
        <v>ارجنتينى</v>
      </c>
      <c r="D21" s="73" t="str">
        <f>IFERROR(VLOOKUP(تفصيلى[[#This Row],[الرقم داخلي]],تسجيل_العقود[],8,0),"")</f>
        <v>اجرولاند</v>
      </c>
      <c r="E21" s="91"/>
      <c r="F21" s="73" t="str">
        <f>IFERROR(VLOOKUP(تفصيلى[[#This Row],[الرقم داخلي]],تسجيل_العقود[],9,0),"")</f>
        <v>S26/00230</v>
      </c>
      <c r="G21" s="72"/>
      <c r="H21" s="73" t="s">
        <v>1251</v>
      </c>
      <c r="I21" s="73" t="s">
        <v>139</v>
      </c>
      <c r="J21" s="88">
        <v>46195</v>
      </c>
      <c r="K21" s="88">
        <v>46197</v>
      </c>
      <c r="L21" s="74">
        <v>30</v>
      </c>
      <c r="M21" s="89">
        <f>IFERROR(IF((L21&gt;0),تفصيلى[[#This Row],[بداية تشغيل]]+تفصيلى[[#This Row],[مدة التحميل]],"")-1,"")</f>
        <v>46226</v>
      </c>
      <c r="N21" s="93" t="s">
        <v>217</v>
      </c>
      <c r="O21" s="88"/>
      <c r="P21" s="73"/>
    </row>
    <row r="22" spans="1:16" ht="27.6" hidden="1" customHeight="1" x14ac:dyDescent="0.3">
      <c r="A22" s="73" t="s">
        <v>851</v>
      </c>
      <c r="B22" s="73" t="str">
        <f>IFERROR(VLOOKUP(تفصيلى[[#This Row],[الرقم داخلي]],تسجيل_العقود[],5,0),"")</f>
        <v>الــــــــــذرة</v>
      </c>
      <c r="C22" s="73" t="str">
        <f>IFERROR(VLOOKUP(تفصيلى[[#This Row],[الرقم داخلي]],تسجيل_العقود[],7,0),"")</f>
        <v>ارجنتينى</v>
      </c>
      <c r="D22" s="73" t="str">
        <f>IFERROR(VLOOKUP(تفصيلى[[#This Row],[الرقم داخلي]],تسجيل_العقود[],8,0),"")</f>
        <v>بيورفيلد غرينز</v>
      </c>
      <c r="E22" s="91"/>
      <c r="F22" s="73" t="str">
        <f>IFERROR(VLOOKUP(تفصيلى[[#This Row],[الرقم داخلي]],تسجيل_العقود[],9,0),"")</f>
        <v>26/S/04350</v>
      </c>
      <c r="G22" s="72"/>
      <c r="H22" s="73" t="s">
        <v>1247</v>
      </c>
      <c r="I22" s="73" t="s">
        <v>139</v>
      </c>
      <c r="J22" s="88">
        <v>46234</v>
      </c>
      <c r="K22" s="88">
        <v>46242</v>
      </c>
      <c r="L22" s="74">
        <v>30</v>
      </c>
      <c r="M22" s="89">
        <f>IFERROR(IF((L22&gt;0),تفصيلى[[#This Row],[بداية تشغيل]]+تفصيلى[[#This Row],[مدة التحميل]],"")-1,"")</f>
        <v>46271</v>
      </c>
      <c r="N22" s="93" t="s">
        <v>217</v>
      </c>
      <c r="O22" s="88" t="s">
        <v>1143</v>
      </c>
      <c r="P22" s="73" t="s">
        <v>853</v>
      </c>
    </row>
    <row r="23" spans="1:16" ht="27.6" hidden="1" customHeight="1" x14ac:dyDescent="0.3">
      <c r="A23" s="73" t="s">
        <v>854</v>
      </c>
      <c r="B23" s="73" t="str">
        <f>IFERROR(VLOOKUP(تفصيلى[[#This Row],[الرقم داخلي]],تسجيل_العقود[],5,0),"")</f>
        <v>الــــــــــذرة</v>
      </c>
      <c r="C23" s="73" t="str">
        <f>IFERROR(VLOOKUP(تفصيلى[[#This Row],[الرقم داخلي]],تسجيل_العقود[],7,0),"")</f>
        <v>ارجنتينى</v>
      </c>
      <c r="D23" s="73" t="str">
        <f>IFERROR(VLOOKUP(تفصيلى[[#This Row],[الرقم داخلي]],تسجيل_العقود[],8,0),"")</f>
        <v>اجرولاند</v>
      </c>
      <c r="E23" s="91"/>
      <c r="F23" s="73" t="str">
        <f>IFERROR(VLOOKUP(تفصيلى[[#This Row],[الرقم داخلي]],تسجيل_العقود[],9,0),"")</f>
        <v>S26/00231</v>
      </c>
      <c r="G23" s="72"/>
      <c r="H23" s="73" t="s">
        <v>1252</v>
      </c>
      <c r="I23" s="73" t="s">
        <v>139</v>
      </c>
      <c r="J23" s="88">
        <v>46240</v>
      </c>
      <c r="K23" s="88">
        <v>46244</v>
      </c>
      <c r="L23" s="74">
        <v>30</v>
      </c>
      <c r="M23" s="89">
        <f>IFERROR(IF((L23&gt;0),تفصيلى[[#This Row],[بداية تشغيل]]+تفصيلى[[#This Row],[مدة التحميل]],"")-1,"")</f>
        <v>46273</v>
      </c>
      <c r="N23" s="93" t="s">
        <v>217</v>
      </c>
      <c r="O23" s="88" t="s">
        <v>1143</v>
      </c>
      <c r="P23" s="73" t="s">
        <v>856</v>
      </c>
    </row>
    <row r="24" spans="1:16" ht="27.6" customHeight="1" x14ac:dyDescent="0.3">
      <c r="A24" s="73" t="s">
        <v>857</v>
      </c>
      <c r="B24" s="73" t="str">
        <f>IFERROR(VLOOKUP(تفصيلى[[#This Row],[الرقم داخلي]],تسجيل_العقود[],5,0),"")</f>
        <v>الــــــــــذرة</v>
      </c>
      <c r="C24" s="73" t="str">
        <f>IFERROR(VLOOKUP(تفصيلى[[#This Row],[الرقم داخلي]],تسجيل_العقود[],7,0),"")</f>
        <v>برازيلى</v>
      </c>
      <c r="D24" s="73" t="str">
        <f>IFERROR(VLOOKUP(تفصيلى[[#This Row],[الرقم داخلي]],تسجيل_العقود[],8,0),"")</f>
        <v>اجروكورن تريدنج</v>
      </c>
      <c r="E24" s="91"/>
      <c r="F24" s="73">
        <f>IFERROR(VLOOKUP(تفصيلى[[#This Row],[الرقم داخلي]],تسجيل_العقود[],9,0),"")</f>
        <v>60932003</v>
      </c>
      <c r="G24" s="72"/>
      <c r="H24" s="73" t="s">
        <v>1130</v>
      </c>
      <c r="I24" s="73" t="s">
        <v>139</v>
      </c>
      <c r="J24" s="88">
        <v>46255</v>
      </c>
      <c r="K24" s="88">
        <v>46256</v>
      </c>
      <c r="L24" s="74">
        <v>30</v>
      </c>
      <c r="M24" s="89">
        <f>IFERROR(IF((L24&gt;0),تفصيلى[[#This Row],[بداية تشغيل]]+تفصيلى[[#This Row],[مدة التحميل]],"")-1,"")</f>
        <v>46285</v>
      </c>
      <c r="N24" s="93" t="s">
        <v>214</v>
      </c>
      <c r="O24" s="88" t="s">
        <v>1143</v>
      </c>
      <c r="P24" s="73" t="s">
        <v>858</v>
      </c>
    </row>
    <row r="25" spans="1:16" ht="27.6" customHeight="1" x14ac:dyDescent="0.3">
      <c r="A25" s="73" t="s">
        <v>861</v>
      </c>
      <c r="B25" s="73" t="str">
        <f>IFERROR(VLOOKUP(تفصيلى[[#This Row],[الرقم داخلي]],تسجيل_العقود[],5,0),"")</f>
        <v>الــــــــــذرة</v>
      </c>
      <c r="C25" s="73" t="str">
        <f>IFERROR(VLOOKUP(تفصيلى[[#This Row],[الرقم داخلي]],تسجيل_العقود[],7,0),"")</f>
        <v>برازيلى</v>
      </c>
      <c r="D25" s="73" t="str">
        <f>IFERROR(VLOOKUP(تفصيلى[[#This Row],[الرقم داخلي]],تسجيل_العقود[],8,0),"")</f>
        <v>اجرولاند</v>
      </c>
      <c r="E25" s="91"/>
      <c r="F25" s="73" t="str">
        <f>IFERROR(VLOOKUP(تفصيلى[[#This Row],[الرقم داخلي]],تسجيل_العقود[],9,0),"")</f>
        <v>S26/00011</v>
      </c>
      <c r="G25" s="72"/>
      <c r="H25" s="73" t="s">
        <v>863</v>
      </c>
      <c r="I25" s="73" t="s">
        <v>1142</v>
      </c>
      <c r="J25" s="88">
        <v>46257</v>
      </c>
      <c r="K25" s="88">
        <v>46257</v>
      </c>
      <c r="L25" s="74">
        <v>30</v>
      </c>
      <c r="M25" s="89">
        <f>IFERROR(IF((L25&gt;0),تفصيلى[[#This Row],[بداية تشغيل]]+تفصيلى[[#This Row],[مدة التحميل]],"")-1,"")</f>
        <v>46286</v>
      </c>
      <c r="N25" s="93" t="s">
        <v>214</v>
      </c>
      <c r="O25" s="88" t="s">
        <v>1143</v>
      </c>
      <c r="P25" s="73" t="s">
        <v>864</v>
      </c>
    </row>
    <row r="26" spans="1:16" ht="27.6" customHeight="1" x14ac:dyDescent="0.3">
      <c r="A26" s="73" t="s">
        <v>859</v>
      </c>
      <c r="B26" s="73" t="str">
        <f>IFERROR(VLOOKUP(تفصيلى[[#This Row],[الرقم داخلي]],تسجيل_العقود[],5,0),"")</f>
        <v>الــــــــــذرة</v>
      </c>
      <c r="C26" s="73" t="str">
        <f>IFERROR(VLOOKUP(تفصيلى[[#This Row],[الرقم داخلي]],تسجيل_العقود[],7,0),"")</f>
        <v>برازيلى</v>
      </c>
      <c r="D26" s="73" t="str">
        <f>IFERROR(VLOOKUP(تفصيلى[[#This Row],[الرقم داخلي]],تسجيل_العقود[],8,0),"")</f>
        <v>بيورفيلد غرينز</v>
      </c>
      <c r="E26" s="91"/>
      <c r="F26" s="73" t="str">
        <f>IFERROR(VLOOKUP(تفصيلى[[#This Row],[الرقم داخلي]],تسجيل_العقود[],9,0),"")</f>
        <v>26/S/05441</v>
      </c>
      <c r="G26" s="72"/>
      <c r="H26" s="73" t="s">
        <v>1170</v>
      </c>
      <c r="I26" s="73" t="s">
        <v>139</v>
      </c>
      <c r="J26" s="88">
        <v>46303</v>
      </c>
      <c r="K26" s="88"/>
      <c r="L26" s="74"/>
      <c r="M26" s="89" t="str">
        <f>IFERROR(IF((L26&gt;0),تفصيلى[[#This Row],[بداية تشغيل]]+تفصيلى[[#This Row],[مدة التحميل]],"")-1,"")</f>
        <v/>
      </c>
      <c r="N26" s="93"/>
      <c r="O26" s="88" t="s">
        <v>1133</v>
      </c>
      <c r="P26" s="73" t="s">
        <v>1154</v>
      </c>
    </row>
    <row r="27" spans="1:16" ht="27.6" customHeight="1" x14ac:dyDescent="0.3">
      <c r="A27" s="73" t="s">
        <v>865</v>
      </c>
      <c r="B27" s="73" t="str">
        <f>IFERROR(VLOOKUP(تفصيلى[[#This Row],[الرقم داخلي]],تسجيل_العقود[],5,0),"")</f>
        <v>الــــــــــذرة</v>
      </c>
      <c r="C27" s="73" t="str">
        <f>IFERROR(VLOOKUP(تفصيلى[[#This Row],[الرقم داخلي]],تسجيل_العقود[],7,0),"")</f>
        <v>برازيلى</v>
      </c>
      <c r="D27" s="73" t="str">
        <f>IFERROR(VLOOKUP(تفصيلى[[#This Row],[الرقم داخلي]],تسجيل_العقود[],8,0),"")</f>
        <v>اجرولاند</v>
      </c>
      <c r="E27" s="91"/>
      <c r="F27" s="73" t="str">
        <f>IFERROR(VLOOKUP(تفصيلى[[#This Row],[الرقم داخلي]],تسجيل_العقود[],9,0),"")</f>
        <v>S26/00213</v>
      </c>
      <c r="G27" s="72"/>
      <c r="H27" s="73" t="s">
        <v>867</v>
      </c>
      <c r="I27" s="73" t="s">
        <v>139</v>
      </c>
      <c r="J27" s="88">
        <v>46267</v>
      </c>
      <c r="K27" s="88"/>
      <c r="L27" s="74"/>
      <c r="M27" s="89" t="str">
        <f>IFERROR(IF((L27&gt;0),تفصيلى[[#This Row],[بداية تشغيل]]+تفصيلى[[#This Row],[مدة التحميل]],"")-1,"")</f>
        <v/>
      </c>
      <c r="N27" s="93" t="s">
        <v>214</v>
      </c>
      <c r="O27" s="88" t="s">
        <v>1143</v>
      </c>
      <c r="P27" s="73" t="s">
        <v>1155</v>
      </c>
    </row>
    <row r="28" spans="1:16" ht="27.6" customHeight="1" x14ac:dyDescent="0.3">
      <c r="A28" s="73" t="s">
        <v>868</v>
      </c>
      <c r="B28" s="73" t="str">
        <f>IFERROR(VLOOKUP(تفصيلى[[#This Row],[الرقم داخلي]],تسجيل_العقود[],5,0),"")</f>
        <v>الــــــــــذرة</v>
      </c>
      <c r="C28" s="73" t="str">
        <f>IFERROR(VLOOKUP(تفصيلى[[#This Row],[الرقم داخلي]],تسجيل_العقود[],7,0),"")</f>
        <v>برازيلى</v>
      </c>
      <c r="D28" s="73" t="str">
        <f>IFERROR(VLOOKUP(تفصيلى[[#This Row],[الرقم داخلي]],تسجيل_العقود[],8,0),"")</f>
        <v>اجرولاند</v>
      </c>
      <c r="E28" s="91" t="s">
        <v>41</v>
      </c>
      <c r="F28" s="73" t="str">
        <f>IFERROR(VLOOKUP(تفصيلى[[#This Row],[الرقم داخلي]],تسجيل_العقود[],9,0),"")</f>
        <v>S26/00052</v>
      </c>
      <c r="G28" s="72">
        <v>30000</v>
      </c>
      <c r="H28" s="73" t="s">
        <v>1129</v>
      </c>
      <c r="I28" s="73" t="s">
        <v>139</v>
      </c>
      <c r="J28" s="88">
        <v>46285</v>
      </c>
      <c r="K28" s="88"/>
      <c r="L28" s="74"/>
      <c r="M28" s="89" t="str">
        <f>IFERROR(IF((L28&gt;0),تفصيلى[[#This Row],[بداية تشغيل]]+تفصيلى[[#This Row],[مدة التحميل]],"")-1,"")</f>
        <v/>
      </c>
      <c r="N28" s="93" t="s">
        <v>214</v>
      </c>
      <c r="O28" s="88" t="s">
        <v>1143</v>
      </c>
      <c r="P28" s="73" t="s">
        <v>1155</v>
      </c>
    </row>
    <row r="29" spans="1:16" ht="27.6" customHeight="1" x14ac:dyDescent="0.3">
      <c r="A29" s="73" t="s">
        <v>868</v>
      </c>
      <c r="B29" s="73" t="str">
        <f>IFERROR(VLOOKUP(تفصيلى[[#This Row],[الرقم داخلي]],تسجيل_العقود[],5,0),"")</f>
        <v>الــــــــــذرة</v>
      </c>
      <c r="C29" s="73" t="str">
        <f>IFERROR(VLOOKUP(تفصيلى[[#This Row],[الرقم داخلي]],تسجيل_العقود[],7,0),"")</f>
        <v>برازيلى</v>
      </c>
      <c r="D29" s="73" t="str">
        <f>IFERROR(VLOOKUP(تفصيلى[[#This Row],[الرقم داخلي]],تسجيل_العقود[],8,0),"")</f>
        <v>اجرولاند</v>
      </c>
      <c r="E29" s="91" t="s">
        <v>27</v>
      </c>
      <c r="F29" s="73" t="str">
        <f>IFERROR(VLOOKUP(تفصيلى[[#This Row],[الرقم داخلي]],تسجيل_العقود[],9,0),"")</f>
        <v>S26/00052</v>
      </c>
      <c r="G29" s="72">
        <v>19000</v>
      </c>
      <c r="H29" s="73" t="s">
        <v>1129</v>
      </c>
      <c r="I29" s="73" t="s">
        <v>139</v>
      </c>
      <c r="J29" s="88">
        <v>46285</v>
      </c>
      <c r="K29" s="88"/>
      <c r="L29" s="74"/>
      <c r="M29" s="89" t="str">
        <f>IFERROR(IF((L29&gt;0),تفصيلى[[#This Row],[بداية تشغيل]]+تفصيلى[[#This Row],[مدة التحميل]],"")-1,"")</f>
        <v/>
      </c>
      <c r="N29" s="93" t="s">
        <v>214</v>
      </c>
      <c r="O29" s="88" t="s">
        <v>1143</v>
      </c>
      <c r="P29" s="73" t="s">
        <v>1155</v>
      </c>
    </row>
    <row r="30" spans="1:16" ht="27.6" customHeight="1" x14ac:dyDescent="0.3">
      <c r="A30" s="73" t="s">
        <v>869</v>
      </c>
      <c r="B30" s="73" t="str">
        <f>IFERROR(VLOOKUP(تفصيلى[[#This Row],[الرقم داخلي]],تسجيل_العقود[],5,0),"")</f>
        <v>الــــــــــذرة</v>
      </c>
      <c r="C30" s="73" t="str">
        <f>IFERROR(VLOOKUP(تفصيلى[[#This Row],[الرقم داخلي]],تسجيل_العقود[],7,0),"")</f>
        <v>برازيلى</v>
      </c>
      <c r="D30" s="73" t="str">
        <f>IFERROR(VLOOKUP(تفصيلى[[#This Row],[الرقم داخلي]],تسجيل_العقود[],8,0),"")</f>
        <v>بيورفيلد غرينز</v>
      </c>
      <c r="E30" s="91"/>
      <c r="F30" s="73" t="str">
        <f>IFERROR(VLOOKUP(تفصيلى[[#This Row],[الرقم داخلي]],تسجيل_العقود[],9,0),"")</f>
        <v>S26/00491</v>
      </c>
      <c r="G30" s="72"/>
      <c r="H30" s="73" t="s">
        <v>1249</v>
      </c>
      <c r="I30" s="73"/>
      <c r="J30" s="88">
        <v>46341</v>
      </c>
      <c r="K30" s="88"/>
      <c r="L30" s="74"/>
      <c r="M30" s="89" t="str">
        <f>IFERROR(IF((L30&gt;0),تفصيلى[[#This Row],[بداية تشغيل]]+تفصيلى[[#This Row],[مدة التحميل]],"")-1,"")</f>
        <v/>
      </c>
      <c r="N30" s="93"/>
      <c r="O30" s="88" t="s">
        <v>1133</v>
      </c>
      <c r="P30" s="73" t="s">
        <v>1158</v>
      </c>
    </row>
    <row r="31" spans="1:16" ht="27.6" customHeight="1" x14ac:dyDescent="0.3">
      <c r="A31" s="73" t="s">
        <v>1123</v>
      </c>
      <c r="B31" s="73" t="str">
        <f>IFERROR(VLOOKUP(تفصيلى[[#This Row],[الرقم داخلي]],تسجيل_العقود[],5,0),"")</f>
        <v>الــــــــــذرة</v>
      </c>
      <c r="C31" s="73" t="str">
        <f>IFERROR(VLOOKUP(تفصيلى[[#This Row],[الرقم داخلي]],تسجيل_العقود[],7,0),"")</f>
        <v>برازيلى</v>
      </c>
      <c r="D31" s="73" t="str">
        <f>IFERROR(VLOOKUP(تفصيلى[[#This Row],[الرقم داخلي]],تسجيل_العقود[],8,0),"")</f>
        <v>بيورفيلد غرينز</v>
      </c>
      <c r="E31" s="91" t="s">
        <v>41</v>
      </c>
      <c r="F31" s="73">
        <f>IFERROR(VLOOKUP(تفصيلى[[#This Row],[الرقم داخلي]],تسجيل_العقود[],9,0),"")</f>
        <v>116760</v>
      </c>
      <c r="G31" s="72">
        <v>25000</v>
      </c>
      <c r="H31" s="73" t="s">
        <v>1223</v>
      </c>
      <c r="I31" s="73"/>
      <c r="J31" s="88">
        <v>46320</v>
      </c>
      <c r="K31" s="88"/>
      <c r="L31" s="74"/>
      <c r="M31" s="89" t="str">
        <f>IFERROR(IF((L31&gt;0),تفصيلى[[#This Row],[بداية تشغيل]]+تفصيلى[[#This Row],[مدة التحميل]],"")-1,"")</f>
        <v/>
      </c>
      <c r="N31" s="93"/>
      <c r="O31" s="88" t="s">
        <v>1133</v>
      </c>
      <c r="P31" s="73" t="s">
        <v>1226</v>
      </c>
    </row>
    <row r="32" spans="1:16" ht="27.6" customHeight="1" x14ac:dyDescent="0.3">
      <c r="A32" s="73" t="s">
        <v>1123</v>
      </c>
      <c r="B32" s="73" t="str">
        <f>IFERROR(VLOOKUP(تفصيلى[[#This Row],[الرقم داخلي]],تسجيل_العقود[],5,0),"")</f>
        <v>الــــــــــذرة</v>
      </c>
      <c r="C32" s="73" t="str">
        <f>IFERROR(VLOOKUP(تفصيلى[[#This Row],[الرقم داخلي]],تسجيل_العقود[],7,0),"")</f>
        <v>برازيلى</v>
      </c>
      <c r="D32" s="73" t="str">
        <f>IFERROR(VLOOKUP(تفصيلى[[#This Row],[الرقم داخلي]],تسجيل_العقود[],8,0),"")</f>
        <v>بيورفيلد غرينز</v>
      </c>
      <c r="E32" s="91" t="s">
        <v>27</v>
      </c>
      <c r="F32" s="73">
        <f>IFERROR(VLOOKUP(تفصيلى[[#This Row],[الرقم داخلي]],تسجيل_العقود[],9,0),"")</f>
        <v>116760</v>
      </c>
      <c r="G32" s="72">
        <v>30000</v>
      </c>
      <c r="H32" s="73" t="s">
        <v>1223</v>
      </c>
      <c r="I32" s="73"/>
      <c r="J32" s="88">
        <v>46320</v>
      </c>
      <c r="K32" s="88"/>
      <c r="L32" s="74"/>
      <c r="M32" s="89" t="str">
        <f>IFERROR(IF((L32&gt;0),تفصيلى[[#This Row],[بداية تشغيل]]+تفصيلى[[#This Row],[مدة التحميل]],"")-1,"")</f>
        <v/>
      </c>
      <c r="N32" s="93"/>
      <c r="O32" s="88" t="s">
        <v>1133</v>
      </c>
      <c r="P32" s="73" t="s">
        <v>1226</v>
      </c>
    </row>
    <row r="33" spans="1:16" ht="27.6" customHeight="1" x14ac:dyDescent="0.3">
      <c r="A33" s="73" t="s">
        <v>1152</v>
      </c>
      <c r="B33" s="73" t="str">
        <f>IFERROR(VLOOKUP(تفصيلى[[#This Row],[الرقم داخلي]],تسجيل_العقود[],5,0),"")</f>
        <v>الــــــــــذرة</v>
      </c>
      <c r="C33" s="73" t="str">
        <f>IFERROR(VLOOKUP(تفصيلى[[#This Row],[الرقم داخلي]],تسجيل_العقود[],7,0),"")</f>
        <v>برازيلى</v>
      </c>
      <c r="D33" s="73" t="str">
        <f>IFERROR(VLOOKUP(تفصيلى[[#This Row],[الرقم داخلي]],تسجيل_العقود[],8,0),"")</f>
        <v>بيورفيلد غرينز</v>
      </c>
      <c r="E33" s="91" t="s">
        <v>41</v>
      </c>
      <c r="F33" s="73">
        <f>IFERROR(VLOOKUP(تفصيلى[[#This Row],[الرقم داخلي]],تسجيل_العقود[],9,0),"")</f>
        <v>0</v>
      </c>
      <c r="G33" s="72">
        <v>30000</v>
      </c>
      <c r="H33" s="73"/>
      <c r="I33" s="73"/>
      <c r="J33" s="88">
        <v>46356</v>
      </c>
      <c r="K33" s="88"/>
      <c r="L33" s="74"/>
      <c r="M33" s="89" t="str">
        <f>IFERROR(IF((L33&gt;0),تفصيلى[[#This Row],[بداية تشغيل]]+تفصيلى[[#This Row],[مدة التحميل]],"")-1,"")</f>
        <v/>
      </c>
      <c r="N33" s="93"/>
      <c r="O33" s="88" t="s">
        <v>1133</v>
      </c>
      <c r="P33" s="73" t="s">
        <v>1156</v>
      </c>
    </row>
    <row r="34" spans="1:16" ht="27.6" customHeight="1" x14ac:dyDescent="0.3">
      <c r="A34" s="73" t="s">
        <v>1152</v>
      </c>
      <c r="B34" s="73" t="str">
        <f>IFERROR(VLOOKUP(تفصيلى[[#This Row],[الرقم داخلي]],تسجيل_العقود[],5,0),"")</f>
        <v>الــــــــــذرة</v>
      </c>
      <c r="C34" s="73" t="str">
        <f>IFERROR(VLOOKUP(تفصيلى[[#This Row],[الرقم داخلي]],تسجيل_العقود[],7,0),"")</f>
        <v>برازيلى</v>
      </c>
      <c r="D34" s="73" t="str">
        <f>IFERROR(VLOOKUP(تفصيلى[[#This Row],[الرقم داخلي]],تسجيل_العقود[],8,0),"")</f>
        <v>بيورفيلد غرينز</v>
      </c>
      <c r="E34" s="91" t="s">
        <v>27</v>
      </c>
      <c r="F34" s="73">
        <f>IFERROR(VLOOKUP(تفصيلى[[#This Row],[الرقم داخلي]],تسجيل_العقود[],9,0),"")</f>
        <v>0</v>
      </c>
      <c r="G34" s="72">
        <v>30000</v>
      </c>
      <c r="H34" s="73"/>
      <c r="I34" s="73"/>
      <c r="J34" s="88">
        <v>46356</v>
      </c>
      <c r="K34" s="88"/>
      <c r="L34" s="74"/>
      <c r="M34" s="89" t="str">
        <f>IFERROR(IF((L34&gt;0),تفصيلى[[#This Row],[بداية تشغيل]]+تفصيلى[[#This Row],[مدة التحميل]],"")-1,"")</f>
        <v/>
      </c>
      <c r="N34" s="93"/>
      <c r="O34" s="88" t="s">
        <v>1133</v>
      </c>
      <c r="P34" s="73" t="s">
        <v>1156</v>
      </c>
    </row>
    <row r="35" spans="1:16" ht="27.6" customHeight="1" x14ac:dyDescent="0.3">
      <c r="A35" s="73" t="s">
        <v>1153</v>
      </c>
      <c r="B35" s="73" t="str">
        <f>IFERROR(VLOOKUP(تفصيلى[[#This Row],[الرقم داخلي]],تسجيل_العقود[],5,0),"")</f>
        <v>الــــــــــذرة</v>
      </c>
      <c r="C35" s="73" t="str">
        <f>IFERROR(VLOOKUP(تفصيلى[[#This Row],[الرقم داخلي]],تسجيل_العقود[],7,0),"")</f>
        <v>برازيلى</v>
      </c>
      <c r="D35" s="73" t="str">
        <f>IFERROR(VLOOKUP(تفصيلى[[#This Row],[الرقم داخلي]],تسجيل_العقود[],8,0),"")</f>
        <v>بيورفيلد غرينز</v>
      </c>
      <c r="E35" s="91" t="s">
        <v>41</v>
      </c>
      <c r="F35" s="73">
        <f>IFERROR(VLOOKUP(تفصيلى[[#This Row],[الرقم داخلي]],تسجيل_العقود[],9,0),"")</f>
        <v>0</v>
      </c>
      <c r="G35" s="72">
        <v>30000</v>
      </c>
      <c r="H35" s="73"/>
      <c r="I35" s="73"/>
      <c r="J35" s="88">
        <v>46366</v>
      </c>
      <c r="K35" s="88"/>
      <c r="L35" s="74"/>
      <c r="M35" s="89" t="str">
        <f>IFERROR(IF((L35&gt;0),تفصيلى[[#This Row],[بداية تشغيل]]+تفصيلى[[#This Row],[مدة التحميل]],"")-1,"")</f>
        <v/>
      </c>
      <c r="N35" s="93"/>
      <c r="O35" s="88" t="s">
        <v>1133</v>
      </c>
      <c r="P35" s="73" t="s">
        <v>1157</v>
      </c>
    </row>
    <row r="36" spans="1:16" ht="27.6" customHeight="1" x14ac:dyDescent="0.3">
      <c r="A36" s="73" t="s">
        <v>1153</v>
      </c>
      <c r="B36" s="73" t="str">
        <f>IFERROR(VLOOKUP(تفصيلى[[#This Row],[الرقم داخلي]],تسجيل_العقود[],5,0),"")</f>
        <v>الــــــــــذرة</v>
      </c>
      <c r="C36" s="73" t="str">
        <f>IFERROR(VLOOKUP(تفصيلى[[#This Row],[الرقم داخلي]],تسجيل_العقود[],7,0),"")</f>
        <v>برازيلى</v>
      </c>
      <c r="D36" s="73" t="str">
        <f>IFERROR(VLOOKUP(تفصيلى[[#This Row],[الرقم داخلي]],تسجيل_العقود[],8,0),"")</f>
        <v>بيورفيلد غرينز</v>
      </c>
      <c r="E36" s="91" t="s">
        <v>27</v>
      </c>
      <c r="F36" s="73">
        <f>IFERROR(VLOOKUP(تفصيلى[[#This Row],[الرقم داخلي]],تسجيل_العقود[],9,0),"")</f>
        <v>0</v>
      </c>
      <c r="G36" s="72">
        <v>30000</v>
      </c>
      <c r="H36" s="73"/>
      <c r="I36" s="73"/>
      <c r="J36" s="88">
        <v>46366</v>
      </c>
      <c r="K36" s="88"/>
      <c r="L36" s="74"/>
      <c r="M36" s="89" t="str">
        <f>IFERROR(IF((L36&gt;0),تفصيلى[[#This Row],[بداية تشغيل]]+تفصيلى[[#This Row],[مدة التحميل]],"")-1,"")</f>
        <v/>
      </c>
      <c r="N36" s="93"/>
      <c r="O36" s="88" t="s">
        <v>1133</v>
      </c>
      <c r="P36" s="73" t="s">
        <v>1157</v>
      </c>
    </row>
    <row r="37" spans="1:16" ht="27.6" customHeight="1" x14ac:dyDescent="0.3">
      <c r="A37" s="73" t="s">
        <v>1224</v>
      </c>
      <c r="B37" s="73" t="str">
        <f>IFERROR(VLOOKUP(تفصيلى[[#This Row],[الرقم داخلي]],تسجيل_العقود[],5,0),"")</f>
        <v>الــــــــــذرة</v>
      </c>
      <c r="C37" s="73" t="str">
        <f>IFERROR(VLOOKUP(تفصيلى[[#This Row],[الرقم داخلي]],تسجيل_العقود[],7,0),"")</f>
        <v>برازيلى</v>
      </c>
      <c r="D37" s="73" t="str">
        <f>IFERROR(VLOOKUP(تفصيلى[[#This Row],[الرقم داخلي]],تسجيل_العقود[],8,0),"")</f>
        <v>اجرولاند</v>
      </c>
      <c r="E37" s="91" t="s">
        <v>41</v>
      </c>
      <c r="F37" s="73">
        <f>IFERROR(VLOOKUP(تفصيلى[[#This Row],[الرقم داخلي]],تسجيل_العقود[],9,0),"")</f>
        <v>0</v>
      </c>
      <c r="G37" s="72">
        <v>30000</v>
      </c>
      <c r="H37" s="73"/>
      <c r="I37" s="73"/>
      <c r="J37" s="88">
        <v>46386</v>
      </c>
      <c r="K37" s="88"/>
      <c r="L37" s="74"/>
      <c r="M37" s="89" t="str">
        <f>IFERROR(IF((L37&gt;0),تفصيلى[[#This Row],[بداية تشغيل]]+تفصيلى[[#This Row],[مدة التحميل]],"")-1,"")</f>
        <v/>
      </c>
      <c r="N37" s="93"/>
      <c r="O37" s="88" t="s">
        <v>1133</v>
      </c>
      <c r="P37" s="73" t="s">
        <v>1225</v>
      </c>
    </row>
    <row r="38" spans="1:16" ht="27.6" customHeight="1" x14ac:dyDescent="0.3">
      <c r="A38" s="73" t="s">
        <v>1224</v>
      </c>
      <c r="B38" s="73" t="str">
        <f>IFERROR(VLOOKUP(تفصيلى[[#This Row],[الرقم داخلي]],تسجيل_العقود[],5,0),"")</f>
        <v>الــــــــــذرة</v>
      </c>
      <c r="C38" s="73" t="str">
        <f>IFERROR(VLOOKUP(تفصيلى[[#This Row],[الرقم داخلي]],تسجيل_العقود[],7,0),"")</f>
        <v>برازيلى</v>
      </c>
      <c r="D38" s="73" t="str">
        <f>IFERROR(VLOOKUP(تفصيلى[[#This Row],[الرقم داخلي]],تسجيل_العقود[],8,0),"")</f>
        <v>اجرولاند</v>
      </c>
      <c r="E38" s="91" t="s">
        <v>27</v>
      </c>
      <c r="F38" s="73">
        <f>IFERROR(VLOOKUP(تفصيلى[[#This Row],[الرقم داخلي]],تسجيل_العقود[],9,0),"")</f>
        <v>0</v>
      </c>
      <c r="G38" s="72">
        <v>20000</v>
      </c>
      <c r="H38" s="73"/>
      <c r="I38" s="73"/>
      <c r="J38" s="88">
        <v>46386</v>
      </c>
      <c r="K38" s="88"/>
      <c r="L38" s="74"/>
      <c r="M38" s="89" t="str">
        <f>IFERROR(IF((L38&gt;0),تفصيلى[[#This Row],[بداية تشغيل]]+تفصيلى[[#This Row],[مدة التحميل]],"")-1,"")</f>
        <v/>
      </c>
      <c r="N38" s="93"/>
      <c r="O38" s="88" t="s">
        <v>1133</v>
      </c>
      <c r="P38" s="73" t="s">
        <v>1225</v>
      </c>
    </row>
    <row r="39" spans="1:16" ht="27.6" hidden="1" customHeight="1" x14ac:dyDescent="0.3">
      <c r="A39" s="73" t="s">
        <v>870</v>
      </c>
      <c r="B39" s="73" t="str">
        <f>IFERROR(VLOOKUP(تفصيلى[[#This Row],[الرقم داخلي]],تسجيل_العقود[],5,0),"")</f>
        <v>الصويا</v>
      </c>
      <c r="C39" s="73">
        <f>IFERROR(VLOOKUP(تفصيلى[[#This Row],[الرقم داخلي]],تسجيل_العقود[],7,0),"")</f>
        <v>0</v>
      </c>
      <c r="D39" s="73" t="str">
        <f>IFERROR(VLOOKUP(تفصيلى[[#This Row],[الرقم داخلي]],تسجيل_العقود[],8,0),"")</f>
        <v>الواحة للاعلاف</v>
      </c>
      <c r="E39" s="91"/>
      <c r="F39" s="73" t="str">
        <f>IFERROR(VLOOKUP(تفصيلى[[#This Row],[الرقم داخلي]],تسجيل_العقود[],9,0),"")</f>
        <v>SCN-007257</v>
      </c>
      <c r="G39" s="72"/>
      <c r="H39" s="73"/>
      <c r="I39" s="73" t="s">
        <v>157</v>
      </c>
      <c r="J39" s="88"/>
      <c r="K39" s="88">
        <v>46034</v>
      </c>
      <c r="L39" s="74">
        <v>15</v>
      </c>
      <c r="M39" s="89">
        <f>IFERROR(IF((L39&gt;0),تفصيلى[[#This Row],[بداية تشغيل]]+تفصيلى[[#This Row],[مدة التحميل]],"")-1,"")</f>
        <v>46048</v>
      </c>
      <c r="N39" s="93" t="s">
        <v>217</v>
      </c>
      <c r="O39" s="88"/>
      <c r="P39" s="73"/>
    </row>
    <row r="40" spans="1:16" ht="27.6" hidden="1" customHeight="1" x14ac:dyDescent="0.3">
      <c r="A40" s="73" t="s">
        <v>872</v>
      </c>
      <c r="B40" s="73" t="str">
        <f>IFERROR(VLOOKUP(تفصيلى[[#This Row],[الرقم داخلي]],تسجيل_العقود[],5,0),"")</f>
        <v>الصويا</v>
      </c>
      <c r="C40" s="73">
        <f>IFERROR(VLOOKUP(تفصيلى[[#This Row],[الرقم داخلي]],تسجيل_العقود[],7,0),"")</f>
        <v>0</v>
      </c>
      <c r="D40" s="73" t="str">
        <f>IFERROR(VLOOKUP(تفصيلى[[#This Row],[الرقم داخلي]],تسجيل_العقود[],8,0),"")</f>
        <v>الايمان للاعلاف</v>
      </c>
      <c r="E40" s="91"/>
      <c r="F40" s="73" t="str">
        <f>IFERROR(VLOOKUP(تفصيلى[[#This Row],[الرقم داخلي]],تسجيل_العقود[],9,0),"")</f>
        <v>SCN-007259</v>
      </c>
      <c r="G40" s="72"/>
      <c r="H40" s="73"/>
      <c r="I40" s="73" t="s">
        <v>157</v>
      </c>
      <c r="J40" s="88"/>
      <c r="K40" s="88">
        <v>46032</v>
      </c>
      <c r="L40" s="74">
        <v>17</v>
      </c>
      <c r="M40" s="89">
        <f>IFERROR(IF((L40&gt;0),تفصيلى[[#This Row],[بداية تشغيل]]+تفصيلى[[#This Row],[مدة التحميل]],"")-1,"")</f>
        <v>46048</v>
      </c>
      <c r="N40" s="93" t="s">
        <v>217</v>
      </c>
      <c r="O40" s="88"/>
      <c r="P40" s="73"/>
    </row>
    <row r="41" spans="1:16" ht="27.6" hidden="1" customHeight="1" x14ac:dyDescent="0.3">
      <c r="A41" s="73" t="s">
        <v>874</v>
      </c>
      <c r="B41" s="73" t="str">
        <f>IFERROR(VLOOKUP(تفصيلى[[#This Row],[الرقم داخلي]],تسجيل_العقود[],5,0),"")</f>
        <v>الصويا</v>
      </c>
      <c r="C41" s="73">
        <f>IFERROR(VLOOKUP(تفصيلى[[#This Row],[الرقم داخلي]],تسجيل_العقود[],7,0),"")</f>
        <v>0</v>
      </c>
      <c r="D41" s="73" t="str">
        <f>IFERROR(VLOOKUP(تفصيلى[[#This Row],[الرقم داخلي]],تسجيل_العقود[],8,0),"")</f>
        <v>الايمان للاعلاف</v>
      </c>
      <c r="E41" s="91"/>
      <c r="F41" s="73" t="str">
        <f>IFERROR(VLOOKUP(تفصيلى[[#This Row],[الرقم داخلي]],تسجيل_العقود[],9,0),"")</f>
        <v>SCN-007324</v>
      </c>
      <c r="G41" s="72"/>
      <c r="H41" s="73"/>
      <c r="I41" s="73" t="s">
        <v>157</v>
      </c>
      <c r="J41" s="88"/>
      <c r="K41" s="88">
        <v>46039</v>
      </c>
      <c r="L41" s="74">
        <v>18</v>
      </c>
      <c r="M41" s="89">
        <f>IFERROR(IF((L41&gt;0),تفصيلى[[#This Row],[بداية تشغيل]]+تفصيلى[[#This Row],[مدة التحميل]],"")-1,"")</f>
        <v>46056</v>
      </c>
      <c r="N41" s="93" t="s">
        <v>217</v>
      </c>
      <c r="O41" s="88"/>
      <c r="P41" s="73"/>
    </row>
    <row r="42" spans="1:16" ht="27.6" hidden="1" customHeight="1" x14ac:dyDescent="0.3">
      <c r="A42" s="73" t="s">
        <v>876</v>
      </c>
      <c r="B42" s="73" t="str">
        <f>IFERROR(VLOOKUP(تفصيلى[[#This Row],[الرقم داخلي]],تسجيل_العقود[],5,0),"")</f>
        <v>الصويا</v>
      </c>
      <c r="C42" s="73">
        <f>IFERROR(VLOOKUP(تفصيلى[[#This Row],[الرقم داخلي]],تسجيل_العقود[],7,0),"")</f>
        <v>0</v>
      </c>
      <c r="D42" s="73" t="str">
        <f>IFERROR(VLOOKUP(تفصيلى[[#This Row],[الرقم داخلي]],تسجيل_العقود[],8,0),"")</f>
        <v>الواحة للاعلاف</v>
      </c>
      <c r="E42" s="91"/>
      <c r="F42" s="73" t="str">
        <f>IFERROR(VLOOKUP(تفصيلى[[#This Row],[الرقم داخلي]],تسجيل_العقود[],9,0),"")</f>
        <v>SCN-007326</v>
      </c>
      <c r="G42" s="72"/>
      <c r="H42" s="73"/>
      <c r="I42" s="73" t="s">
        <v>157</v>
      </c>
      <c r="J42" s="88"/>
      <c r="K42" s="88">
        <v>46053</v>
      </c>
      <c r="L42" s="74">
        <v>4</v>
      </c>
      <c r="M42" s="89">
        <f>IFERROR(IF((L42&gt;0),تفصيلى[[#This Row],[بداية تشغيل]]+تفصيلى[[#This Row],[مدة التحميل]],"")-1,"")</f>
        <v>46056</v>
      </c>
      <c r="N42" s="93" t="s">
        <v>217</v>
      </c>
      <c r="O42" s="88"/>
      <c r="P42" s="73"/>
    </row>
    <row r="43" spans="1:16" ht="27.6" hidden="1" customHeight="1" x14ac:dyDescent="0.3">
      <c r="A43" s="73" t="s">
        <v>878</v>
      </c>
      <c r="B43" s="73" t="str">
        <f>IFERROR(VLOOKUP(تفصيلى[[#This Row],[الرقم داخلي]],تسجيل_العقود[],5,0),"")</f>
        <v>الصويا</v>
      </c>
      <c r="C43" s="73">
        <f>IFERROR(VLOOKUP(تفصيلى[[#This Row],[الرقم داخلي]],تسجيل_العقود[],7,0),"")</f>
        <v>0</v>
      </c>
      <c r="D43" s="73" t="str">
        <f>IFERROR(VLOOKUP(تفصيلى[[#This Row],[الرقم داخلي]],تسجيل_العقود[],8,0),"")</f>
        <v>الايمان للاعلاف</v>
      </c>
      <c r="E43" s="91"/>
      <c r="F43" s="73" t="str">
        <f>IFERROR(VLOOKUP(تفصيلى[[#This Row],[الرقم داخلي]],تسجيل_العقود[],9,0),"")</f>
        <v>SCN-007325</v>
      </c>
      <c r="G43" s="72"/>
      <c r="H43" s="73"/>
      <c r="I43" s="73" t="s">
        <v>157</v>
      </c>
      <c r="J43" s="88"/>
      <c r="K43" s="88">
        <v>46039</v>
      </c>
      <c r="L43" s="74">
        <v>18</v>
      </c>
      <c r="M43" s="89">
        <f>IFERROR(IF((L43&gt;0),تفصيلى[[#This Row],[بداية تشغيل]]+تفصيلى[[#This Row],[مدة التحميل]],"")-1,"")</f>
        <v>46056</v>
      </c>
      <c r="N43" s="93" t="s">
        <v>217</v>
      </c>
      <c r="O43" s="88"/>
      <c r="P43" s="73"/>
    </row>
    <row r="44" spans="1:16" ht="27.6" hidden="1" customHeight="1" x14ac:dyDescent="0.3">
      <c r="A44" s="73" t="s">
        <v>880</v>
      </c>
      <c r="B44" s="73" t="str">
        <f>IFERROR(VLOOKUP(تفصيلى[[#This Row],[الرقم داخلي]],تسجيل_العقود[],5,0),"")</f>
        <v>الصويا</v>
      </c>
      <c r="C44" s="73">
        <f>IFERROR(VLOOKUP(تفصيلى[[#This Row],[الرقم داخلي]],تسجيل_العقود[],7,0),"")</f>
        <v>0</v>
      </c>
      <c r="D44" s="73" t="str">
        <f>IFERROR(VLOOKUP(تفصيلى[[#This Row],[الرقم داخلي]],تسجيل_العقود[],8,0),"")</f>
        <v>الواحة للاعلاف</v>
      </c>
      <c r="E44" s="91"/>
      <c r="F44" s="73" t="str">
        <f>IFERROR(VLOOKUP(تفصيلى[[#This Row],[الرقم داخلي]],تسجيل_العقود[],9,0),"")</f>
        <v>SCN-007327</v>
      </c>
      <c r="G44" s="72"/>
      <c r="H44" s="73"/>
      <c r="I44" s="73" t="s">
        <v>157</v>
      </c>
      <c r="J44" s="88"/>
      <c r="K44" s="88">
        <v>46053</v>
      </c>
      <c r="L44" s="74">
        <v>4</v>
      </c>
      <c r="M44" s="89">
        <f>IFERROR(IF((L44&gt;0),تفصيلى[[#This Row],[بداية تشغيل]]+تفصيلى[[#This Row],[مدة التحميل]],"")-1,"")</f>
        <v>46056</v>
      </c>
      <c r="N44" s="93" t="s">
        <v>217</v>
      </c>
      <c r="O44" s="88"/>
      <c r="P44" s="73"/>
    </row>
    <row r="45" spans="1:16" ht="27.6" hidden="1" customHeight="1" x14ac:dyDescent="0.3">
      <c r="A45" s="73" t="s">
        <v>882</v>
      </c>
      <c r="B45" s="73" t="str">
        <f>IFERROR(VLOOKUP(تفصيلى[[#This Row],[الرقم داخلي]],تسجيل_العقود[],5,0),"")</f>
        <v>الصويا</v>
      </c>
      <c r="C45" s="73">
        <f>IFERROR(VLOOKUP(تفصيلى[[#This Row],[الرقم داخلي]],تسجيل_العقود[],7,0),"")</f>
        <v>0</v>
      </c>
      <c r="D45" s="73" t="str">
        <f>IFERROR(VLOOKUP(تفصيلى[[#This Row],[الرقم داخلي]],تسجيل_العقود[],8,0),"")</f>
        <v>الايمان للاعلاف</v>
      </c>
      <c r="E45" s="91"/>
      <c r="F45" s="73" t="str">
        <f>IFERROR(VLOOKUP(تفصيلى[[#This Row],[الرقم داخلي]],تسجيل_العقود[],9,0),"")</f>
        <v>SCN-007304</v>
      </c>
      <c r="G45" s="72"/>
      <c r="H45" s="73"/>
      <c r="I45" s="73" t="s">
        <v>157</v>
      </c>
      <c r="J45" s="88"/>
      <c r="K45" s="88">
        <v>46053</v>
      </c>
      <c r="L45" s="74">
        <v>14</v>
      </c>
      <c r="M45" s="89">
        <f>IFERROR(IF((L45&gt;0),تفصيلى[[#This Row],[بداية تشغيل]]+تفصيلى[[#This Row],[مدة التحميل]],"")-1,"")</f>
        <v>46066</v>
      </c>
      <c r="N45" s="93" t="s">
        <v>217</v>
      </c>
      <c r="O45" s="88"/>
      <c r="P45" s="73"/>
    </row>
    <row r="46" spans="1:16" ht="27.6" hidden="1" customHeight="1" x14ac:dyDescent="0.3">
      <c r="A46" s="73" t="s">
        <v>884</v>
      </c>
      <c r="B46" s="73" t="str">
        <f>IFERROR(VLOOKUP(تفصيلى[[#This Row],[الرقم داخلي]],تسجيل_العقود[],5,0),"")</f>
        <v>الصويا</v>
      </c>
      <c r="C46" s="73">
        <f>IFERROR(VLOOKUP(تفصيلى[[#This Row],[الرقم داخلي]],تسجيل_العقود[],7,0),"")</f>
        <v>0</v>
      </c>
      <c r="D46" s="73" t="str">
        <f>IFERROR(VLOOKUP(تفصيلى[[#This Row],[الرقم داخلي]],تسجيل_العقود[],8,0),"")</f>
        <v>الايمان للاعلاف</v>
      </c>
      <c r="E46" s="91"/>
      <c r="F46" s="73" t="str">
        <f>IFERROR(VLOOKUP(تفصيلى[[#This Row],[الرقم داخلي]],تسجيل_العقود[],9,0),"")</f>
        <v>SCN-007305</v>
      </c>
      <c r="G46" s="72"/>
      <c r="H46" s="73"/>
      <c r="I46" s="73" t="s">
        <v>157</v>
      </c>
      <c r="J46" s="88"/>
      <c r="K46" s="88">
        <v>46053</v>
      </c>
      <c r="L46" s="74">
        <v>14</v>
      </c>
      <c r="M46" s="89">
        <f>IFERROR(IF((L46&gt;0),تفصيلى[[#This Row],[بداية تشغيل]]+تفصيلى[[#This Row],[مدة التحميل]],"")-1,"")</f>
        <v>46066</v>
      </c>
      <c r="N46" s="93" t="s">
        <v>217</v>
      </c>
      <c r="O46" s="88"/>
      <c r="P46" s="73"/>
    </row>
    <row r="47" spans="1:16" ht="27.6" hidden="1" customHeight="1" x14ac:dyDescent="0.3">
      <c r="A47" s="73" t="s">
        <v>886</v>
      </c>
      <c r="B47" s="73" t="str">
        <f>IFERROR(VLOOKUP(تفصيلى[[#This Row],[الرقم داخلي]],تسجيل_العقود[],5,0),"")</f>
        <v>الصويا</v>
      </c>
      <c r="C47" s="73">
        <f>IFERROR(VLOOKUP(تفصيلى[[#This Row],[الرقم داخلي]],تسجيل_العقود[],7,0),"")</f>
        <v>0</v>
      </c>
      <c r="D47" s="73" t="str">
        <f>IFERROR(VLOOKUP(تفصيلى[[#This Row],[الرقم داخلي]],تسجيل_العقود[],8,0),"")</f>
        <v>الواحة للاعلاف</v>
      </c>
      <c r="E47" s="91"/>
      <c r="F47" s="73" t="str">
        <f>IFERROR(VLOOKUP(تفصيلى[[#This Row],[الرقم داخلي]],تسجيل_العقود[],9,0),"")</f>
        <v>SCN-007307</v>
      </c>
      <c r="G47" s="72"/>
      <c r="H47" s="73"/>
      <c r="I47" s="73" t="s">
        <v>157</v>
      </c>
      <c r="J47" s="88"/>
      <c r="K47" s="88">
        <v>46053</v>
      </c>
      <c r="L47" s="74">
        <v>14</v>
      </c>
      <c r="M47" s="89">
        <f>IFERROR(IF((L47&gt;0),تفصيلى[[#This Row],[بداية تشغيل]]+تفصيلى[[#This Row],[مدة التحميل]],"")-1,"")</f>
        <v>46066</v>
      </c>
      <c r="N47" s="93" t="s">
        <v>217</v>
      </c>
      <c r="O47" s="88"/>
      <c r="P47" s="73"/>
    </row>
    <row r="48" spans="1:16" ht="27.6" hidden="1" customHeight="1" x14ac:dyDescent="0.3">
      <c r="A48" s="73" t="s">
        <v>888</v>
      </c>
      <c r="B48" s="73" t="str">
        <f>IFERROR(VLOOKUP(تفصيلى[[#This Row],[الرقم داخلي]],تسجيل_العقود[],5,0),"")</f>
        <v>الصويا</v>
      </c>
      <c r="C48" s="73">
        <f>IFERROR(VLOOKUP(تفصيلى[[#This Row],[الرقم داخلي]],تسجيل_العقود[],7,0),"")</f>
        <v>0</v>
      </c>
      <c r="D48" s="73" t="str">
        <f>IFERROR(VLOOKUP(تفصيلى[[#This Row],[الرقم داخلي]],تسجيل_العقود[],8,0),"")</f>
        <v>الواحة للاعلاف</v>
      </c>
      <c r="E48" s="91"/>
      <c r="F48" s="73" t="str">
        <f>IFERROR(VLOOKUP(تفصيلى[[#This Row],[الرقم داخلي]],تسجيل_العقود[],9,0),"")</f>
        <v>SCN-007308</v>
      </c>
      <c r="G48" s="72"/>
      <c r="H48" s="73"/>
      <c r="I48" s="73" t="s">
        <v>157</v>
      </c>
      <c r="J48" s="88"/>
      <c r="K48" s="88">
        <v>46053</v>
      </c>
      <c r="L48" s="74">
        <v>14</v>
      </c>
      <c r="M48" s="89">
        <f>IFERROR(IF((L48&gt;0),تفصيلى[[#This Row],[بداية تشغيل]]+تفصيلى[[#This Row],[مدة التحميل]],"")-1,"")</f>
        <v>46066</v>
      </c>
      <c r="N48" s="93" t="s">
        <v>217</v>
      </c>
      <c r="O48" s="88"/>
      <c r="P48" s="73"/>
    </row>
    <row r="49" spans="1:16" ht="27.6" hidden="1" customHeight="1" x14ac:dyDescent="0.3">
      <c r="A49" s="73" t="s">
        <v>890</v>
      </c>
      <c r="B49" s="73" t="str">
        <f>IFERROR(VLOOKUP(تفصيلى[[#This Row],[الرقم داخلي]],تسجيل_العقود[],5,0),"")</f>
        <v>الصويا</v>
      </c>
      <c r="C49" s="73">
        <f>IFERROR(VLOOKUP(تفصيلى[[#This Row],[الرقم داخلي]],تسجيل_العقود[],7,0),"")</f>
        <v>0</v>
      </c>
      <c r="D49" s="73" t="str">
        <f>IFERROR(VLOOKUP(تفصيلى[[#This Row],[الرقم داخلي]],تسجيل_العقود[],8,0),"")</f>
        <v>الايمان للاعلاف</v>
      </c>
      <c r="E49" s="91"/>
      <c r="F49" s="73" t="str">
        <f>IFERROR(VLOOKUP(تفصيلى[[#This Row],[الرقم داخلي]],تسجيل_العقود[],9,0),"")</f>
        <v>SCN-007306</v>
      </c>
      <c r="G49" s="72"/>
      <c r="H49" s="73"/>
      <c r="I49" s="73" t="s">
        <v>157</v>
      </c>
      <c r="J49" s="88"/>
      <c r="K49" s="88">
        <v>46053</v>
      </c>
      <c r="L49" s="74">
        <v>14</v>
      </c>
      <c r="M49" s="89">
        <f>IFERROR(IF((L49&gt;0),تفصيلى[[#This Row],[بداية تشغيل]]+تفصيلى[[#This Row],[مدة التحميل]],"")-1,"")</f>
        <v>46066</v>
      </c>
      <c r="N49" s="93" t="s">
        <v>217</v>
      </c>
      <c r="O49" s="88"/>
      <c r="P49" s="73"/>
    </row>
    <row r="50" spans="1:16" ht="27.6" hidden="1" customHeight="1" x14ac:dyDescent="0.3">
      <c r="A50" s="73" t="s">
        <v>892</v>
      </c>
      <c r="B50" s="73" t="str">
        <f>IFERROR(VLOOKUP(تفصيلى[[#This Row],[الرقم داخلي]],تسجيل_العقود[],5,0),"")</f>
        <v>الصويا</v>
      </c>
      <c r="C50" s="73">
        <f>IFERROR(VLOOKUP(تفصيلى[[#This Row],[الرقم داخلي]],تسجيل_العقود[],7,0),"")</f>
        <v>0</v>
      </c>
      <c r="D50" s="73" t="str">
        <f>IFERROR(VLOOKUP(تفصيلى[[#This Row],[الرقم داخلي]],تسجيل_العقود[],8,0),"")</f>
        <v>الواحة للاعلاف</v>
      </c>
      <c r="E50" s="91"/>
      <c r="F50" s="73" t="str">
        <f>IFERROR(VLOOKUP(تفصيلى[[#This Row],[الرقم داخلي]],تسجيل_العقود[],9,0),"")</f>
        <v>SCN-007309</v>
      </c>
      <c r="G50" s="72"/>
      <c r="H50" s="73"/>
      <c r="I50" s="73" t="s">
        <v>157</v>
      </c>
      <c r="J50" s="88"/>
      <c r="K50" s="88">
        <v>46053</v>
      </c>
      <c r="L50" s="74">
        <v>14</v>
      </c>
      <c r="M50" s="89">
        <f>IFERROR(IF((L50&gt;0),تفصيلى[[#This Row],[بداية تشغيل]]+تفصيلى[[#This Row],[مدة التحميل]],"")-1,"")</f>
        <v>46066</v>
      </c>
      <c r="N50" s="93" t="s">
        <v>217</v>
      </c>
      <c r="O50" s="88"/>
      <c r="P50" s="73"/>
    </row>
    <row r="51" spans="1:16" ht="27.6" hidden="1" customHeight="1" x14ac:dyDescent="0.3">
      <c r="A51" s="73" t="s">
        <v>894</v>
      </c>
      <c r="B51" s="73" t="str">
        <f>IFERROR(VLOOKUP(تفصيلى[[#This Row],[الرقم داخلي]],تسجيل_العقود[],5,0),"")</f>
        <v>الصويا</v>
      </c>
      <c r="C51" s="73">
        <f>IFERROR(VLOOKUP(تفصيلى[[#This Row],[الرقم داخلي]],تسجيل_العقود[],7,0),"")</f>
        <v>0</v>
      </c>
      <c r="D51" s="73" t="str">
        <f>IFERROR(VLOOKUP(تفصيلى[[#This Row],[الرقم داخلي]],تسجيل_العقود[],8,0),"")</f>
        <v>الايمان للاعلاف</v>
      </c>
      <c r="E51" s="91"/>
      <c r="F51" s="73" t="str">
        <f>IFERROR(VLOOKUP(تفصيلى[[#This Row],[الرقم داخلي]],تسجيل_العقود[],9,0),"")</f>
        <v>SCN-007476</v>
      </c>
      <c r="G51" s="72"/>
      <c r="H51" s="73"/>
      <c r="I51" s="73" t="s">
        <v>157</v>
      </c>
      <c r="J51" s="88"/>
      <c r="K51" s="88">
        <v>46053</v>
      </c>
      <c r="L51" s="74">
        <v>26</v>
      </c>
      <c r="M51" s="89">
        <f>IFERROR(IF((L51&gt;0),تفصيلى[[#This Row],[بداية تشغيل]]+تفصيلى[[#This Row],[مدة التحميل]],"")-1,"")</f>
        <v>46078</v>
      </c>
      <c r="N51" s="93" t="s">
        <v>217</v>
      </c>
      <c r="O51" s="88"/>
      <c r="P51" s="73"/>
    </row>
    <row r="52" spans="1:16" ht="27.6" hidden="1" customHeight="1" x14ac:dyDescent="0.3">
      <c r="A52" s="73" t="s">
        <v>896</v>
      </c>
      <c r="B52" s="73" t="str">
        <f>IFERROR(VLOOKUP(تفصيلى[[#This Row],[الرقم داخلي]],تسجيل_العقود[],5,0),"")</f>
        <v>الصويا</v>
      </c>
      <c r="C52" s="73">
        <f>IFERROR(VLOOKUP(تفصيلى[[#This Row],[الرقم داخلي]],تسجيل_العقود[],7,0),"")</f>
        <v>0</v>
      </c>
      <c r="D52" s="73" t="str">
        <f>IFERROR(VLOOKUP(تفصيلى[[#This Row],[الرقم داخلي]],تسجيل_العقود[],8,0),"")</f>
        <v>الواحة للاعلاف</v>
      </c>
      <c r="E52" s="91"/>
      <c r="F52" s="73" t="str">
        <f>IFERROR(VLOOKUP(تفصيلى[[#This Row],[الرقم داخلي]],تسجيل_العقود[],9,0),"")</f>
        <v>SCN-007475</v>
      </c>
      <c r="G52" s="72"/>
      <c r="H52" s="73"/>
      <c r="I52" s="73" t="s">
        <v>157</v>
      </c>
      <c r="J52" s="88"/>
      <c r="K52" s="88">
        <v>46062</v>
      </c>
      <c r="L52" s="74">
        <v>17</v>
      </c>
      <c r="M52" s="89">
        <f>IFERROR(IF((L52&gt;0),تفصيلى[[#This Row],[بداية تشغيل]]+تفصيلى[[#This Row],[مدة التحميل]],"")-1,"")</f>
        <v>46078</v>
      </c>
      <c r="N52" s="93" t="s">
        <v>217</v>
      </c>
      <c r="O52" s="88"/>
      <c r="P52" s="73"/>
    </row>
    <row r="53" spans="1:16" ht="27.6" hidden="1" customHeight="1" x14ac:dyDescent="0.3">
      <c r="A53" s="73" t="s">
        <v>898</v>
      </c>
      <c r="B53" s="73" t="str">
        <f>IFERROR(VLOOKUP(تفصيلى[[#This Row],[الرقم داخلي]],تسجيل_العقود[],5,0),"")</f>
        <v>الصويا</v>
      </c>
      <c r="C53" s="73">
        <f>IFERROR(VLOOKUP(تفصيلى[[#This Row],[الرقم داخلي]],تسجيل_العقود[],7,0),"")</f>
        <v>0</v>
      </c>
      <c r="D53" s="73" t="str">
        <f>IFERROR(VLOOKUP(تفصيلى[[#This Row],[الرقم داخلي]],تسجيل_العقود[],8,0),"")</f>
        <v>الواحة للاعلاف</v>
      </c>
      <c r="E53" s="91"/>
      <c r="F53" s="73" t="str">
        <f>IFERROR(VLOOKUP(تفصيلى[[#This Row],[الرقم داخلي]],تسجيل_العقود[],9,0),"")</f>
        <v>SCN-007465</v>
      </c>
      <c r="G53" s="72"/>
      <c r="H53" s="73"/>
      <c r="I53" s="73" t="s">
        <v>157</v>
      </c>
      <c r="J53" s="88"/>
      <c r="K53" s="88">
        <v>46062</v>
      </c>
      <c r="L53" s="74">
        <v>32</v>
      </c>
      <c r="M53" s="89">
        <f>IFERROR(IF((L53&gt;0),تفصيلى[[#This Row],[بداية تشغيل]]+تفصيلى[[#This Row],[مدة التحميل]],"")-1,"")</f>
        <v>46093</v>
      </c>
      <c r="N53" s="93" t="s">
        <v>217</v>
      </c>
      <c r="O53" s="88"/>
      <c r="P53" s="73"/>
    </row>
    <row r="54" spans="1:16" ht="27.6" hidden="1" customHeight="1" x14ac:dyDescent="0.3">
      <c r="A54" s="73" t="s">
        <v>900</v>
      </c>
      <c r="B54" s="73" t="str">
        <f>IFERROR(VLOOKUP(تفصيلى[[#This Row],[الرقم داخلي]],تسجيل_العقود[],5,0),"")</f>
        <v>الصويا</v>
      </c>
      <c r="C54" s="73">
        <f>IFERROR(VLOOKUP(تفصيلى[[#This Row],[الرقم داخلي]],تسجيل_العقود[],7,0),"")</f>
        <v>0</v>
      </c>
      <c r="D54" s="73" t="str">
        <f>IFERROR(VLOOKUP(تفصيلى[[#This Row],[الرقم داخلي]],تسجيل_العقود[],8,0),"")</f>
        <v>الواحة للاعلاف</v>
      </c>
      <c r="E54" s="91"/>
      <c r="F54" s="73" t="str">
        <f>IFERROR(VLOOKUP(تفصيلى[[#This Row],[الرقم داخلي]],تسجيل_العقود[],9,0),"")</f>
        <v>SCN-007466</v>
      </c>
      <c r="G54" s="72"/>
      <c r="H54" s="73"/>
      <c r="I54" s="73" t="s">
        <v>157</v>
      </c>
      <c r="J54" s="88"/>
      <c r="K54" s="88">
        <v>46043</v>
      </c>
      <c r="L54" s="74">
        <v>51</v>
      </c>
      <c r="M54" s="89">
        <f>IFERROR(IF((L54&gt;0),تفصيلى[[#This Row],[بداية تشغيل]]+تفصيلى[[#This Row],[مدة التحميل]],"")-1,"")</f>
        <v>46093</v>
      </c>
      <c r="N54" s="93" t="s">
        <v>217</v>
      </c>
      <c r="O54" s="88"/>
      <c r="P54" s="73"/>
    </row>
    <row r="55" spans="1:16" ht="27.6" hidden="1" customHeight="1" x14ac:dyDescent="0.3">
      <c r="A55" s="73" t="s">
        <v>902</v>
      </c>
      <c r="B55" s="73" t="str">
        <f>IFERROR(VLOOKUP(تفصيلى[[#This Row],[الرقم داخلي]],تسجيل_العقود[],5,0),"")</f>
        <v>الصويا</v>
      </c>
      <c r="C55" s="73">
        <f>IFERROR(VLOOKUP(تفصيلى[[#This Row],[الرقم داخلي]],تسجيل_العقود[],7,0),"")</f>
        <v>0</v>
      </c>
      <c r="D55" s="73" t="str">
        <f>IFERROR(VLOOKUP(تفصيلى[[#This Row],[الرقم داخلي]],تسجيل_العقود[],8,0),"")</f>
        <v>الايمان للاعلاف</v>
      </c>
      <c r="E55" s="91"/>
      <c r="F55" s="73" t="str">
        <f>IFERROR(VLOOKUP(تفصيلى[[#This Row],[الرقم داخلي]],تسجيل_العقود[],9,0),"")</f>
        <v>SCN-007467</v>
      </c>
      <c r="G55" s="72"/>
      <c r="H55" s="73"/>
      <c r="I55" s="73" t="s">
        <v>157</v>
      </c>
      <c r="J55" s="88"/>
      <c r="K55" s="88">
        <v>46043</v>
      </c>
      <c r="L55" s="74">
        <v>51</v>
      </c>
      <c r="M55" s="89">
        <f>IFERROR(IF((L55&gt;0),تفصيلى[[#This Row],[بداية تشغيل]]+تفصيلى[[#This Row],[مدة التحميل]],"")-1,"")</f>
        <v>46093</v>
      </c>
      <c r="N55" s="93" t="s">
        <v>217</v>
      </c>
      <c r="O55" s="88"/>
      <c r="P55" s="73"/>
    </row>
    <row r="56" spans="1:16" ht="27.6" hidden="1" customHeight="1" x14ac:dyDescent="0.3">
      <c r="A56" s="73" t="s">
        <v>904</v>
      </c>
      <c r="B56" s="73" t="str">
        <f>IFERROR(VLOOKUP(تفصيلى[[#This Row],[الرقم داخلي]],تسجيل_العقود[],5,0),"")</f>
        <v>الصويا</v>
      </c>
      <c r="C56" s="73">
        <f>IFERROR(VLOOKUP(تفصيلى[[#This Row],[الرقم داخلي]],تسجيل_العقود[],7,0),"")</f>
        <v>0</v>
      </c>
      <c r="D56" s="73" t="str">
        <f>IFERROR(VLOOKUP(تفصيلى[[#This Row],[الرقم داخلي]],تسجيل_العقود[],8,0),"")</f>
        <v>الايمان للاعلاف</v>
      </c>
      <c r="E56" s="91"/>
      <c r="F56" s="73" t="str">
        <f>IFERROR(VLOOKUP(تفصيلى[[#This Row],[الرقم داخلي]],تسجيل_العقود[],9,0),"")</f>
        <v>SCN-007468</v>
      </c>
      <c r="G56" s="72"/>
      <c r="H56" s="73"/>
      <c r="I56" s="73" t="s">
        <v>157</v>
      </c>
      <c r="J56" s="88"/>
      <c r="K56" s="88">
        <v>46043</v>
      </c>
      <c r="L56" s="74">
        <v>51</v>
      </c>
      <c r="M56" s="89">
        <f>IFERROR(IF((L56&gt;0),تفصيلى[[#This Row],[بداية تشغيل]]+تفصيلى[[#This Row],[مدة التحميل]],"")-1,"")</f>
        <v>46093</v>
      </c>
      <c r="N56" s="93" t="s">
        <v>217</v>
      </c>
      <c r="O56" s="88"/>
      <c r="P56" s="73"/>
    </row>
    <row r="57" spans="1:16" ht="27.6" hidden="1" customHeight="1" x14ac:dyDescent="0.3">
      <c r="A57" s="73" t="s">
        <v>906</v>
      </c>
      <c r="B57" s="73" t="str">
        <f>IFERROR(VLOOKUP(تفصيلى[[#This Row],[الرقم داخلي]],تسجيل_العقود[],5,0),"")</f>
        <v>الصويا</v>
      </c>
      <c r="C57" s="73">
        <f>IFERROR(VLOOKUP(تفصيلى[[#This Row],[الرقم داخلي]],تسجيل_العقود[],7,0),"")</f>
        <v>0</v>
      </c>
      <c r="D57" s="73" t="str">
        <f>IFERROR(VLOOKUP(تفصيلى[[#This Row],[الرقم داخلي]],تسجيل_العقود[],8,0),"")</f>
        <v>الواحة للاعلاف</v>
      </c>
      <c r="E57" s="91"/>
      <c r="F57" s="73" t="str">
        <f>IFERROR(VLOOKUP(تفصيلى[[#This Row],[الرقم داخلي]],تسجيل_العقود[],9,0),"")</f>
        <v>SCN-007469</v>
      </c>
      <c r="G57" s="72"/>
      <c r="H57" s="73"/>
      <c r="I57" s="73" t="s">
        <v>157</v>
      </c>
      <c r="J57" s="88"/>
      <c r="K57" s="88">
        <v>46043</v>
      </c>
      <c r="L57" s="74">
        <v>51</v>
      </c>
      <c r="M57" s="89">
        <f>IFERROR(IF((L57&gt;0),تفصيلى[[#This Row],[بداية تشغيل]]+تفصيلى[[#This Row],[مدة التحميل]],"")-1,"")</f>
        <v>46093</v>
      </c>
      <c r="N57" s="93" t="s">
        <v>217</v>
      </c>
      <c r="O57" s="88"/>
      <c r="P57" s="73"/>
    </row>
    <row r="58" spans="1:16" ht="27.6" hidden="1" customHeight="1" x14ac:dyDescent="0.3">
      <c r="A58" s="73" t="s">
        <v>908</v>
      </c>
      <c r="B58" s="73" t="str">
        <f>IFERROR(VLOOKUP(تفصيلى[[#This Row],[الرقم داخلي]],تسجيل_العقود[],5,0),"")</f>
        <v>الصويا</v>
      </c>
      <c r="C58" s="73">
        <f>IFERROR(VLOOKUP(تفصيلى[[#This Row],[الرقم داخلي]],تسجيل_العقود[],7,0),"")</f>
        <v>0</v>
      </c>
      <c r="D58" s="73" t="str">
        <f>IFERROR(VLOOKUP(تفصيلى[[#This Row],[الرقم داخلي]],تسجيل_العقود[],8,0),"")</f>
        <v>الواحة للاعلاف</v>
      </c>
      <c r="E58" s="91"/>
      <c r="F58" s="73" t="str">
        <f>IFERROR(VLOOKUP(تفصيلى[[#This Row],[الرقم داخلي]],تسجيل_العقود[],9,0),"")</f>
        <v>SCN-007470</v>
      </c>
      <c r="G58" s="72"/>
      <c r="H58" s="73"/>
      <c r="I58" s="73" t="s">
        <v>157</v>
      </c>
      <c r="J58" s="88"/>
      <c r="K58" s="88">
        <v>46043</v>
      </c>
      <c r="L58" s="74">
        <v>51</v>
      </c>
      <c r="M58" s="89">
        <f>IFERROR(IF((L58&gt;0),تفصيلى[[#This Row],[بداية تشغيل]]+تفصيلى[[#This Row],[مدة التحميل]],"")-1,"")</f>
        <v>46093</v>
      </c>
      <c r="N58" s="93" t="s">
        <v>217</v>
      </c>
      <c r="O58" s="88"/>
      <c r="P58" s="73"/>
    </row>
    <row r="59" spans="1:16" ht="27.6" hidden="1" customHeight="1" x14ac:dyDescent="0.3">
      <c r="A59" s="73" t="s">
        <v>910</v>
      </c>
      <c r="B59" s="73" t="str">
        <f>IFERROR(VLOOKUP(تفصيلى[[#This Row],[الرقم داخلي]],تسجيل_العقود[],5,0),"")</f>
        <v>الصويا</v>
      </c>
      <c r="C59" s="73">
        <f>IFERROR(VLOOKUP(تفصيلى[[#This Row],[الرقم داخلي]],تسجيل_العقود[],7,0),"")</f>
        <v>0</v>
      </c>
      <c r="D59" s="73" t="str">
        <f>IFERROR(VLOOKUP(تفصيلى[[#This Row],[الرقم داخلي]],تسجيل_العقود[],8,0),"")</f>
        <v>الايمان للاعلاف</v>
      </c>
      <c r="E59" s="91"/>
      <c r="F59" s="73" t="str">
        <f>IFERROR(VLOOKUP(تفصيلى[[#This Row],[الرقم داخلي]],تسجيل_العقود[],9,0),"")</f>
        <v>SCN-007471</v>
      </c>
      <c r="G59" s="72"/>
      <c r="H59" s="73"/>
      <c r="I59" s="73" t="s">
        <v>157</v>
      </c>
      <c r="J59" s="88"/>
      <c r="K59" s="88">
        <v>46077</v>
      </c>
      <c r="L59" s="74">
        <v>17</v>
      </c>
      <c r="M59" s="89">
        <f>IFERROR(IF((L59&gt;0),تفصيلى[[#This Row],[بداية تشغيل]]+تفصيلى[[#This Row],[مدة التحميل]],"")-1,"")</f>
        <v>46093</v>
      </c>
      <c r="N59" s="93" t="s">
        <v>217</v>
      </c>
      <c r="O59" s="88"/>
      <c r="P59" s="73"/>
    </row>
    <row r="60" spans="1:16" ht="27.6" hidden="1" customHeight="1" x14ac:dyDescent="0.3">
      <c r="A60" s="73" t="s">
        <v>912</v>
      </c>
      <c r="B60" s="73" t="str">
        <f>IFERROR(VLOOKUP(تفصيلى[[#This Row],[الرقم داخلي]],تسجيل_العقود[],5,0),"")</f>
        <v>الصويا</v>
      </c>
      <c r="C60" s="73">
        <f>IFERROR(VLOOKUP(تفصيلى[[#This Row],[الرقم داخلي]],تسجيل_العقود[],7,0),"")</f>
        <v>0</v>
      </c>
      <c r="D60" s="73" t="str">
        <f>IFERROR(VLOOKUP(تفصيلى[[#This Row],[الرقم داخلي]],تسجيل_العقود[],8,0),"")</f>
        <v>الايمان للاعلاف</v>
      </c>
      <c r="E60" s="91"/>
      <c r="F60" s="73" t="str">
        <f>IFERROR(VLOOKUP(تفصيلى[[#This Row],[الرقم داخلي]],تسجيل_العقود[],9,0),"")</f>
        <v>SCN-007472</v>
      </c>
      <c r="G60" s="72"/>
      <c r="H60" s="73"/>
      <c r="I60" s="73" t="s">
        <v>157</v>
      </c>
      <c r="J60" s="88"/>
      <c r="K60" s="88">
        <v>46083</v>
      </c>
      <c r="L60" s="74">
        <v>11</v>
      </c>
      <c r="M60" s="89">
        <f>IFERROR(IF((L60&gt;0),تفصيلى[[#This Row],[بداية تشغيل]]+تفصيلى[[#This Row],[مدة التحميل]],"")-1,"")</f>
        <v>46093</v>
      </c>
      <c r="N60" s="93" t="s">
        <v>217</v>
      </c>
      <c r="O60" s="88"/>
      <c r="P60" s="73"/>
    </row>
    <row r="61" spans="1:16" ht="27.6" hidden="1" customHeight="1" x14ac:dyDescent="0.3">
      <c r="A61" s="73" t="s">
        <v>914</v>
      </c>
      <c r="B61" s="73" t="str">
        <f>IFERROR(VLOOKUP(تفصيلى[[#This Row],[الرقم داخلي]],تسجيل_العقود[],5,0),"")</f>
        <v>الصويا</v>
      </c>
      <c r="C61" s="73">
        <f>IFERROR(VLOOKUP(تفصيلى[[#This Row],[الرقم داخلي]],تسجيل_العقود[],7,0),"")</f>
        <v>0</v>
      </c>
      <c r="D61" s="73" t="str">
        <f>IFERROR(VLOOKUP(تفصيلى[[#This Row],[الرقم داخلي]],تسجيل_العقود[],8,0),"")</f>
        <v>الواحة للاعلاف</v>
      </c>
      <c r="E61" s="91"/>
      <c r="F61" s="73" t="str">
        <f>IFERROR(VLOOKUP(تفصيلى[[#This Row],[الرقم داخلي]],تسجيل_العقود[],9,0),"")</f>
        <v>SCN-007473</v>
      </c>
      <c r="G61" s="72"/>
      <c r="H61" s="73"/>
      <c r="I61" s="73" t="s">
        <v>157</v>
      </c>
      <c r="J61" s="88"/>
      <c r="K61" s="88">
        <v>46086</v>
      </c>
      <c r="L61" s="74">
        <v>8</v>
      </c>
      <c r="M61" s="89">
        <f>IFERROR(IF((L61&gt;0),تفصيلى[[#This Row],[بداية تشغيل]]+تفصيلى[[#This Row],[مدة التحميل]],"")-1,"")</f>
        <v>46093</v>
      </c>
      <c r="N61" s="93" t="s">
        <v>217</v>
      </c>
      <c r="O61" s="88"/>
      <c r="P61" s="73"/>
    </row>
    <row r="62" spans="1:16" ht="27.6" hidden="1" customHeight="1" x14ac:dyDescent="0.3">
      <c r="A62" s="73" t="s">
        <v>916</v>
      </c>
      <c r="B62" s="73" t="str">
        <f>IFERROR(VLOOKUP(تفصيلى[[#This Row],[الرقم داخلي]],تسجيل_العقود[],5,0),"")</f>
        <v>الصويا</v>
      </c>
      <c r="C62" s="73">
        <f>IFERROR(VLOOKUP(تفصيلى[[#This Row],[الرقم داخلي]],تسجيل_العقود[],7,0),"")</f>
        <v>0</v>
      </c>
      <c r="D62" s="73" t="str">
        <f>IFERROR(VLOOKUP(تفصيلى[[#This Row],[الرقم داخلي]],تسجيل_العقود[],8,0),"")</f>
        <v>الواحة للاعلاف</v>
      </c>
      <c r="E62" s="91"/>
      <c r="F62" s="73" t="str">
        <f>IFERROR(VLOOKUP(تفصيلى[[#This Row],[الرقم داخلي]],تسجيل_العقود[],9,0),"")</f>
        <v>SCN-007474</v>
      </c>
      <c r="G62" s="72"/>
      <c r="H62" s="73"/>
      <c r="I62" s="73" t="s">
        <v>157</v>
      </c>
      <c r="J62" s="88"/>
      <c r="K62" s="88">
        <v>46094</v>
      </c>
      <c r="L62" s="74">
        <v>0</v>
      </c>
      <c r="M62" s="89" t="str">
        <f>IFERROR(IF((L62&gt;0),تفصيلى[[#This Row],[بداية تشغيل]]+تفصيلى[[#This Row],[مدة التحميل]],"")-1,"")</f>
        <v/>
      </c>
      <c r="N62" s="93" t="s">
        <v>217</v>
      </c>
      <c r="O62" s="88"/>
      <c r="P62" s="73"/>
    </row>
    <row r="63" spans="1:16" ht="27.6" hidden="1" customHeight="1" x14ac:dyDescent="0.3">
      <c r="A63" s="73" t="s">
        <v>918</v>
      </c>
      <c r="B63" s="73" t="str">
        <f>IFERROR(VLOOKUP(تفصيلى[[#This Row],[الرقم داخلي]],تسجيل_العقود[],5,0),"")</f>
        <v>الصويا</v>
      </c>
      <c r="C63" s="73">
        <f>IFERROR(VLOOKUP(تفصيلى[[#This Row],[الرقم داخلي]],تسجيل_العقود[],7,0),"")</f>
        <v>0</v>
      </c>
      <c r="D63" s="73" t="str">
        <f>IFERROR(VLOOKUP(تفصيلى[[#This Row],[الرقم داخلي]],تسجيل_العقود[],8,0),"")</f>
        <v>الواحة للاعلاف</v>
      </c>
      <c r="E63" s="91"/>
      <c r="F63" s="73" t="str">
        <f>IFERROR(VLOOKUP(تفصيلى[[#This Row],[الرقم داخلي]],تسجيل_العقود[],9,0),"")</f>
        <v>SCN-007520</v>
      </c>
      <c r="G63" s="72"/>
      <c r="H63" s="73"/>
      <c r="I63" s="73" t="s">
        <v>157</v>
      </c>
      <c r="J63" s="88"/>
      <c r="K63" s="88">
        <v>46089</v>
      </c>
      <c r="L63" s="74">
        <v>38</v>
      </c>
      <c r="M63" s="89">
        <f>IFERROR(IF((L63&gt;0),تفصيلى[[#This Row],[بداية تشغيل]]+تفصيلى[[#This Row],[مدة التحميل]],"")-1,"")</f>
        <v>46126</v>
      </c>
      <c r="N63" s="93" t="s">
        <v>217</v>
      </c>
      <c r="O63" s="88"/>
      <c r="P63" s="73"/>
    </row>
    <row r="64" spans="1:16" ht="27.6" hidden="1" customHeight="1" x14ac:dyDescent="0.3">
      <c r="A64" s="73" t="s">
        <v>920</v>
      </c>
      <c r="B64" s="73" t="str">
        <f>IFERROR(VLOOKUP(تفصيلى[[#This Row],[الرقم داخلي]],تسجيل_العقود[],5,0),"")</f>
        <v>الصويا</v>
      </c>
      <c r="C64" s="73">
        <f>IFERROR(VLOOKUP(تفصيلى[[#This Row],[الرقم داخلي]],تسجيل_العقود[],7,0),"")</f>
        <v>0</v>
      </c>
      <c r="D64" s="73" t="str">
        <f>IFERROR(VLOOKUP(تفصيلى[[#This Row],[الرقم داخلي]],تسجيل_العقود[],8,0),"")</f>
        <v>الواحة للاعلاف</v>
      </c>
      <c r="E64" s="91"/>
      <c r="F64" s="73" t="str">
        <f>IFERROR(VLOOKUP(تفصيلى[[#This Row],[الرقم داخلي]],تسجيل_العقود[],9,0),"")</f>
        <v>SCN-007521</v>
      </c>
      <c r="G64" s="72"/>
      <c r="H64" s="73"/>
      <c r="I64" s="73" t="s">
        <v>157</v>
      </c>
      <c r="J64" s="88"/>
      <c r="K64" s="88">
        <v>46095</v>
      </c>
      <c r="L64" s="74">
        <v>32</v>
      </c>
      <c r="M64" s="89">
        <f>IFERROR(IF((L64&gt;0),تفصيلى[[#This Row],[بداية تشغيل]]+تفصيلى[[#This Row],[مدة التحميل]],"")-1,"")</f>
        <v>46126</v>
      </c>
      <c r="N64" s="93" t="s">
        <v>217</v>
      </c>
      <c r="O64" s="88"/>
      <c r="P64" s="73"/>
    </row>
    <row r="65" spans="1:16" ht="27.6" hidden="1" customHeight="1" x14ac:dyDescent="0.3">
      <c r="A65" s="73" t="s">
        <v>922</v>
      </c>
      <c r="B65" s="73" t="str">
        <f>IFERROR(VLOOKUP(تفصيلى[[#This Row],[الرقم داخلي]],تسجيل_العقود[],5,0),"")</f>
        <v>الصويا</v>
      </c>
      <c r="C65" s="73">
        <f>IFERROR(VLOOKUP(تفصيلى[[#This Row],[الرقم داخلي]],تسجيل_العقود[],7,0),"")</f>
        <v>0</v>
      </c>
      <c r="D65" s="73" t="str">
        <f>IFERROR(VLOOKUP(تفصيلى[[#This Row],[الرقم داخلي]],تسجيل_العقود[],8,0),"")</f>
        <v>الايمان للاعلاف</v>
      </c>
      <c r="E65" s="91"/>
      <c r="F65" s="73" t="str">
        <f>IFERROR(VLOOKUP(تفصيلى[[#This Row],[الرقم داخلي]],تسجيل_العقود[],9,0),"")</f>
        <v>SCN-007522</v>
      </c>
      <c r="G65" s="72"/>
      <c r="H65" s="73"/>
      <c r="I65" s="73" t="s">
        <v>157</v>
      </c>
      <c r="J65" s="88"/>
      <c r="K65" s="88">
        <v>46093</v>
      </c>
      <c r="L65" s="74">
        <v>34</v>
      </c>
      <c r="M65" s="89">
        <f>IFERROR(IF((L65&gt;0),تفصيلى[[#This Row],[بداية تشغيل]]+تفصيلى[[#This Row],[مدة التحميل]],"")-1,"")</f>
        <v>46126</v>
      </c>
      <c r="N65" s="93" t="s">
        <v>217</v>
      </c>
      <c r="O65" s="88"/>
      <c r="P65" s="73"/>
    </row>
    <row r="66" spans="1:16" ht="27.6" hidden="1" customHeight="1" x14ac:dyDescent="0.3">
      <c r="A66" s="73" t="s">
        <v>924</v>
      </c>
      <c r="B66" s="73" t="str">
        <f>IFERROR(VLOOKUP(تفصيلى[[#This Row],[الرقم داخلي]],تسجيل_العقود[],5,0),"")</f>
        <v>الصويا</v>
      </c>
      <c r="C66" s="73">
        <f>IFERROR(VLOOKUP(تفصيلى[[#This Row],[الرقم داخلي]],تسجيل_العقود[],7,0),"")</f>
        <v>0</v>
      </c>
      <c r="D66" s="73" t="str">
        <f>IFERROR(VLOOKUP(تفصيلى[[#This Row],[الرقم داخلي]],تسجيل_العقود[],8,0),"")</f>
        <v>الايمان للاعلاف</v>
      </c>
      <c r="E66" s="91"/>
      <c r="F66" s="73" t="str">
        <f>IFERROR(VLOOKUP(تفصيلى[[#This Row],[الرقم داخلي]],تسجيل_العقود[],9,0),"")</f>
        <v>SCN-007523</v>
      </c>
      <c r="G66" s="72"/>
      <c r="H66" s="73"/>
      <c r="I66" s="73" t="s">
        <v>157</v>
      </c>
      <c r="J66" s="88"/>
      <c r="K66" s="88">
        <v>46095</v>
      </c>
      <c r="L66" s="74">
        <v>32</v>
      </c>
      <c r="M66" s="89">
        <f>IFERROR(IF((L66&gt;0),تفصيلى[[#This Row],[بداية تشغيل]]+تفصيلى[[#This Row],[مدة التحميل]],"")-1,"")</f>
        <v>46126</v>
      </c>
      <c r="N66" s="93" t="s">
        <v>217</v>
      </c>
      <c r="O66" s="88"/>
      <c r="P66" s="73"/>
    </row>
    <row r="67" spans="1:16" ht="27.6" hidden="1" customHeight="1" x14ac:dyDescent="0.3">
      <c r="A67" s="73" t="s">
        <v>926</v>
      </c>
      <c r="B67" s="73" t="str">
        <f>IFERROR(VLOOKUP(تفصيلى[[#This Row],[الرقم داخلي]],تسجيل_العقود[],5,0),"")</f>
        <v>الصويا</v>
      </c>
      <c r="C67" s="73">
        <f>IFERROR(VLOOKUP(تفصيلى[[#This Row],[الرقم داخلي]],تسجيل_العقود[],7,0),"")</f>
        <v>0</v>
      </c>
      <c r="D67" s="73" t="str">
        <f>IFERROR(VLOOKUP(تفصيلى[[#This Row],[الرقم داخلي]],تسجيل_العقود[],8,0),"")</f>
        <v>الواحة للاعلاف</v>
      </c>
      <c r="E67" s="91"/>
      <c r="F67" s="73" t="str">
        <f>IFERROR(VLOOKUP(تفصيلى[[#This Row],[الرقم داخلي]],تسجيل_العقود[],9,0),"")</f>
        <v>SCN-007524</v>
      </c>
      <c r="G67" s="72"/>
      <c r="H67" s="73"/>
      <c r="I67" s="73" t="s">
        <v>157</v>
      </c>
      <c r="J67" s="88"/>
      <c r="K67" s="88">
        <v>46097</v>
      </c>
      <c r="L67" s="74">
        <v>30</v>
      </c>
      <c r="M67" s="89">
        <f>IFERROR(IF((L67&gt;0),تفصيلى[[#This Row],[بداية تشغيل]]+تفصيلى[[#This Row],[مدة التحميل]],"")-1,"")</f>
        <v>46126</v>
      </c>
      <c r="N67" s="93" t="s">
        <v>217</v>
      </c>
      <c r="O67" s="88"/>
      <c r="P67" s="73"/>
    </row>
    <row r="68" spans="1:16" ht="27.6" hidden="1" customHeight="1" x14ac:dyDescent="0.3">
      <c r="A68" s="73" t="s">
        <v>928</v>
      </c>
      <c r="B68" s="73" t="str">
        <f>IFERROR(VLOOKUP(تفصيلى[[#This Row],[الرقم داخلي]],تسجيل_العقود[],5,0),"")</f>
        <v>الصويا</v>
      </c>
      <c r="C68" s="73">
        <f>IFERROR(VLOOKUP(تفصيلى[[#This Row],[الرقم داخلي]],تسجيل_العقود[],7,0),"")</f>
        <v>0</v>
      </c>
      <c r="D68" s="73" t="str">
        <f>IFERROR(VLOOKUP(تفصيلى[[#This Row],[الرقم داخلي]],تسجيل_العقود[],8,0),"")</f>
        <v>الواحة للاعلاف</v>
      </c>
      <c r="E68" s="91"/>
      <c r="F68" s="73" t="str">
        <f>IFERROR(VLOOKUP(تفصيلى[[#This Row],[الرقم داخلي]],تسجيل_العقود[],9,0),"")</f>
        <v>SCN-007525</v>
      </c>
      <c r="G68" s="72"/>
      <c r="H68" s="73"/>
      <c r="I68" s="73" t="s">
        <v>157</v>
      </c>
      <c r="J68" s="88"/>
      <c r="K68" s="88">
        <v>46099</v>
      </c>
      <c r="L68" s="74">
        <v>28</v>
      </c>
      <c r="M68" s="89">
        <f>IFERROR(IF((L68&gt;0),تفصيلى[[#This Row],[بداية تشغيل]]+تفصيلى[[#This Row],[مدة التحميل]],"")-1,"")</f>
        <v>46126</v>
      </c>
      <c r="N68" s="93" t="s">
        <v>217</v>
      </c>
      <c r="O68" s="88"/>
      <c r="P68" s="73"/>
    </row>
    <row r="69" spans="1:16" ht="27.6" hidden="1" customHeight="1" x14ac:dyDescent="0.3">
      <c r="A69" s="73" t="s">
        <v>930</v>
      </c>
      <c r="B69" s="73" t="str">
        <f>IFERROR(VLOOKUP(تفصيلى[[#This Row],[الرقم داخلي]],تسجيل_العقود[],5,0),"")</f>
        <v>الصويا</v>
      </c>
      <c r="C69" s="73">
        <f>IFERROR(VLOOKUP(تفصيلى[[#This Row],[الرقم داخلي]],تسجيل_العقود[],7,0),"")</f>
        <v>0</v>
      </c>
      <c r="D69" s="73" t="str">
        <f>IFERROR(VLOOKUP(تفصيلى[[#This Row],[الرقم داخلي]],تسجيل_العقود[],8,0),"")</f>
        <v>الايمان للاعلاف</v>
      </c>
      <c r="E69" s="91"/>
      <c r="F69" s="73" t="str">
        <f>IFERROR(VLOOKUP(تفصيلى[[#This Row],[الرقم داخلي]],تسجيل_العقود[],9,0),"")</f>
        <v>SCN-007526</v>
      </c>
      <c r="G69" s="72"/>
      <c r="H69" s="73"/>
      <c r="I69" s="73" t="s">
        <v>157</v>
      </c>
      <c r="J69" s="88"/>
      <c r="K69" s="88">
        <v>46107</v>
      </c>
      <c r="L69" s="74">
        <v>20</v>
      </c>
      <c r="M69" s="89">
        <f>IFERROR(IF((L69&gt;0),تفصيلى[[#This Row],[بداية تشغيل]]+تفصيلى[[#This Row],[مدة التحميل]],"")-1,"")</f>
        <v>46126</v>
      </c>
      <c r="N69" s="93" t="s">
        <v>217</v>
      </c>
      <c r="O69" s="88"/>
      <c r="P69" s="73"/>
    </row>
    <row r="70" spans="1:16" ht="27.6" hidden="1" customHeight="1" x14ac:dyDescent="0.3">
      <c r="A70" s="73" t="s">
        <v>932</v>
      </c>
      <c r="B70" s="73" t="str">
        <f>IFERROR(VLOOKUP(تفصيلى[[#This Row],[الرقم داخلي]],تسجيل_العقود[],5,0),"")</f>
        <v>الصويا</v>
      </c>
      <c r="C70" s="73">
        <f>IFERROR(VLOOKUP(تفصيلى[[#This Row],[الرقم داخلي]],تسجيل_العقود[],7,0),"")</f>
        <v>0</v>
      </c>
      <c r="D70" s="73" t="str">
        <f>IFERROR(VLOOKUP(تفصيلى[[#This Row],[الرقم داخلي]],تسجيل_العقود[],8,0),"")</f>
        <v>الايمان للاعلاف</v>
      </c>
      <c r="E70" s="91"/>
      <c r="F70" s="73" t="str">
        <f>IFERROR(VLOOKUP(تفصيلى[[#This Row],[الرقم داخلي]],تسجيل_العقود[],9,0),"")</f>
        <v>SCN-007527</v>
      </c>
      <c r="G70" s="72"/>
      <c r="H70" s="73"/>
      <c r="I70" s="73" t="s">
        <v>157</v>
      </c>
      <c r="J70" s="88"/>
      <c r="K70" s="88">
        <v>46114</v>
      </c>
      <c r="L70" s="74">
        <v>13</v>
      </c>
      <c r="M70" s="89">
        <f>IFERROR(IF((L70&gt;0),تفصيلى[[#This Row],[بداية تشغيل]]+تفصيلى[[#This Row],[مدة التحميل]],"")-1,"")</f>
        <v>46126</v>
      </c>
      <c r="N70" s="93" t="s">
        <v>217</v>
      </c>
      <c r="O70" s="88"/>
      <c r="P70" s="73"/>
    </row>
    <row r="71" spans="1:16" ht="27.6" hidden="1" customHeight="1" x14ac:dyDescent="0.3">
      <c r="A71" s="73" t="s">
        <v>934</v>
      </c>
      <c r="B71" s="73" t="str">
        <f>IFERROR(VLOOKUP(تفصيلى[[#This Row],[الرقم داخلي]],تسجيل_العقود[],5,0),"")</f>
        <v>الصويا</v>
      </c>
      <c r="C71" s="73">
        <f>IFERROR(VLOOKUP(تفصيلى[[#This Row],[الرقم داخلي]],تسجيل_العقود[],7,0),"")</f>
        <v>0</v>
      </c>
      <c r="D71" s="73" t="str">
        <f>IFERROR(VLOOKUP(تفصيلى[[#This Row],[الرقم داخلي]],تسجيل_العقود[],8,0),"")</f>
        <v>الواحة للاعلاف</v>
      </c>
      <c r="E71" s="91"/>
      <c r="F71" s="73" t="str">
        <f>IFERROR(VLOOKUP(تفصيلى[[#This Row],[الرقم داخلي]],تسجيل_العقود[],9,0),"")</f>
        <v>SCN-007528</v>
      </c>
      <c r="G71" s="72"/>
      <c r="H71" s="73"/>
      <c r="I71" s="73" t="s">
        <v>157</v>
      </c>
      <c r="J71" s="88"/>
      <c r="K71" s="88">
        <v>46112</v>
      </c>
      <c r="L71" s="74">
        <v>15</v>
      </c>
      <c r="M71" s="89">
        <f>IFERROR(IF((L71&gt;0),تفصيلى[[#This Row],[بداية تشغيل]]+تفصيلى[[#This Row],[مدة التحميل]],"")-1,"")</f>
        <v>46126</v>
      </c>
      <c r="N71" s="93" t="s">
        <v>217</v>
      </c>
      <c r="O71" s="88"/>
      <c r="P71" s="73"/>
    </row>
    <row r="72" spans="1:16" ht="27.6" hidden="1" customHeight="1" x14ac:dyDescent="0.3">
      <c r="A72" s="73" t="s">
        <v>936</v>
      </c>
      <c r="B72" s="73" t="str">
        <f>IFERROR(VLOOKUP(تفصيلى[[#This Row],[الرقم داخلي]],تسجيل_العقود[],5,0),"")</f>
        <v>الصويا</v>
      </c>
      <c r="C72" s="73">
        <f>IFERROR(VLOOKUP(تفصيلى[[#This Row],[الرقم داخلي]],تسجيل_العقود[],7,0),"")</f>
        <v>0</v>
      </c>
      <c r="D72" s="73" t="str">
        <f>IFERROR(VLOOKUP(تفصيلى[[#This Row],[الرقم داخلي]],تسجيل_العقود[],8,0),"")</f>
        <v>الواحة للاعلاف</v>
      </c>
      <c r="E72" s="91"/>
      <c r="F72" s="73" t="str">
        <f>IFERROR(VLOOKUP(تفصيلى[[#This Row],[الرقم داخلي]],تسجيل_العقود[],9,0),"")</f>
        <v>SCN-007529</v>
      </c>
      <c r="G72" s="72"/>
      <c r="H72" s="73"/>
      <c r="I72" s="73" t="s">
        <v>157</v>
      </c>
      <c r="J72" s="88"/>
      <c r="K72" s="88">
        <v>46123</v>
      </c>
      <c r="L72" s="74">
        <v>4</v>
      </c>
      <c r="M72" s="89">
        <f>IFERROR(IF((L72&gt;0),تفصيلى[[#This Row],[بداية تشغيل]]+تفصيلى[[#This Row],[مدة التحميل]],"")-1,"")</f>
        <v>46126</v>
      </c>
      <c r="N72" s="93" t="s">
        <v>217</v>
      </c>
      <c r="O72" s="88"/>
      <c r="P72" s="73"/>
    </row>
    <row r="73" spans="1:16" ht="27.6" hidden="1" customHeight="1" x14ac:dyDescent="0.3">
      <c r="A73" s="73" t="s">
        <v>938</v>
      </c>
      <c r="B73" s="73" t="str">
        <f>IFERROR(VLOOKUP(تفصيلى[[#This Row],[الرقم داخلي]],تسجيل_العقود[],5,0),"")</f>
        <v>الصويا</v>
      </c>
      <c r="C73" s="73">
        <f>IFERROR(VLOOKUP(تفصيلى[[#This Row],[الرقم داخلي]],تسجيل_العقود[],7,0),"")</f>
        <v>0</v>
      </c>
      <c r="D73" s="73" t="str">
        <f>IFERROR(VLOOKUP(تفصيلى[[#This Row],[الرقم داخلي]],تسجيل_العقود[],8,0),"")</f>
        <v>الايمان للاعلاف</v>
      </c>
      <c r="E73" s="91"/>
      <c r="F73" s="73" t="str">
        <f>IFERROR(VLOOKUP(تفصيلى[[#This Row],[الرقم داخلي]],تسجيل_العقود[],9,0),"")</f>
        <v>SCN-007530</v>
      </c>
      <c r="G73" s="72"/>
      <c r="H73" s="73"/>
      <c r="I73" s="73" t="s">
        <v>157</v>
      </c>
      <c r="J73" s="88"/>
      <c r="K73" s="88">
        <v>46117</v>
      </c>
      <c r="L73" s="74">
        <v>10</v>
      </c>
      <c r="M73" s="89">
        <f>IFERROR(IF((L73&gt;0),تفصيلى[[#This Row],[بداية تشغيل]]+تفصيلى[[#This Row],[مدة التحميل]],"")-1,"")</f>
        <v>46126</v>
      </c>
      <c r="N73" s="93" t="s">
        <v>217</v>
      </c>
      <c r="O73" s="88"/>
      <c r="P73" s="73"/>
    </row>
    <row r="74" spans="1:16" ht="27.6" hidden="1" customHeight="1" x14ac:dyDescent="0.3">
      <c r="A74" s="73" t="s">
        <v>940</v>
      </c>
      <c r="B74" s="73" t="str">
        <f>IFERROR(VLOOKUP(تفصيلى[[#This Row],[الرقم داخلي]],تسجيل_العقود[],5,0),"")</f>
        <v>الصويا</v>
      </c>
      <c r="C74" s="73">
        <f>IFERROR(VLOOKUP(تفصيلى[[#This Row],[الرقم داخلي]],تسجيل_العقود[],7,0),"")</f>
        <v>0</v>
      </c>
      <c r="D74" s="73" t="str">
        <f>IFERROR(VLOOKUP(تفصيلى[[#This Row],[الرقم داخلي]],تسجيل_العقود[],8,0),"")</f>
        <v>الايمان للاعلاف</v>
      </c>
      <c r="E74" s="91"/>
      <c r="F74" s="73" t="str">
        <f>IFERROR(VLOOKUP(تفصيلى[[#This Row],[الرقم داخلي]],تسجيل_العقود[],9,0),"")</f>
        <v>SCN-007531</v>
      </c>
      <c r="G74" s="72"/>
      <c r="H74" s="73"/>
      <c r="I74" s="73" t="s">
        <v>157</v>
      </c>
      <c r="J74" s="88"/>
      <c r="K74" s="88">
        <v>46124</v>
      </c>
      <c r="L74" s="74">
        <v>3</v>
      </c>
      <c r="M74" s="89">
        <f>IFERROR(IF((L74&gt;0),تفصيلى[[#This Row],[بداية تشغيل]]+تفصيلى[[#This Row],[مدة التحميل]],"")-1,"")</f>
        <v>46126</v>
      </c>
      <c r="N74" s="93" t="s">
        <v>217</v>
      </c>
      <c r="O74" s="88"/>
      <c r="P74" s="73"/>
    </row>
    <row r="75" spans="1:16" ht="27.6" hidden="1" customHeight="1" x14ac:dyDescent="0.3">
      <c r="A75" s="73" t="s">
        <v>942</v>
      </c>
      <c r="B75" s="73" t="str">
        <f>IFERROR(VLOOKUP(تفصيلى[[#This Row],[الرقم داخلي]],تسجيل_العقود[],5,0),"")</f>
        <v>الصويا</v>
      </c>
      <c r="C75" s="73">
        <f>IFERROR(VLOOKUP(تفصيلى[[#This Row],[الرقم داخلي]],تسجيل_العقود[],7,0),"")</f>
        <v>0</v>
      </c>
      <c r="D75" s="73" t="str">
        <f>IFERROR(VLOOKUP(تفصيلى[[#This Row],[الرقم داخلي]],تسجيل_العقود[],8,0),"")</f>
        <v>الايمان للاعلاف</v>
      </c>
      <c r="E75" s="91"/>
      <c r="F75" s="73" t="str">
        <f>IFERROR(VLOOKUP(تفصيلى[[#This Row],[الرقم داخلي]],تسجيل_العقود[],9,0),"")</f>
        <v>SCN-007821</v>
      </c>
      <c r="G75" s="72"/>
      <c r="H75" s="73"/>
      <c r="I75" s="73" t="s">
        <v>157</v>
      </c>
      <c r="J75" s="88"/>
      <c r="K75" s="88">
        <v>46124</v>
      </c>
      <c r="L75" s="74">
        <v>49</v>
      </c>
      <c r="M75" s="89">
        <f>IFERROR(IF((L75&gt;0),تفصيلى[[#This Row],[بداية تشغيل]]+تفصيلى[[#This Row],[مدة التحميل]],"")-1,"")</f>
        <v>46172</v>
      </c>
      <c r="N75" s="93" t="s">
        <v>217</v>
      </c>
      <c r="O75" s="88"/>
      <c r="P75" s="73"/>
    </row>
    <row r="76" spans="1:16" ht="27.6" hidden="1" customHeight="1" x14ac:dyDescent="0.3">
      <c r="A76" s="73" t="s">
        <v>944</v>
      </c>
      <c r="B76" s="73" t="str">
        <f>IFERROR(VLOOKUP(تفصيلى[[#This Row],[الرقم داخلي]],تسجيل_العقود[],5,0),"")</f>
        <v>الصويا</v>
      </c>
      <c r="C76" s="73">
        <f>IFERROR(VLOOKUP(تفصيلى[[#This Row],[الرقم داخلي]],تسجيل_العقود[],7,0),"")</f>
        <v>0</v>
      </c>
      <c r="D76" s="73" t="str">
        <f>IFERROR(VLOOKUP(تفصيلى[[#This Row],[الرقم داخلي]],تسجيل_العقود[],8,0),"")</f>
        <v>الايمان للاعلاف</v>
      </c>
      <c r="E76" s="91"/>
      <c r="F76" s="73" t="str">
        <f>IFERROR(VLOOKUP(تفصيلى[[#This Row],[الرقم داخلي]],تسجيل_العقود[],9,0),"")</f>
        <v>SCN-007822</v>
      </c>
      <c r="G76" s="72"/>
      <c r="H76" s="73"/>
      <c r="I76" s="73" t="s">
        <v>157</v>
      </c>
      <c r="J76" s="88"/>
      <c r="K76" s="88">
        <v>46124</v>
      </c>
      <c r="L76" s="74">
        <v>49</v>
      </c>
      <c r="M76" s="89">
        <f>IFERROR(IF((L76&gt;0),تفصيلى[[#This Row],[بداية تشغيل]]+تفصيلى[[#This Row],[مدة التحميل]],"")-1,"")</f>
        <v>46172</v>
      </c>
      <c r="N76" s="93" t="s">
        <v>217</v>
      </c>
      <c r="O76" s="88"/>
      <c r="P76" s="73"/>
    </row>
    <row r="77" spans="1:16" ht="27.6" hidden="1" customHeight="1" x14ac:dyDescent="0.3">
      <c r="A77" s="73" t="s">
        <v>946</v>
      </c>
      <c r="B77" s="73" t="str">
        <f>IFERROR(VLOOKUP(تفصيلى[[#This Row],[الرقم داخلي]],تسجيل_العقود[],5,0),"")</f>
        <v>الصويا</v>
      </c>
      <c r="C77" s="73">
        <f>IFERROR(VLOOKUP(تفصيلى[[#This Row],[الرقم داخلي]],تسجيل_العقود[],7,0),"")</f>
        <v>0</v>
      </c>
      <c r="D77" s="73" t="str">
        <f>IFERROR(VLOOKUP(تفصيلى[[#This Row],[الرقم داخلي]],تسجيل_العقود[],8,0),"")</f>
        <v>الايمان للاعلاف</v>
      </c>
      <c r="E77" s="91"/>
      <c r="F77" s="73" t="str">
        <f>IFERROR(VLOOKUP(تفصيلى[[#This Row],[الرقم داخلي]],تسجيل_العقود[],9,0),"")</f>
        <v>SCN-007823</v>
      </c>
      <c r="G77" s="72"/>
      <c r="H77" s="73"/>
      <c r="I77" s="73" t="s">
        <v>157</v>
      </c>
      <c r="J77" s="88"/>
      <c r="K77" s="88">
        <v>46121</v>
      </c>
      <c r="L77" s="74">
        <v>52</v>
      </c>
      <c r="M77" s="89">
        <f>IFERROR(IF((L77&gt;0),تفصيلى[[#This Row],[بداية تشغيل]]+تفصيلى[[#This Row],[مدة التحميل]],"")-1,"")</f>
        <v>46172</v>
      </c>
      <c r="N77" s="93" t="s">
        <v>217</v>
      </c>
      <c r="O77" s="88"/>
      <c r="P77" s="73"/>
    </row>
    <row r="78" spans="1:16" ht="27.6" hidden="1" customHeight="1" x14ac:dyDescent="0.3">
      <c r="A78" s="73" t="s">
        <v>948</v>
      </c>
      <c r="B78" s="73" t="str">
        <f>IFERROR(VLOOKUP(تفصيلى[[#This Row],[الرقم داخلي]],تسجيل_العقود[],5,0),"")</f>
        <v>الصويا</v>
      </c>
      <c r="C78" s="73">
        <f>IFERROR(VLOOKUP(تفصيلى[[#This Row],[الرقم داخلي]],تسجيل_العقود[],7,0),"")</f>
        <v>0</v>
      </c>
      <c r="D78" s="73" t="str">
        <f>IFERROR(VLOOKUP(تفصيلى[[#This Row],[الرقم داخلي]],تسجيل_العقود[],8,0),"")</f>
        <v>الايمان للاعلاف</v>
      </c>
      <c r="E78" s="91"/>
      <c r="F78" s="73" t="str">
        <f>IFERROR(VLOOKUP(تفصيلى[[#This Row],[الرقم داخلي]],تسجيل_العقود[],9,0),"")</f>
        <v>SCN-007824</v>
      </c>
      <c r="G78" s="72"/>
      <c r="H78" s="73"/>
      <c r="I78" s="73" t="s">
        <v>157</v>
      </c>
      <c r="J78" s="88"/>
      <c r="K78" s="88">
        <v>46124</v>
      </c>
      <c r="L78" s="74">
        <v>49</v>
      </c>
      <c r="M78" s="89">
        <f>IFERROR(IF((L78&gt;0),تفصيلى[[#This Row],[بداية تشغيل]]+تفصيلى[[#This Row],[مدة التحميل]],"")-1,"")</f>
        <v>46172</v>
      </c>
      <c r="N78" s="93" t="s">
        <v>217</v>
      </c>
      <c r="O78" s="88"/>
      <c r="P78" s="73"/>
    </row>
    <row r="79" spans="1:16" ht="27.6" hidden="1" customHeight="1" x14ac:dyDescent="0.3">
      <c r="A79" s="73" t="s">
        <v>950</v>
      </c>
      <c r="B79" s="73" t="str">
        <f>IFERROR(VLOOKUP(تفصيلى[[#This Row],[الرقم داخلي]],تسجيل_العقود[],5,0),"")</f>
        <v>الصويا</v>
      </c>
      <c r="C79" s="73">
        <f>IFERROR(VLOOKUP(تفصيلى[[#This Row],[الرقم داخلي]],تسجيل_العقود[],7,0),"")</f>
        <v>0</v>
      </c>
      <c r="D79" s="73" t="str">
        <f>IFERROR(VLOOKUP(تفصيلى[[#This Row],[الرقم داخلي]],تسجيل_العقود[],8,0),"")</f>
        <v>الواحة للاعلاف</v>
      </c>
      <c r="E79" s="91"/>
      <c r="F79" s="73" t="str">
        <f>IFERROR(VLOOKUP(تفصيلى[[#This Row],[الرقم داخلي]],تسجيل_العقود[],9,0),"")</f>
        <v>SCN-007831</v>
      </c>
      <c r="G79" s="72"/>
      <c r="H79" s="73"/>
      <c r="I79" s="73" t="s">
        <v>157</v>
      </c>
      <c r="J79" s="88"/>
      <c r="K79" s="88">
        <v>46128</v>
      </c>
      <c r="L79" s="74">
        <v>45</v>
      </c>
      <c r="M79" s="89">
        <f>IFERROR(IF((L79&gt;0),تفصيلى[[#This Row],[بداية تشغيل]]+تفصيلى[[#This Row],[مدة التحميل]],"")-1,"")</f>
        <v>46172</v>
      </c>
      <c r="N79" s="93" t="s">
        <v>217</v>
      </c>
      <c r="O79" s="88"/>
      <c r="P79" s="73"/>
    </row>
    <row r="80" spans="1:16" ht="27.6" hidden="1" customHeight="1" x14ac:dyDescent="0.3">
      <c r="A80" s="73" t="s">
        <v>952</v>
      </c>
      <c r="B80" s="73" t="str">
        <f>IFERROR(VLOOKUP(تفصيلى[[#This Row],[الرقم داخلي]],تسجيل_العقود[],5,0),"")</f>
        <v>الصويا</v>
      </c>
      <c r="C80" s="73">
        <f>IFERROR(VLOOKUP(تفصيلى[[#This Row],[الرقم داخلي]],تسجيل_العقود[],7,0),"")</f>
        <v>0</v>
      </c>
      <c r="D80" s="73" t="str">
        <f>IFERROR(VLOOKUP(تفصيلى[[#This Row],[الرقم داخلي]],تسجيل_العقود[],8,0),"")</f>
        <v>الواحة للاعلاف</v>
      </c>
      <c r="E80" s="91"/>
      <c r="F80" s="73" t="str">
        <f>IFERROR(VLOOKUP(تفصيلى[[#This Row],[الرقم داخلي]],تسجيل_العقود[],9,0),"")</f>
        <v>SCN-007832</v>
      </c>
      <c r="G80" s="72"/>
      <c r="H80" s="73"/>
      <c r="I80" s="73" t="s">
        <v>157</v>
      </c>
      <c r="J80" s="88"/>
      <c r="K80" s="88">
        <v>46126</v>
      </c>
      <c r="L80" s="74">
        <v>47</v>
      </c>
      <c r="M80" s="89">
        <f>IFERROR(IF((L80&gt;0),تفصيلى[[#This Row],[بداية تشغيل]]+تفصيلى[[#This Row],[مدة التحميل]],"")-1,"")</f>
        <v>46172</v>
      </c>
      <c r="N80" s="93" t="s">
        <v>217</v>
      </c>
      <c r="O80" s="88"/>
      <c r="P80" s="73"/>
    </row>
    <row r="81" spans="1:16" ht="27.6" hidden="1" customHeight="1" x14ac:dyDescent="0.3">
      <c r="A81" s="73" t="s">
        <v>954</v>
      </c>
      <c r="B81" s="73" t="str">
        <f>IFERROR(VLOOKUP(تفصيلى[[#This Row],[الرقم داخلي]],تسجيل_العقود[],5,0),"")</f>
        <v>الصويا</v>
      </c>
      <c r="C81" s="73">
        <f>IFERROR(VLOOKUP(تفصيلى[[#This Row],[الرقم داخلي]],تسجيل_العقود[],7,0),"")</f>
        <v>0</v>
      </c>
      <c r="D81" s="73" t="str">
        <f>IFERROR(VLOOKUP(تفصيلى[[#This Row],[الرقم داخلي]],تسجيل_العقود[],8,0),"")</f>
        <v>الواحة للاعلاف</v>
      </c>
      <c r="E81" s="91"/>
      <c r="F81" s="73" t="str">
        <f>IFERROR(VLOOKUP(تفصيلى[[#This Row],[الرقم داخلي]],تسجيل_العقود[],9,0),"")</f>
        <v>SCN-007833</v>
      </c>
      <c r="G81" s="72"/>
      <c r="H81" s="73"/>
      <c r="I81" s="73" t="s">
        <v>157</v>
      </c>
      <c r="J81" s="88"/>
      <c r="K81" s="88">
        <v>46126</v>
      </c>
      <c r="L81" s="74">
        <v>47</v>
      </c>
      <c r="M81" s="89">
        <f>IFERROR(IF((L81&gt;0),تفصيلى[[#This Row],[بداية تشغيل]]+تفصيلى[[#This Row],[مدة التحميل]],"")-1,"")</f>
        <v>46172</v>
      </c>
      <c r="N81" s="93" t="s">
        <v>217</v>
      </c>
      <c r="O81" s="88"/>
      <c r="P81" s="73"/>
    </row>
    <row r="82" spans="1:16" ht="27.6" hidden="1" customHeight="1" x14ac:dyDescent="0.3">
      <c r="A82" s="73" t="s">
        <v>956</v>
      </c>
      <c r="B82" s="73" t="str">
        <f>IFERROR(VLOOKUP(تفصيلى[[#This Row],[الرقم داخلي]],تسجيل_العقود[],5,0),"")</f>
        <v>الصويا</v>
      </c>
      <c r="C82" s="73">
        <f>IFERROR(VLOOKUP(تفصيلى[[#This Row],[الرقم داخلي]],تسجيل_العقود[],7,0),"")</f>
        <v>0</v>
      </c>
      <c r="D82" s="73" t="str">
        <f>IFERROR(VLOOKUP(تفصيلى[[#This Row],[الرقم داخلي]],تسجيل_العقود[],8,0),"")</f>
        <v>الواحة للاعلاف</v>
      </c>
      <c r="E82" s="91"/>
      <c r="F82" s="73" t="str">
        <f>IFERROR(VLOOKUP(تفصيلى[[#This Row],[الرقم داخلي]],تسجيل_العقود[],9,0),"")</f>
        <v>SCN-007834</v>
      </c>
      <c r="G82" s="72"/>
      <c r="H82" s="73"/>
      <c r="I82" s="73" t="s">
        <v>157</v>
      </c>
      <c r="J82" s="88"/>
      <c r="K82" s="88">
        <v>46126</v>
      </c>
      <c r="L82" s="74">
        <v>47</v>
      </c>
      <c r="M82" s="89">
        <f>IFERROR(IF((L82&gt;0),تفصيلى[[#This Row],[بداية تشغيل]]+تفصيلى[[#This Row],[مدة التحميل]],"")-1,"")</f>
        <v>46172</v>
      </c>
      <c r="N82" s="93" t="s">
        <v>217</v>
      </c>
      <c r="O82" s="88"/>
      <c r="P82" s="73"/>
    </row>
    <row r="83" spans="1:16" ht="27.6" hidden="1" customHeight="1" x14ac:dyDescent="0.3">
      <c r="A83" s="73" t="s">
        <v>958</v>
      </c>
      <c r="B83" s="73" t="str">
        <f>IFERROR(VLOOKUP(تفصيلى[[#This Row],[الرقم داخلي]],تسجيل_العقود[],5,0),"")</f>
        <v>الصويا</v>
      </c>
      <c r="C83" s="73">
        <f>IFERROR(VLOOKUP(تفصيلى[[#This Row],[الرقم داخلي]],تسجيل_العقود[],7,0),"")</f>
        <v>0</v>
      </c>
      <c r="D83" s="73" t="str">
        <f>IFERROR(VLOOKUP(تفصيلى[[#This Row],[الرقم داخلي]],تسجيل_العقود[],8,0),"")</f>
        <v>الواحة للاعلاف</v>
      </c>
      <c r="E83" s="91"/>
      <c r="F83" s="73" t="str">
        <f>IFERROR(VLOOKUP(تفصيلى[[#This Row],[الرقم داخلي]],تسجيل_العقود[],9,0),"")</f>
        <v>SCN-007835</v>
      </c>
      <c r="G83" s="72"/>
      <c r="H83" s="73"/>
      <c r="I83" s="73" t="s">
        <v>157</v>
      </c>
      <c r="J83" s="88"/>
      <c r="K83" s="88">
        <v>46173</v>
      </c>
      <c r="L83" s="74">
        <v>0</v>
      </c>
      <c r="M83" s="89" t="str">
        <f>IFERROR(IF((L83&gt;0),تفصيلى[[#This Row],[بداية تشغيل]]+تفصيلى[[#This Row],[مدة التحميل]],"")-1,"")</f>
        <v/>
      </c>
      <c r="N83" s="93" t="s">
        <v>217</v>
      </c>
      <c r="O83" s="88"/>
      <c r="P83" s="73"/>
    </row>
    <row r="84" spans="1:16" ht="27.6" hidden="1" customHeight="1" x14ac:dyDescent="0.3">
      <c r="A84" s="73" t="s">
        <v>960</v>
      </c>
      <c r="B84" s="73" t="str">
        <f>IFERROR(VLOOKUP(تفصيلى[[#This Row],[الرقم داخلي]],تسجيل_العقود[],5,0),"")</f>
        <v>الصويا</v>
      </c>
      <c r="C84" s="73">
        <f>IFERROR(VLOOKUP(تفصيلى[[#This Row],[الرقم داخلي]],تسجيل_العقود[],7,0),"")</f>
        <v>0</v>
      </c>
      <c r="D84" s="73" t="str">
        <f>IFERROR(VLOOKUP(تفصيلى[[#This Row],[الرقم داخلي]],تسجيل_العقود[],8,0),"")</f>
        <v>الايمان للاعلاف</v>
      </c>
      <c r="E84" s="91"/>
      <c r="F84" s="73" t="str">
        <f>IFERROR(VLOOKUP(تفصيلى[[#This Row],[الرقم داخلي]],تسجيل_العقود[],9,0),"")</f>
        <v>SCN-007825</v>
      </c>
      <c r="G84" s="72"/>
      <c r="H84" s="73"/>
      <c r="I84" s="73" t="s">
        <v>157</v>
      </c>
      <c r="J84" s="88"/>
      <c r="K84" s="88">
        <v>46159</v>
      </c>
      <c r="L84" s="74">
        <v>14</v>
      </c>
      <c r="M84" s="89">
        <f>IFERROR(IF((L84&gt;0),تفصيلى[[#This Row],[بداية تشغيل]]+تفصيلى[[#This Row],[مدة التحميل]],"")-1,"")</f>
        <v>46172</v>
      </c>
      <c r="N84" s="93" t="s">
        <v>217</v>
      </c>
      <c r="O84" s="88"/>
      <c r="P84" s="73"/>
    </row>
    <row r="85" spans="1:16" ht="27.6" hidden="1" customHeight="1" x14ac:dyDescent="0.3">
      <c r="A85" s="73" t="s">
        <v>962</v>
      </c>
      <c r="B85" s="73" t="str">
        <f>IFERROR(VLOOKUP(تفصيلى[[#This Row],[الرقم داخلي]],تسجيل_العقود[],5,0),"")</f>
        <v>الصويا</v>
      </c>
      <c r="C85" s="73">
        <f>IFERROR(VLOOKUP(تفصيلى[[#This Row],[الرقم داخلي]],تسجيل_العقود[],7,0),"")</f>
        <v>0</v>
      </c>
      <c r="D85" s="73" t="str">
        <f>IFERROR(VLOOKUP(تفصيلى[[#This Row],[الرقم داخلي]],تسجيل_العقود[],8,0),"")</f>
        <v>الايمان للاعلاف</v>
      </c>
      <c r="E85" s="91"/>
      <c r="F85" s="73" t="str">
        <f>IFERROR(VLOOKUP(تفصيلى[[#This Row],[الرقم داخلي]],تسجيل_العقود[],9,0),"")</f>
        <v>SCN-007826</v>
      </c>
      <c r="G85" s="72"/>
      <c r="H85" s="73"/>
      <c r="I85" s="73" t="s">
        <v>157</v>
      </c>
      <c r="J85" s="88"/>
      <c r="K85" s="88">
        <v>46159</v>
      </c>
      <c r="L85" s="74">
        <v>14</v>
      </c>
      <c r="M85" s="89">
        <f>IFERROR(IF((L85&gt;0),تفصيلى[[#This Row],[بداية تشغيل]]+تفصيلى[[#This Row],[مدة التحميل]],"")-1,"")</f>
        <v>46172</v>
      </c>
      <c r="N85" s="93" t="s">
        <v>217</v>
      </c>
      <c r="O85" s="88"/>
      <c r="P85" s="73"/>
    </row>
    <row r="86" spans="1:16" ht="27.6" hidden="1" customHeight="1" x14ac:dyDescent="0.3">
      <c r="A86" s="73" t="s">
        <v>964</v>
      </c>
      <c r="B86" s="73" t="str">
        <f>IFERROR(VLOOKUP(تفصيلى[[#This Row],[الرقم داخلي]],تسجيل_العقود[],5,0),"")</f>
        <v>الصويا</v>
      </c>
      <c r="C86" s="73">
        <f>IFERROR(VLOOKUP(تفصيلى[[#This Row],[الرقم داخلي]],تسجيل_العقود[],7,0),"")</f>
        <v>0</v>
      </c>
      <c r="D86" s="73" t="str">
        <f>IFERROR(VLOOKUP(تفصيلى[[#This Row],[الرقم داخلي]],تسجيل_العقود[],8,0),"")</f>
        <v>الايمان للاعلاف</v>
      </c>
      <c r="E86" s="91"/>
      <c r="F86" s="73" t="str">
        <f>IFERROR(VLOOKUP(تفصيلى[[#This Row],[الرقم داخلي]],تسجيل_العقود[],9,0),"")</f>
        <v>SCN-007827</v>
      </c>
      <c r="G86" s="72"/>
      <c r="H86" s="73"/>
      <c r="I86" s="73" t="s">
        <v>157</v>
      </c>
      <c r="J86" s="88"/>
      <c r="K86" s="88">
        <v>46173</v>
      </c>
      <c r="L86" s="74">
        <v>0</v>
      </c>
      <c r="M86" s="89" t="str">
        <f>IFERROR(IF((L86&gt;0),تفصيلى[[#This Row],[بداية تشغيل]]+تفصيلى[[#This Row],[مدة التحميل]],"")-1,"")</f>
        <v/>
      </c>
      <c r="N86" s="93" t="s">
        <v>217</v>
      </c>
      <c r="O86" s="88"/>
      <c r="P86" s="73"/>
    </row>
    <row r="87" spans="1:16" ht="27.6" hidden="1" customHeight="1" x14ac:dyDescent="0.3">
      <c r="A87" s="73" t="s">
        <v>966</v>
      </c>
      <c r="B87" s="73" t="str">
        <f>IFERROR(VLOOKUP(تفصيلى[[#This Row],[الرقم داخلي]],تسجيل_العقود[],5,0),"")</f>
        <v>الصويا</v>
      </c>
      <c r="C87" s="73">
        <f>IFERROR(VLOOKUP(تفصيلى[[#This Row],[الرقم داخلي]],تسجيل_العقود[],7,0),"")</f>
        <v>0</v>
      </c>
      <c r="D87" s="73" t="str">
        <f>IFERROR(VLOOKUP(تفصيلى[[#This Row],[الرقم داخلي]],تسجيل_العقود[],8,0),"")</f>
        <v>الايمان للاعلاف</v>
      </c>
      <c r="E87" s="91"/>
      <c r="F87" s="73" t="str">
        <f>IFERROR(VLOOKUP(تفصيلى[[#This Row],[الرقم داخلي]],تسجيل_العقود[],9,0),"")</f>
        <v>SCN-007828</v>
      </c>
      <c r="G87" s="72"/>
      <c r="H87" s="73"/>
      <c r="I87" s="73" t="s">
        <v>157</v>
      </c>
      <c r="J87" s="88"/>
      <c r="K87" s="88">
        <v>46166</v>
      </c>
      <c r="L87" s="74">
        <v>7</v>
      </c>
      <c r="M87" s="89">
        <f>IFERROR(IF((L87&gt;0),تفصيلى[[#This Row],[بداية تشغيل]]+تفصيلى[[#This Row],[مدة التحميل]],"")-1,"")</f>
        <v>46172</v>
      </c>
      <c r="N87" s="93" t="s">
        <v>217</v>
      </c>
      <c r="O87" s="88"/>
      <c r="P87" s="73"/>
    </row>
    <row r="88" spans="1:16" ht="27.6" hidden="1" customHeight="1" x14ac:dyDescent="0.3">
      <c r="A88" s="73" t="s">
        <v>968</v>
      </c>
      <c r="B88" s="73" t="str">
        <f>IFERROR(VLOOKUP(تفصيلى[[#This Row],[الرقم داخلي]],تسجيل_العقود[],5,0),"")</f>
        <v>الصويا</v>
      </c>
      <c r="C88" s="73">
        <f>IFERROR(VLOOKUP(تفصيلى[[#This Row],[الرقم داخلي]],تسجيل_العقود[],7,0),"")</f>
        <v>0</v>
      </c>
      <c r="D88" s="73" t="str">
        <f>IFERROR(VLOOKUP(تفصيلى[[#This Row],[الرقم داخلي]],تسجيل_العقود[],8,0),"")</f>
        <v>الايمان للاعلاف</v>
      </c>
      <c r="E88" s="91"/>
      <c r="F88" s="73" t="str">
        <f>IFERROR(VLOOKUP(تفصيلى[[#This Row],[الرقم داخلي]],تسجيل_العقود[],9,0),"")</f>
        <v>SCN-007829</v>
      </c>
      <c r="G88" s="72"/>
      <c r="H88" s="73"/>
      <c r="I88" s="73" t="s">
        <v>157</v>
      </c>
      <c r="J88" s="88"/>
      <c r="K88" s="88">
        <v>46173</v>
      </c>
      <c r="L88" s="74">
        <v>0</v>
      </c>
      <c r="M88" s="89" t="str">
        <f>IFERROR(IF((L88&gt;0),تفصيلى[[#This Row],[بداية تشغيل]]+تفصيلى[[#This Row],[مدة التحميل]],"")-1,"")</f>
        <v/>
      </c>
      <c r="N88" s="93" t="s">
        <v>217</v>
      </c>
      <c r="O88" s="88"/>
      <c r="P88" s="73"/>
    </row>
    <row r="89" spans="1:16" ht="27.6" hidden="1" customHeight="1" x14ac:dyDescent="0.3">
      <c r="A89" s="73" t="s">
        <v>970</v>
      </c>
      <c r="B89" s="73" t="str">
        <f>IFERROR(VLOOKUP(تفصيلى[[#This Row],[الرقم داخلي]],تسجيل_العقود[],5,0),"")</f>
        <v>الصويا</v>
      </c>
      <c r="C89" s="73">
        <f>IFERROR(VLOOKUP(تفصيلى[[#This Row],[الرقم داخلي]],تسجيل_العقود[],7,0),"")</f>
        <v>0</v>
      </c>
      <c r="D89" s="73" t="str">
        <f>IFERROR(VLOOKUP(تفصيلى[[#This Row],[الرقم داخلي]],تسجيل_العقود[],8,0),"")</f>
        <v>الايمان للاعلاف</v>
      </c>
      <c r="E89" s="91"/>
      <c r="F89" s="73" t="str">
        <f>IFERROR(VLOOKUP(تفصيلى[[#This Row],[الرقم داخلي]],تسجيل_العقود[],9,0),"")</f>
        <v>SCN-007830</v>
      </c>
      <c r="G89" s="72"/>
      <c r="H89" s="73"/>
      <c r="I89" s="73" t="s">
        <v>157</v>
      </c>
      <c r="J89" s="88"/>
      <c r="K89" s="88">
        <v>46173</v>
      </c>
      <c r="L89" s="74">
        <v>0</v>
      </c>
      <c r="M89" s="89" t="str">
        <f>IFERROR(IF((L89&gt;0),تفصيلى[[#This Row],[بداية تشغيل]]+تفصيلى[[#This Row],[مدة التحميل]],"")-1,"")</f>
        <v/>
      </c>
      <c r="N89" s="93" t="s">
        <v>217</v>
      </c>
      <c r="O89" s="88"/>
      <c r="P89" s="73"/>
    </row>
    <row r="90" spans="1:16" ht="27.6" hidden="1" customHeight="1" x14ac:dyDescent="0.3">
      <c r="A90" s="73" t="s">
        <v>972</v>
      </c>
      <c r="B90" s="73" t="str">
        <f>IFERROR(VLOOKUP(تفصيلى[[#This Row],[الرقم داخلي]],تسجيل_العقود[],5,0),"")</f>
        <v>الصويا</v>
      </c>
      <c r="C90" s="73">
        <f>IFERROR(VLOOKUP(تفصيلى[[#This Row],[الرقم داخلي]],تسجيل_العقود[],7,0),"")</f>
        <v>0</v>
      </c>
      <c r="D90" s="73" t="str">
        <f>IFERROR(VLOOKUP(تفصيلى[[#This Row],[الرقم داخلي]],تسجيل_العقود[],8,0),"")</f>
        <v>الواحة للاعلاف</v>
      </c>
      <c r="E90" s="91"/>
      <c r="F90" s="73" t="str">
        <f>IFERROR(VLOOKUP(تفصيلى[[#This Row],[الرقم داخلي]],تسجيل_العقود[],9,0),"")</f>
        <v>SCN-007836</v>
      </c>
      <c r="G90" s="72"/>
      <c r="H90" s="73"/>
      <c r="I90" s="73" t="s">
        <v>157</v>
      </c>
      <c r="J90" s="88"/>
      <c r="K90" s="88">
        <v>46173</v>
      </c>
      <c r="L90" s="74">
        <v>0</v>
      </c>
      <c r="M90" s="89" t="str">
        <f>IFERROR(IF((L90&gt;0),تفصيلى[[#This Row],[بداية تشغيل]]+تفصيلى[[#This Row],[مدة التحميل]],"")-1,"")</f>
        <v/>
      </c>
      <c r="N90" s="93" t="s">
        <v>217</v>
      </c>
      <c r="O90" s="88"/>
      <c r="P90" s="73"/>
    </row>
    <row r="91" spans="1:16" ht="27.6" hidden="1" customHeight="1" x14ac:dyDescent="0.3">
      <c r="A91" s="73" t="s">
        <v>974</v>
      </c>
      <c r="B91" s="73" t="str">
        <f>IFERROR(VLOOKUP(تفصيلى[[#This Row],[الرقم داخلي]],تسجيل_العقود[],5,0),"")</f>
        <v>الصويا</v>
      </c>
      <c r="C91" s="73">
        <f>IFERROR(VLOOKUP(تفصيلى[[#This Row],[الرقم داخلي]],تسجيل_العقود[],7,0),"")</f>
        <v>0</v>
      </c>
      <c r="D91" s="73" t="str">
        <f>IFERROR(VLOOKUP(تفصيلى[[#This Row],[الرقم داخلي]],تسجيل_العقود[],8,0),"")</f>
        <v>الواحة للاعلاف</v>
      </c>
      <c r="E91" s="91"/>
      <c r="F91" s="73" t="str">
        <f>IFERROR(VLOOKUP(تفصيلى[[#This Row],[الرقم داخلي]],تسجيل_العقود[],9,0),"")</f>
        <v>SCN-007837</v>
      </c>
      <c r="G91" s="72"/>
      <c r="H91" s="73"/>
      <c r="I91" s="73" t="s">
        <v>157</v>
      </c>
      <c r="J91" s="88"/>
      <c r="K91" s="88">
        <v>46173</v>
      </c>
      <c r="L91" s="74">
        <v>0</v>
      </c>
      <c r="M91" s="89" t="str">
        <f>IFERROR(IF((L91&gt;0),تفصيلى[[#This Row],[بداية تشغيل]]+تفصيلى[[#This Row],[مدة التحميل]],"")-1,"")</f>
        <v/>
      </c>
      <c r="N91" s="93" t="s">
        <v>217</v>
      </c>
      <c r="O91" s="88"/>
      <c r="P91" s="73"/>
    </row>
    <row r="92" spans="1:16" ht="27.6" hidden="1" customHeight="1" x14ac:dyDescent="0.3">
      <c r="A92" s="73" t="s">
        <v>976</v>
      </c>
      <c r="B92" s="73" t="str">
        <f>IFERROR(VLOOKUP(تفصيلى[[#This Row],[الرقم داخلي]],تسجيل_العقود[],5,0),"")</f>
        <v>الصويا</v>
      </c>
      <c r="C92" s="73">
        <f>IFERROR(VLOOKUP(تفصيلى[[#This Row],[الرقم داخلي]],تسجيل_العقود[],7,0),"")</f>
        <v>0</v>
      </c>
      <c r="D92" s="73" t="str">
        <f>IFERROR(VLOOKUP(تفصيلى[[#This Row],[الرقم داخلي]],تسجيل_العقود[],8,0),"")</f>
        <v>الواحة للاعلاف</v>
      </c>
      <c r="E92" s="91"/>
      <c r="F92" s="73" t="str">
        <f>IFERROR(VLOOKUP(تفصيلى[[#This Row],[الرقم داخلي]],تسجيل_العقود[],9,0),"")</f>
        <v>SCN-007838</v>
      </c>
      <c r="G92" s="72"/>
      <c r="H92" s="73"/>
      <c r="I92" s="73" t="s">
        <v>157</v>
      </c>
      <c r="J92" s="88"/>
      <c r="K92" s="88">
        <v>46173</v>
      </c>
      <c r="L92" s="74">
        <v>0</v>
      </c>
      <c r="M92" s="89" t="str">
        <f>IFERROR(IF((L92&gt;0),تفصيلى[[#This Row],[بداية تشغيل]]+تفصيلى[[#This Row],[مدة التحميل]],"")-1,"")</f>
        <v/>
      </c>
      <c r="N92" s="93" t="s">
        <v>217</v>
      </c>
      <c r="O92" s="88"/>
      <c r="P92" s="73"/>
    </row>
    <row r="93" spans="1:16" ht="27.6" hidden="1" customHeight="1" x14ac:dyDescent="0.3">
      <c r="A93" s="73" t="s">
        <v>978</v>
      </c>
      <c r="B93" s="73" t="str">
        <f>IFERROR(VLOOKUP(تفصيلى[[#This Row],[الرقم داخلي]],تسجيل_العقود[],5,0),"")</f>
        <v>الصويا</v>
      </c>
      <c r="C93" s="73">
        <f>IFERROR(VLOOKUP(تفصيلى[[#This Row],[الرقم داخلي]],تسجيل_العقود[],7,0),"")</f>
        <v>0</v>
      </c>
      <c r="D93" s="73" t="str">
        <f>IFERROR(VLOOKUP(تفصيلى[[#This Row],[الرقم داخلي]],تسجيل_العقود[],8,0),"")</f>
        <v>الواحة للاعلاف</v>
      </c>
      <c r="E93" s="91"/>
      <c r="F93" s="73" t="str">
        <f>IFERROR(VLOOKUP(تفصيلى[[#This Row],[الرقم داخلي]],تسجيل_العقود[],9,0),"")</f>
        <v>SCN-007839</v>
      </c>
      <c r="G93" s="72"/>
      <c r="H93" s="73"/>
      <c r="I93" s="73" t="s">
        <v>157</v>
      </c>
      <c r="J93" s="88"/>
      <c r="K93" s="88">
        <v>46173</v>
      </c>
      <c r="L93" s="74">
        <v>0</v>
      </c>
      <c r="M93" s="89" t="str">
        <f>IFERROR(IF((L93&gt;0),تفصيلى[[#This Row],[بداية تشغيل]]+تفصيلى[[#This Row],[مدة التحميل]],"")-1,"")</f>
        <v/>
      </c>
      <c r="N93" s="93" t="s">
        <v>217</v>
      </c>
      <c r="O93" s="88"/>
      <c r="P93" s="73"/>
    </row>
    <row r="94" spans="1:16" ht="27.6" hidden="1" customHeight="1" x14ac:dyDescent="0.3">
      <c r="A94" s="73" t="s">
        <v>980</v>
      </c>
      <c r="B94" s="73" t="str">
        <f>IFERROR(VLOOKUP(تفصيلى[[#This Row],[الرقم داخلي]],تسجيل_العقود[],5,0),"")</f>
        <v>الصويا</v>
      </c>
      <c r="C94" s="73">
        <f>IFERROR(VLOOKUP(تفصيلى[[#This Row],[الرقم داخلي]],تسجيل_العقود[],7,0),"")</f>
        <v>0</v>
      </c>
      <c r="D94" s="73" t="str">
        <f>IFERROR(VLOOKUP(تفصيلى[[#This Row],[الرقم داخلي]],تسجيل_العقود[],8,0),"")</f>
        <v>الواحة للاعلاف</v>
      </c>
      <c r="E94" s="91"/>
      <c r="F94" s="73" t="str">
        <f>IFERROR(VLOOKUP(تفصيلى[[#This Row],[الرقم داخلي]],تسجيل_العقود[],9,0),"")</f>
        <v>SCN-007840</v>
      </c>
      <c r="G94" s="72"/>
      <c r="H94" s="73"/>
      <c r="I94" s="73" t="s">
        <v>157</v>
      </c>
      <c r="J94" s="88"/>
      <c r="K94" s="88">
        <v>46173</v>
      </c>
      <c r="L94" s="74">
        <v>0</v>
      </c>
      <c r="M94" s="89" t="str">
        <f>IFERROR(IF((L94&gt;0),تفصيلى[[#This Row],[بداية تشغيل]]+تفصيلى[[#This Row],[مدة التحميل]],"")-1,"")</f>
        <v/>
      </c>
      <c r="N94" s="93" t="s">
        <v>217</v>
      </c>
      <c r="O94" s="88"/>
      <c r="P94" s="73"/>
    </row>
    <row r="95" spans="1:16" ht="27.6" hidden="1" customHeight="1" x14ac:dyDescent="0.3">
      <c r="A95" s="73" t="s">
        <v>982</v>
      </c>
      <c r="B95" s="73" t="str">
        <f>IFERROR(VLOOKUP(تفصيلى[[#This Row],[الرقم داخلي]],تسجيل_العقود[],5,0),"")</f>
        <v>الصويا</v>
      </c>
      <c r="C95" s="73">
        <f>IFERROR(VLOOKUP(تفصيلى[[#This Row],[الرقم داخلي]],تسجيل_العقود[],7,0),"")</f>
        <v>0</v>
      </c>
      <c r="D95" s="73" t="str">
        <f>IFERROR(VLOOKUP(تفصيلى[[#This Row],[الرقم داخلي]],تسجيل_العقود[],8,0),"")</f>
        <v>الواحة للاعلاف</v>
      </c>
      <c r="E95" s="91"/>
      <c r="F95" s="73" t="str">
        <f>IFERROR(VLOOKUP(تفصيلى[[#This Row],[الرقم داخلي]],تسجيل_العقود[],9,0),"")</f>
        <v>SCN-008143</v>
      </c>
      <c r="G95" s="72"/>
      <c r="H95" s="73"/>
      <c r="I95" s="73" t="s">
        <v>157</v>
      </c>
      <c r="J95" s="88"/>
      <c r="K95" s="88">
        <v>46193</v>
      </c>
      <c r="L95" s="74">
        <v>44</v>
      </c>
      <c r="M95" s="89">
        <f>IFERROR(IF((L95&gt;0),تفصيلى[[#This Row],[بداية تشغيل]]+تفصيلى[[#This Row],[مدة التحميل]],"")-1,"")</f>
        <v>46236</v>
      </c>
      <c r="N95" s="93" t="s">
        <v>217</v>
      </c>
      <c r="O95" s="88"/>
      <c r="P95" s="73"/>
    </row>
    <row r="96" spans="1:16" ht="27.6" hidden="1" customHeight="1" x14ac:dyDescent="0.3">
      <c r="A96" s="73" t="s">
        <v>984</v>
      </c>
      <c r="B96" s="73" t="str">
        <f>IFERROR(VLOOKUP(تفصيلى[[#This Row],[الرقم داخلي]],تسجيل_العقود[],5,0),"")</f>
        <v>الصويا</v>
      </c>
      <c r="C96" s="73">
        <f>IFERROR(VLOOKUP(تفصيلى[[#This Row],[الرقم داخلي]],تسجيل_العقود[],7,0),"")</f>
        <v>0</v>
      </c>
      <c r="D96" s="73" t="str">
        <f>IFERROR(VLOOKUP(تفصيلى[[#This Row],[الرقم داخلي]],تسجيل_العقود[],8,0),"")</f>
        <v>الواحة للاعلاف</v>
      </c>
      <c r="E96" s="91"/>
      <c r="F96" s="73" t="str">
        <f>IFERROR(VLOOKUP(تفصيلى[[#This Row],[الرقم داخلي]],تسجيل_العقود[],9,0),"")</f>
        <v>SCN-008144</v>
      </c>
      <c r="G96" s="72"/>
      <c r="H96" s="73"/>
      <c r="I96" s="73" t="s">
        <v>157</v>
      </c>
      <c r="J96" s="88"/>
      <c r="K96" s="88">
        <v>46199</v>
      </c>
      <c r="L96" s="74">
        <v>38</v>
      </c>
      <c r="M96" s="89">
        <f>IFERROR(IF((L96&gt;0),تفصيلى[[#This Row],[بداية تشغيل]]+تفصيلى[[#This Row],[مدة التحميل]],"")-1,"")</f>
        <v>46236</v>
      </c>
      <c r="N96" s="93" t="s">
        <v>217</v>
      </c>
      <c r="O96" s="88"/>
      <c r="P96" s="73"/>
    </row>
    <row r="97" spans="1:16" ht="27.6" hidden="1" customHeight="1" x14ac:dyDescent="0.3">
      <c r="A97" s="73" t="s">
        <v>986</v>
      </c>
      <c r="B97" s="73" t="str">
        <f>IFERROR(VLOOKUP(تفصيلى[[#This Row],[الرقم داخلي]],تسجيل_العقود[],5,0),"")</f>
        <v>الصويا</v>
      </c>
      <c r="C97" s="73">
        <f>IFERROR(VLOOKUP(تفصيلى[[#This Row],[الرقم داخلي]],تسجيل_العقود[],7,0),"")</f>
        <v>0</v>
      </c>
      <c r="D97" s="73" t="str">
        <f>IFERROR(VLOOKUP(تفصيلى[[#This Row],[الرقم داخلي]],تسجيل_العقود[],8,0),"")</f>
        <v>الواحة للاعلاف</v>
      </c>
      <c r="E97" s="91"/>
      <c r="F97" s="73" t="str">
        <f>IFERROR(VLOOKUP(تفصيلى[[#This Row],[الرقم داخلي]],تسجيل_العقود[],9,0),"")</f>
        <v>SCN-008145</v>
      </c>
      <c r="G97" s="72"/>
      <c r="H97" s="73"/>
      <c r="I97" s="73" t="s">
        <v>157</v>
      </c>
      <c r="J97" s="88"/>
      <c r="K97" s="88">
        <v>46199</v>
      </c>
      <c r="L97" s="74">
        <v>38</v>
      </c>
      <c r="M97" s="89">
        <f>IFERROR(IF((L97&gt;0),تفصيلى[[#This Row],[بداية تشغيل]]+تفصيلى[[#This Row],[مدة التحميل]],"")-1,"")</f>
        <v>46236</v>
      </c>
      <c r="N97" s="93" t="s">
        <v>217</v>
      </c>
      <c r="O97" s="88"/>
      <c r="P97" s="73"/>
    </row>
    <row r="98" spans="1:16" ht="27.6" hidden="1" customHeight="1" x14ac:dyDescent="0.3">
      <c r="A98" s="73" t="s">
        <v>988</v>
      </c>
      <c r="B98" s="73" t="str">
        <f>IFERROR(VLOOKUP(تفصيلى[[#This Row],[الرقم داخلي]],تسجيل_العقود[],5,0),"")</f>
        <v>الصويا</v>
      </c>
      <c r="C98" s="73">
        <f>IFERROR(VLOOKUP(تفصيلى[[#This Row],[الرقم داخلي]],تسجيل_العقود[],7,0),"")</f>
        <v>0</v>
      </c>
      <c r="D98" s="73" t="str">
        <f>IFERROR(VLOOKUP(تفصيلى[[#This Row],[الرقم داخلي]],تسجيل_العقود[],8,0),"")</f>
        <v>الواحة للاعلاف</v>
      </c>
      <c r="E98" s="91"/>
      <c r="F98" s="73" t="str">
        <f>IFERROR(VLOOKUP(تفصيلى[[#This Row],[الرقم داخلي]],تسجيل_العقود[],9,0),"")</f>
        <v>SCN-008146</v>
      </c>
      <c r="G98" s="72"/>
      <c r="H98" s="73"/>
      <c r="I98" s="73" t="s">
        <v>157</v>
      </c>
      <c r="J98" s="88"/>
      <c r="K98" s="88">
        <v>46199</v>
      </c>
      <c r="L98" s="74">
        <v>38</v>
      </c>
      <c r="M98" s="89">
        <f>IFERROR(IF((L98&gt;0),تفصيلى[[#This Row],[بداية تشغيل]]+تفصيلى[[#This Row],[مدة التحميل]],"")-1,"")</f>
        <v>46236</v>
      </c>
      <c r="N98" s="93" t="s">
        <v>217</v>
      </c>
      <c r="O98" s="88"/>
      <c r="P98" s="73"/>
    </row>
    <row r="99" spans="1:16" ht="27.6" hidden="1" customHeight="1" x14ac:dyDescent="0.3">
      <c r="A99" s="73" t="s">
        <v>990</v>
      </c>
      <c r="B99" s="73" t="str">
        <f>IFERROR(VLOOKUP(تفصيلى[[#This Row],[الرقم داخلي]],تسجيل_العقود[],5,0),"")</f>
        <v>الصويا</v>
      </c>
      <c r="C99" s="73">
        <f>IFERROR(VLOOKUP(تفصيلى[[#This Row],[الرقم داخلي]],تسجيل_العقود[],7,0),"")</f>
        <v>0</v>
      </c>
      <c r="D99" s="73" t="str">
        <f>IFERROR(VLOOKUP(تفصيلى[[#This Row],[الرقم داخلي]],تسجيل_العقود[],8,0),"")</f>
        <v>الايمان للاعلاف</v>
      </c>
      <c r="E99" s="91"/>
      <c r="F99" s="73" t="str">
        <f>IFERROR(VLOOKUP(تفصيلى[[#This Row],[الرقم داخلي]],تسجيل_العقود[],9,0),"")</f>
        <v>SCN-008147</v>
      </c>
      <c r="G99" s="72"/>
      <c r="H99" s="73"/>
      <c r="I99" s="73" t="s">
        <v>157</v>
      </c>
      <c r="J99" s="88"/>
      <c r="K99" s="88">
        <v>46209</v>
      </c>
      <c r="L99" s="74">
        <v>28</v>
      </c>
      <c r="M99" s="89">
        <f>IFERROR(IF((L99&gt;0),تفصيلى[[#This Row],[بداية تشغيل]]+تفصيلى[[#This Row],[مدة التحميل]],"")-1,"")</f>
        <v>46236</v>
      </c>
      <c r="N99" s="93" t="s">
        <v>217</v>
      </c>
      <c r="O99" s="88"/>
      <c r="P99" s="73"/>
    </row>
    <row r="100" spans="1:16" ht="27.6" hidden="1" customHeight="1" x14ac:dyDescent="0.3">
      <c r="A100" s="73" t="s">
        <v>992</v>
      </c>
      <c r="B100" s="73" t="str">
        <f>IFERROR(VLOOKUP(تفصيلى[[#This Row],[الرقم داخلي]],تسجيل_العقود[],5,0),"")</f>
        <v>الصويا</v>
      </c>
      <c r="C100" s="73">
        <f>IFERROR(VLOOKUP(تفصيلى[[#This Row],[الرقم داخلي]],تسجيل_العقود[],7,0),"")</f>
        <v>0</v>
      </c>
      <c r="D100" s="73" t="str">
        <f>IFERROR(VLOOKUP(تفصيلى[[#This Row],[الرقم داخلي]],تسجيل_العقود[],8,0),"")</f>
        <v>الايمان للاعلاف</v>
      </c>
      <c r="E100" s="91"/>
      <c r="F100" s="73" t="str">
        <f>IFERROR(VLOOKUP(تفصيلى[[#This Row],[الرقم داخلي]],تسجيل_العقود[],9,0),"")</f>
        <v>SCN-008148</v>
      </c>
      <c r="G100" s="72"/>
      <c r="H100" s="73"/>
      <c r="I100" s="73" t="s">
        <v>157</v>
      </c>
      <c r="J100" s="88"/>
      <c r="K100" s="88">
        <v>46209</v>
      </c>
      <c r="L100" s="74">
        <v>28</v>
      </c>
      <c r="M100" s="89">
        <f>IFERROR(IF((L100&gt;0),تفصيلى[[#This Row],[بداية تشغيل]]+تفصيلى[[#This Row],[مدة التحميل]],"")-1,"")</f>
        <v>46236</v>
      </c>
      <c r="N100" s="93" t="s">
        <v>217</v>
      </c>
      <c r="O100" s="88"/>
      <c r="P100" s="73"/>
    </row>
    <row r="101" spans="1:16" ht="27.6" hidden="1" customHeight="1" x14ac:dyDescent="0.3">
      <c r="A101" s="73" t="s">
        <v>994</v>
      </c>
      <c r="B101" s="73" t="str">
        <f>IFERROR(VLOOKUP(تفصيلى[[#This Row],[الرقم داخلي]],تسجيل_العقود[],5,0),"")</f>
        <v>الصويا</v>
      </c>
      <c r="C101" s="73">
        <f>IFERROR(VLOOKUP(تفصيلى[[#This Row],[الرقم داخلي]],تسجيل_العقود[],7,0),"")</f>
        <v>0</v>
      </c>
      <c r="D101" s="73" t="str">
        <f>IFERROR(VLOOKUP(تفصيلى[[#This Row],[الرقم داخلي]],تسجيل_العقود[],8,0),"")</f>
        <v>الايمان للاعلاف</v>
      </c>
      <c r="E101" s="91"/>
      <c r="F101" s="73" t="str">
        <f>IFERROR(VLOOKUP(تفصيلى[[#This Row],[الرقم داخلي]],تسجيل_العقود[],9,0),"")</f>
        <v>SCN-008149</v>
      </c>
      <c r="G101" s="72"/>
      <c r="H101" s="73"/>
      <c r="I101" s="73" t="s">
        <v>157</v>
      </c>
      <c r="J101" s="88"/>
      <c r="K101" s="88">
        <v>46207</v>
      </c>
      <c r="L101" s="74">
        <v>30</v>
      </c>
      <c r="M101" s="89">
        <f>IFERROR(IF((L101&gt;0),تفصيلى[[#This Row],[بداية تشغيل]]+تفصيلى[[#This Row],[مدة التحميل]],"")-1,"")</f>
        <v>46236</v>
      </c>
      <c r="N101" s="93" t="s">
        <v>217</v>
      </c>
      <c r="O101" s="88"/>
      <c r="P101" s="73"/>
    </row>
    <row r="102" spans="1:16" ht="27.6" hidden="1" customHeight="1" x14ac:dyDescent="0.3">
      <c r="A102" s="73" t="s">
        <v>996</v>
      </c>
      <c r="B102" s="73" t="str">
        <f>IFERROR(VLOOKUP(تفصيلى[[#This Row],[الرقم داخلي]],تسجيل_العقود[],5,0),"")</f>
        <v>الصويا</v>
      </c>
      <c r="C102" s="73">
        <f>IFERROR(VLOOKUP(تفصيلى[[#This Row],[الرقم داخلي]],تسجيل_العقود[],7,0),"")</f>
        <v>0</v>
      </c>
      <c r="D102" s="73" t="str">
        <f>IFERROR(VLOOKUP(تفصيلى[[#This Row],[الرقم داخلي]],تسجيل_العقود[],8,0),"")</f>
        <v>الايمان للاعلاف</v>
      </c>
      <c r="E102" s="91"/>
      <c r="F102" s="73" t="str">
        <f>IFERROR(VLOOKUP(تفصيلى[[#This Row],[الرقم داخلي]],تسجيل_العقود[],9,0),"")</f>
        <v>SCN-008150</v>
      </c>
      <c r="G102" s="72"/>
      <c r="H102" s="73"/>
      <c r="I102" s="73" t="s">
        <v>157</v>
      </c>
      <c r="J102" s="88"/>
      <c r="K102" s="88">
        <v>46209</v>
      </c>
      <c r="L102" s="74">
        <v>28</v>
      </c>
      <c r="M102" s="89">
        <f>IFERROR(IF((L102&gt;0),تفصيلى[[#This Row],[بداية تشغيل]]+تفصيلى[[#This Row],[مدة التحميل]],"")-1,"")</f>
        <v>46236</v>
      </c>
      <c r="N102" s="93" t="s">
        <v>217</v>
      </c>
      <c r="O102" s="88"/>
      <c r="P102" s="73"/>
    </row>
    <row r="103" spans="1:16" ht="27.6" hidden="1" customHeight="1" x14ac:dyDescent="0.3">
      <c r="A103" s="73" t="s">
        <v>998</v>
      </c>
      <c r="B103" s="73" t="str">
        <f>IFERROR(VLOOKUP(تفصيلى[[#This Row],[الرقم داخلي]],تسجيل_العقود[],5,0),"")</f>
        <v>الصويا</v>
      </c>
      <c r="C103" s="73">
        <f>IFERROR(VLOOKUP(تفصيلى[[#This Row],[الرقم داخلي]],تسجيل_العقود[],7,0),"")</f>
        <v>0</v>
      </c>
      <c r="D103" s="73" t="str">
        <f>IFERROR(VLOOKUP(تفصيلى[[#This Row],[الرقم داخلي]],تسجيل_العقود[],8,0),"")</f>
        <v>الواحة للاعلاف</v>
      </c>
      <c r="E103" s="91"/>
      <c r="F103" s="73" t="str">
        <f>IFERROR(VLOOKUP(تفصيلى[[#This Row],[الرقم داخلي]],تسجيل_العقود[],9,0),"")</f>
        <v>SCN-008151</v>
      </c>
      <c r="G103" s="72"/>
      <c r="H103" s="73"/>
      <c r="I103" s="73" t="s">
        <v>157</v>
      </c>
      <c r="J103" s="88"/>
      <c r="K103" s="88">
        <v>46216</v>
      </c>
      <c r="L103" s="74">
        <v>21</v>
      </c>
      <c r="M103" s="89">
        <f>IFERROR(IF((L103&gt;0),تفصيلى[[#This Row],[بداية تشغيل]]+تفصيلى[[#This Row],[مدة التحميل]],"")-1,"")</f>
        <v>46236</v>
      </c>
      <c r="N103" s="93" t="s">
        <v>217</v>
      </c>
      <c r="O103" s="88"/>
      <c r="P103" s="73"/>
    </row>
    <row r="104" spans="1:16" ht="27.6" hidden="1" customHeight="1" x14ac:dyDescent="0.3">
      <c r="A104" s="73" t="s">
        <v>1000</v>
      </c>
      <c r="B104" s="73" t="str">
        <f>IFERROR(VLOOKUP(تفصيلى[[#This Row],[الرقم داخلي]],تسجيل_العقود[],5,0),"")</f>
        <v>الصويا</v>
      </c>
      <c r="C104" s="73">
        <f>IFERROR(VLOOKUP(تفصيلى[[#This Row],[الرقم داخلي]],تسجيل_العقود[],7,0),"")</f>
        <v>0</v>
      </c>
      <c r="D104" s="73" t="str">
        <f>IFERROR(VLOOKUP(تفصيلى[[#This Row],[الرقم داخلي]],تسجيل_العقود[],8,0),"")</f>
        <v>الواحة للاعلاف</v>
      </c>
      <c r="E104" s="91"/>
      <c r="F104" s="73" t="str">
        <f>IFERROR(VLOOKUP(تفصيلى[[#This Row],[الرقم داخلي]],تسجيل_العقود[],9,0),"")</f>
        <v>SCN-008152</v>
      </c>
      <c r="G104" s="72"/>
      <c r="H104" s="73"/>
      <c r="I104" s="73" t="s">
        <v>157</v>
      </c>
      <c r="J104" s="88"/>
      <c r="K104" s="88">
        <v>46216</v>
      </c>
      <c r="L104" s="74">
        <v>21</v>
      </c>
      <c r="M104" s="89">
        <f>IFERROR(IF((L104&gt;0),تفصيلى[[#This Row],[بداية تشغيل]]+تفصيلى[[#This Row],[مدة التحميل]],"")-1,"")</f>
        <v>46236</v>
      </c>
      <c r="N104" s="93" t="s">
        <v>217</v>
      </c>
      <c r="O104" s="88"/>
      <c r="P104" s="73"/>
    </row>
    <row r="105" spans="1:16" ht="27.6" hidden="1" customHeight="1" x14ac:dyDescent="0.3">
      <c r="A105" s="73" t="s">
        <v>1002</v>
      </c>
      <c r="B105" s="73" t="str">
        <f>IFERROR(VLOOKUP(تفصيلى[[#This Row],[الرقم داخلي]],تسجيل_العقود[],5,0),"")</f>
        <v>الصويا</v>
      </c>
      <c r="C105" s="73">
        <f>IFERROR(VLOOKUP(تفصيلى[[#This Row],[الرقم داخلي]],تسجيل_العقود[],7,0),"")</f>
        <v>0</v>
      </c>
      <c r="D105" s="73" t="str">
        <f>IFERROR(VLOOKUP(تفصيلى[[#This Row],[الرقم داخلي]],تسجيل_العقود[],8,0),"")</f>
        <v>الواحة للاعلاف</v>
      </c>
      <c r="E105" s="91"/>
      <c r="F105" s="73" t="str">
        <f>IFERROR(VLOOKUP(تفصيلى[[#This Row],[الرقم داخلي]],تسجيل_العقود[],9,0),"")</f>
        <v>SCN-008153</v>
      </c>
      <c r="G105" s="72"/>
      <c r="H105" s="73"/>
      <c r="I105" s="73" t="s">
        <v>157</v>
      </c>
      <c r="J105" s="88"/>
      <c r="K105" s="88"/>
      <c r="L105" s="74"/>
      <c r="M105" s="89" t="str">
        <f>IFERROR(IF((L105&gt;0),تفصيلى[[#This Row],[بداية تشغيل]]+تفصيلى[[#This Row],[مدة التحميل]],"")-1,"")</f>
        <v/>
      </c>
      <c r="N105" s="93" t="s">
        <v>217</v>
      </c>
      <c r="O105" s="88"/>
      <c r="P105" s="73"/>
    </row>
    <row r="106" spans="1:16" ht="27.6" hidden="1" customHeight="1" x14ac:dyDescent="0.3">
      <c r="A106" s="73" t="s">
        <v>1004</v>
      </c>
      <c r="B106" s="73" t="str">
        <f>IFERROR(VLOOKUP(تفصيلى[[#This Row],[الرقم داخلي]],تسجيل_العقود[],5,0),"")</f>
        <v>الصويا</v>
      </c>
      <c r="C106" s="73">
        <f>IFERROR(VLOOKUP(تفصيلى[[#This Row],[الرقم داخلي]],تسجيل_العقود[],7,0),"")</f>
        <v>0</v>
      </c>
      <c r="D106" s="73" t="str">
        <f>IFERROR(VLOOKUP(تفصيلى[[#This Row],[الرقم داخلي]],تسجيل_العقود[],8,0),"")</f>
        <v>الواحة للاعلاف</v>
      </c>
      <c r="E106" s="91"/>
      <c r="F106" s="73" t="str">
        <f>IFERROR(VLOOKUP(تفصيلى[[#This Row],[الرقم داخلي]],تسجيل_العقود[],9,0),"")</f>
        <v>SCN-008154</v>
      </c>
      <c r="G106" s="72"/>
      <c r="H106" s="73"/>
      <c r="I106" s="73" t="s">
        <v>157</v>
      </c>
      <c r="J106" s="88"/>
      <c r="K106" s="88"/>
      <c r="L106" s="74"/>
      <c r="M106" s="89" t="str">
        <f>IFERROR(IF((L106&gt;0),تفصيلى[[#This Row],[بداية تشغيل]]+تفصيلى[[#This Row],[مدة التحميل]],"")-1,"")</f>
        <v/>
      </c>
      <c r="N106" s="93" t="s">
        <v>217</v>
      </c>
      <c r="O106" s="88"/>
      <c r="P106" s="73"/>
    </row>
    <row r="107" spans="1:16" ht="27.6" hidden="1" customHeight="1" x14ac:dyDescent="0.3">
      <c r="A107" s="73" t="s">
        <v>1006</v>
      </c>
      <c r="B107" s="73" t="str">
        <f>IFERROR(VLOOKUP(تفصيلى[[#This Row],[الرقم داخلي]],تسجيل_العقود[],5,0),"")</f>
        <v>الصويا</v>
      </c>
      <c r="C107" s="73">
        <f>IFERROR(VLOOKUP(تفصيلى[[#This Row],[الرقم داخلي]],تسجيل_العقود[],7,0),"")</f>
        <v>0</v>
      </c>
      <c r="D107" s="73" t="str">
        <f>IFERROR(VLOOKUP(تفصيلى[[#This Row],[الرقم داخلي]],تسجيل_العقود[],8,0),"")</f>
        <v>الايمان للاعلاف</v>
      </c>
      <c r="E107" s="91"/>
      <c r="F107" s="73" t="str">
        <f>IFERROR(VLOOKUP(تفصيلى[[#This Row],[الرقم داخلي]],تسجيل_العقود[],9,0),"")</f>
        <v>SCN-008155</v>
      </c>
      <c r="G107" s="72"/>
      <c r="H107" s="73"/>
      <c r="I107" s="73" t="s">
        <v>157</v>
      </c>
      <c r="J107" s="88"/>
      <c r="K107" s="88"/>
      <c r="L107" s="74"/>
      <c r="M107" s="89" t="str">
        <f>IFERROR(IF((L107&gt;0),تفصيلى[[#This Row],[بداية تشغيل]]+تفصيلى[[#This Row],[مدة التحميل]],"")-1,"")</f>
        <v/>
      </c>
      <c r="N107" s="93" t="s">
        <v>217</v>
      </c>
      <c r="O107" s="88"/>
      <c r="P107" s="73"/>
    </row>
    <row r="108" spans="1:16" ht="27.6" hidden="1" customHeight="1" x14ac:dyDescent="0.3">
      <c r="A108" s="73" t="s">
        <v>1008</v>
      </c>
      <c r="B108" s="73" t="str">
        <f>IFERROR(VLOOKUP(تفصيلى[[#This Row],[الرقم داخلي]],تسجيل_العقود[],5,0),"")</f>
        <v>الصويا</v>
      </c>
      <c r="C108" s="73">
        <f>IFERROR(VLOOKUP(تفصيلى[[#This Row],[الرقم داخلي]],تسجيل_العقود[],7,0),"")</f>
        <v>0</v>
      </c>
      <c r="D108" s="73" t="str">
        <f>IFERROR(VLOOKUP(تفصيلى[[#This Row],[الرقم داخلي]],تسجيل_العقود[],8,0),"")</f>
        <v>الواحة للاعلاف</v>
      </c>
      <c r="E108" s="91"/>
      <c r="F108" s="73" t="str">
        <f>IFERROR(VLOOKUP(تفصيلى[[#This Row],[الرقم داخلي]],تسجيل_العقود[],9,0),"")</f>
        <v>SCN-007136</v>
      </c>
      <c r="G108" s="72"/>
      <c r="H108" s="73"/>
      <c r="I108" s="73" t="s">
        <v>157</v>
      </c>
      <c r="J108" s="88"/>
      <c r="K108" s="88">
        <v>46025</v>
      </c>
      <c r="L108" s="74">
        <v>4</v>
      </c>
      <c r="M108" s="89">
        <f>IFERROR(IF((L108&gt;0),تفصيلى[[#This Row],[بداية تشغيل]]+تفصيلى[[#This Row],[مدة التحميل]],"")-1,"")</f>
        <v>46028</v>
      </c>
      <c r="N108" s="93" t="s">
        <v>217</v>
      </c>
      <c r="O108" s="88"/>
      <c r="P108" s="73"/>
    </row>
    <row r="109" spans="1:16" ht="27.6" hidden="1" customHeight="1" x14ac:dyDescent="0.3">
      <c r="A109" s="73" t="s">
        <v>1010</v>
      </c>
      <c r="B109" s="73" t="str">
        <f>IFERROR(VLOOKUP(تفصيلى[[#This Row],[الرقم داخلي]],تسجيل_العقود[],5,0),"")</f>
        <v>الصويا</v>
      </c>
      <c r="C109" s="73">
        <f>IFERROR(VLOOKUP(تفصيلى[[#This Row],[الرقم داخلي]],تسجيل_العقود[],7,0),"")</f>
        <v>0</v>
      </c>
      <c r="D109" s="73" t="str">
        <f>IFERROR(VLOOKUP(تفصيلى[[#This Row],[الرقم داخلي]],تسجيل_العقود[],8,0),"")</f>
        <v>الواحة للاعلاف</v>
      </c>
      <c r="E109" s="91"/>
      <c r="F109" s="73" t="str">
        <f>IFERROR(VLOOKUP(تفصيلى[[#This Row],[الرقم داخلي]],تسجيل_العقود[],9,0),"")</f>
        <v>SCN-007190</v>
      </c>
      <c r="G109" s="72"/>
      <c r="H109" s="73"/>
      <c r="I109" s="73" t="s">
        <v>157</v>
      </c>
      <c r="J109" s="88"/>
      <c r="K109" s="88">
        <v>46025</v>
      </c>
      <c r="L109" s="74">
        <v>14</v>
      </c>
      <c r="M109" s="89">
        <f>IFERROR(IF((L109&gt;0),تفصيلى[[#This Row],[بداية تشغيل]]+تفصيلى[[#This Row],[مدة التحميل]],"")-1,"")</f>
        <v>46038</v>
      </c>
      <c r="N109" s="93" t="s">
        <v>217</v>
      </c>
      <c r="O109" s="88"/>
      <c r="P109" s="73"/>
    </row>
    <row r="110" spans="1:16" ht="27.6" hidden="1" customHeight="1" x14ac:dyDescent="0.3">
      <c r="A110" s="73" t="s">
        <v>1012</v>
      </c>
      <c r="B110" s="73" t="str">
        <f>IFERROR(VLOOKUP(تفصيلى[[#This Row],[الرقم داخلي]],تسجيل_العقود[],5,0),"")</f>
        <v>الصويا</v>
      </c>
      <c r="C110" s="73">
        <f>IFERROR(VLOOKUP(تفصيلى[[#This Row],[الرقم داخلي]],تسجيل_العقود[],7,0),"")</f>
        <v>0</v>
      </c>
      <c r="D110" s="73" t="str">
        <f>IFERROR(VLOOKUP(تفصيلى[[#This Row],[الرقم داخلي]],تسجيل_العقود[],8,0),"")</f>
        <v>الواحة للاعلاف</v>
      </c>
      <c r="E110" s="91"/>
      <c r="F110" s="73" t="str">
        <f>IFERROR(VLOOKUP(تفصيلى[[#This Row],[الرقم داخلي]],تسجيل_العقود[],9,0),"")</f>
        <v>SCN-007191</v>
      </c>
      <c r="G110" s="72"/>
      <c r="H110" s="73"/>
      <c r="I110" s="73" t="s">
        <v>157</v>
      </c>
      <c r="J110" s="88"/>
      <c r="K110" s="88">
        <v>46025</v>
      </c>
      <c r="L110" s="74">
        <v>14</v>
      </c>
      <c r="M110" s="89">
        <f>IFERROR(IF((L110&gt;0),تفصيلى[[#This Row],[بداية تشغيل]]+تفصيلى[[#This Row],[مدة التحميل]],"")-1,"")</f>
        <v>46038</v>
      </c>
      <c r="N110" s="93" t="s">
        <v>217</v>
      </c>
      <c r="O110" s="88"/>
      <c r="P110" s="73"/>
    </row>
    <row r="111" spans="1:16" ht="27.6" hidden="1" customHeight="1" x14ac:dyDescent="0.3">
      <c r="A111" s="73" t="s">
        <v>1014</v>
      </c>
      <c r="B111" s="73" t="str">
        <f>IFERROR(VLOOKUP(تفصيلى[[#This Row],[الرقم داخلي]],تسجيل_العقود[],5,0),"")</f>
        <v>الصويا</v>
      </c>
      <c r="C111" s="73">
        <f>IFERROR(VLOOKUP(تفصيلى[[#This Row],[الرقم داخلي]],تسجيل_العقود[],7,0),"")</f>
        <v>0</v>
      </c>
      <c r="D111" s="73" t="str">
        <f>IFERROR(VLOOKUP(تفصيلى[[#This Row],[الرقم داخلي]],تسجيل_العقود[],8,0),"")</f>
        <v>الايمان للاعلاف</v>
      </c>
      <c r="E111" s="91"/>
      <c r="F111" s="73" t="str">
        <f>IFERROR(VLOOKUP(تفصيلى[[#This Row],[الرقم داخلي]],تسجيل_العقود[],9,0),"")</f>
        <v>SCN-007192</v>
      </c>
      <c r="G111" s="72"/>
      <c r="H111" s="73"/>
      <c r="I111" s="73" t="s">
        <v>157</v>
      </c>
      <c r="J111" s="88"/>
      <c r="K111" s="88">
        <v>46025</v>
      </c>
      <c r="L111" s="74">
        <v>14</v>
      </c>
      <c r="M111" s="89">
        <f>IFERROR(IF((L111&gt;0),تفصيلى[[#This Row],[بداية تشغيل]]+تفصيلى[[#This Row],[مدة التحميل]],"")-1,"")</f>
        <v>46038</v>
      </c>
      <c r="N111" s="93" t="s">
        <v>217</v>
      </c>
      <c r="O111" s="88"/>
      <c r="P111" s="73"/>
    </row>
    <row r="112" spans="1:16" ht="27.6" hidden="1" customHeight="1" x14ac:dyDescent="0.3">
      <c r="A112" s="73" t="s">
        <v>1016</v>
      </c>
      <c r="B112" s="73" t="str">
        <f>IFERROR(VLOOKUP(تفصيلى[[#This Row],[الرقم داخلي]],تسجيل_العقود[],5,0),"")</f>
        <v>الصويا</v>
      </c>
      <c r="C112" s="73">
        <f>IFERROR(VLOOKUP(تفصيلى[[#This Row],[الرقم داخلي]],تسجيل_العقود[],7,0),"")</f>
        <v>0</v>
      </c>
      <c r="D112" s="73" t="str">
        <f>IFERROR(VLOOKUP(تفصيلى[[#This Row],[الرقم داخلي]],تسجيل_العقود[],8,0),"")</f>
        <v>الايمان للاعلاف</v>
      </c>
      <c r="E112" s="91"/>
      <c r="F112" s="73" t="str">
        <f>IFERROR(VLOOKUP(تفصيلى[[#This Row],[الرقم داخلي]],تسجيل_العقود[],9,0),"")</f>
        <v>SCN-007193</v>
      </c>
      <c r="G112" s="72"/>
      <c r="H112" s="73"/>
      <c r="I112" s="73" t="s">
        <v>157</v>
      </c>
      <c r="J112" s="88"/>
      <c r="K112" s="88">
        <v>46025</v>
      </c>
      <c r="L112" s="74">
        <v>14</v>
      </c>
      <c r="M112" s="89">
        <f>IFERROR(IF((L112&gt;0),تفصيلى[[#This Row],[بداية تشغيل]]+تفصيلى[[#This Row],[مدة التحميل]],"")-1,"")</f>
        <v>46038</v>
      </c>
      <c r="N112" s="93" t="s">
        <v>217</v>
      </c>
      <c r="O112" s="88"/>
      <c r="P112" s="73"/>
    </row>
    <row r="113" spans="1:16" ht="27.6" hidden="1" customHeight="1" x14ac:dyDescent="0.3">
      <c r="A113" s="73" t="s">
        <v>1018</v>
      </c>
      <c r="B113" s="73" t="str">
        <f>IFERROR(VLOOKUP(تفصيلى[[#This Row],[الرقم داخلي]],تسجيل_العقود[],5,0),"")</f>
        <v>الصويا</v>
      </c>
      <c r="C113" s="73">
        <f>IFERROR(VLOOKUP(تفصيلى[[#This Row],[الرقم داخلي]],تسجيل_العقود[],7,0),"")</f>
        <v>0</v>
      </c>
      <c r="D113" s="73" t="str">
        <f>IFERROR(VLOOKUP(تفصيلى[[#This Row],[الرقم داخلي]],تسجيل_العقود[],8,0),"")</f>
        <v>الواحة للاعلاف</v>
      </c>
      <c r="E113" s="91"/>
      <c r="F113" s="73" t="str">
        <f>IFERROR(VLOOKUP(تفصيلى[[#This Row],[الرقم داخلي]],تسجيل_العقود[],9,0),"")</f>
        <v>SCN-007256</v>
      </c>
      <c r="G113" s="72"/>
      <c r="H113" s="73"/>
      <c r="I113" s="73" t="s">
        <v>157</v>
      </c>
      <c r="J113" s="88"/>
      <c r="K113" s="88">
        <v>46032</v>
      </c>
      <c r="L113" s="74">
        <v>17</v>
      </c>
      <c r="M113" s="89">
        <f>IFERROR(IF((L113&gt;0),تفصيلى[[#This Row],[بداية تشغيل]]+تفصيلى[[#This Row],[مدة التحميل]],"")-1,"")</f>
        <v>46048</v>
      </c>
      <c r="N113" s="93" t="s">
        <v>217</v>
      </c>
      <c r="O113" s="88"/>
      <c r="P113" s="73"/>
    </row>
    <row r="114" spans="1:16" ht="27.6" hidden="1" customHeight="1" x14ac:dyDescent="0.3">
      <c r="A114" s="73" t="s">
        <v>1020</v>
      </c>
      <c r="B114" s="73" t="str">
        <f>IFERROR(VLOOKUP(تفصيلى[[#This Row],[الرقم داخلي]],تسجيل_العقود[],5,0),"")</f>
        <v>الصويا</v>
      </c>
      <c r="C114" s="73">
        <f>IFERROR(VLOOKUP(تفصيلى[[#This Row],[الرقم داخلي]],تسجيل_العقود[],7,0),"")</f>
        <v>0</v>
      </c>
      <c r="D114" s="73" t="str">
        <f>IFERROR(VLOOKUP(تفصيلى[[#This Row],[الرقم داخلي]],تسجيل_العقود[],8,0),"")</f>
        <v>الايمان للاعلاف</v>
      </c>
      <c r="E114" s="91"/>
      <c r="F114" s="73" t="str">
        <f>IFERROR(VLOOKUP(تفصيلى[[#This Row],[الرقم داخلي]],تسجيل_العقود[],9,0),"")</f>
        <v>SCN-007258</v>
      </c>
      <c r="G114" s="72"/>
      <c r="H114" s="73"/>
      <c r="I114" s="73" t="s">
        <v>157</v>
      </c>
      <c r="J114" s="88"/>
      <c r="K114" s="88">
        <v>46025</v>
      </c>
      <c r="L114" s="74">
        <v>24</v>
      </c>
      <c r="M114" s="89">
        <f>IFERROR(IF((L114&gt;0),تفصيلى[[#This Row],[بداية تشغيل]]+تفصيلى[[#This Row],[مدة التحميل]],"")-1,"")</f>
        <v>46048</v>
      </c>
      <c r="N114" s="93" t="s">
        <v>217</v>
      </c>
      <c r="O114" s="88"/>
      <c r="P114" s="73"/>
    </row>
    <row r="115" spans="1:16" ht="27.6" hidden="1" customHeight="1" x14ac:dyDescent="0.3">
      <c r="A115" s="73" t="s">
        <v>1022</v>
      </c>
      <c r="B115" s="73" t="str">
        <f>IFERROR(VLOOKUP(تفصيلى[[#This Row],[الرقم داخلي]],تسجيل_العقود[],5,0),"")</f>
        <v>الصويا</v>
      </c>
      <c r="C115" s="73">
        <f>IFERROR(VLOOKUP(تفصيلى[[#This Row],[الرقم داخلي]],تسجيل_العقود[],7,0),"")</f>
        <v>0</v>
      </c>
      <c r="D115" s="73" t="str">
        <f>IFERROR(VLOOKUP(تفصيلى[[#This Row],[الرقم داخلي]],تسجيل_العقود[],8,0),"")</f>
        <v>الايمان للاعلاف</v>
      </c>
      <c r="E115" s="91"/>
      <c r="F115" s="73" t="str">
        <f>IFERROR(VLOOKUP(تفصيلى[[#This Row],[الرقم داخلي]],تسجيل_العقود[],9,0),"")</f>
        <v>SCN-008156</v>
      </c>
      <c r="G115" s="72"/>
      <c r="H115" s="73"/>
      <c r="I115" s="73" t="s">
        <v>157</v>
      </c>
      <c r="J115" s="88"/>
      <c r="K115" s="88"/>
      <c r="L115" s="74"/>
      <c r="M115" s="89" t="str">
        <f>IFERROR(IF((L115&gt;0),تفصيلى[[#This Row],[بداية تشغيل]]+تفصيلى[[#This Row],[مدة التحميل]],"")-1,"")</f>
        <v/>
      </c>
      <c r="N115" s="93" t="s">
        <v>217</v>
      </c>
      <c r="O115" s="88"/>
      <c r="P115" s="73"/>
    </row>
    <row r="116" spans="1:16" ht="27.6" hidden="1" customHeight="1" x14ac:dyDescent="0.3">
      <c r="A116" s="73" t="s">
        <v>1024</v>
      </c>
      <c r="B116" s="73" t="str">
        <f>IFERROR(VLOOKUP(تفصيلى[[#This Row],[الرقم داخلي]],تسجيل_العقود[],5,0),"")</f>
        <v>الصويا</v>
      </c>
      <c r="C116" s="73">
        <f>IFERROR(VLOOKUP(تفصيلى[[#This Row],[الرقم داخلي]],تسجيل_العقود[],7,0),"")</f>
        <v>0</v>
      </c>
      <c r="D116" s="73" t="str">
        <f>IFERROR(VLOOKUP(تفصيلى[[#This Row],[الرقم داخلي]],تسجيل_العقود[],8,0),"")</f>
        <v>الايمان للاعلاف</v>
      </c>
      <c r="E116" s="91"/>
      <c r="F116" s="73" t="str">
        <f>IFERROR(VLOOKUP(تفصيلى[[#This Row],[الرقم داخلي]],تسجيل_العقود[],9,0),"")</f>
        <v>SCN-008157</v>
      </c>
      <c r="G116" s="72"/>
      <c r="H116" s="73"/>
      <c r="I116" s="73" t="s">
        <v>157</v>
      </c>
      <c r="J116" s="88"/>
      <c r="K116" s="88"/>
      <c r="L116" s="74"/>
      <c r="M116" s="89" t="str">
        <f>IFERROR(IF((L116&gt;0),تفصيلى[[#This Row],[بداية تشغيل]]+تفصيلى[[#This Row],[مدة التحميل]],"")-1,"")</f>
        <v/>
      </c>
      <c r="N116" s="93" t="s">
        <v>217</v>
      </c>
      <c r="O116" s="88"/>
      <c r="P116" s="73"/>
    </row>
    <row r="117" spans="1:16" ht="27.6" hidden="1" customHeight="1" x14ac:dyDescent="0.3">
      <c r="A117" s="73" t="s">
        <v>1026</v>
      </c>
      <c r="B117" s="73" t="str">
        <f>IFERROR(VLOOKUP(تفصيلى[[#This Row],[الرقم داخلي]],تسجيل_العقود[],5,0),"")</f>
        <v>الصويا</v>
      </c>
      <c r="C117" s="73">
        <f>IFERROR(VLOOKUP(تفصيلى[[#This Row],[الرقم داخلي]],تسجيل_العقود[],7,0),"")</f>
        <v>0</v>
      </c>
      <c r="D117" s="73" t="str">
        <f>IFERROR(VLOOKUP(تفصيلى[[#This Row],[الرقم داخلي]],تسجيل_العقود[],8,0),"")</f>
        <v>الايمان للاعلاف</v>
      </c>
      <c r="E117" s="91"/>
      <c r="F117" s="73" t="str">
        <f>IFERROR(VLOOKUP(تفصيلى[[#This Row],[الرقم داخلي]],تسجيل_العقود[],9,0),"")</f>
        <v>SCN-008158</v>
      </c>
      <c r="G117" s="72"/>
      <c r="H117" s="73"/>
      <c r="I117" s="73" t="s">
        <v>157</v>
      </c>
      <c r="J117" s="88"/>
      <c r="K117" s="88"/>
      <c r="L117" s="74"/>
      <c r="M117" s="89" t="str">
        <f>IFERROR(IF((L117&gt;0),تفصيلى[[#This Row],[بداية تشغيل]]+تفصيلى[[#This Row],[مدة التحميل]],"")-1,"")</f>
        <v/>
      </c>
      <c r="N117" s="93" t="s">
        <v>217</v>
      </c>
      <c r="O117" s="88"/>
      <c r="P117" s="73"/>
    </row>
    <row r="118" spans="1:16" ht="27.6" hidden="1" customHeight="1" x14ac:dyDescent="0.3">
      <c r="A118" s="73" t="s">
        <v>1028</v>
      </c>
      <c r="B118" s="73" t="str">
        <f>IFERROR(VLOOKUP(تفصيلى[[#This Row],[الرقم داخلي]],تسجيل_العقود[],5,0),"")</f>
        <v>الصويا</v>
      </c>
      <c r="C118" s="73">
        <f>IFERROR(VLOOKUP(تفصيلى[[#This Row],[الرقم داخلي]],تسجيل_العقود[],7,0),"")</f>
        <v>0</v>
      </c>
      <c r="D118" s="73" t="str">
        <f>IFERROR(VLOOKUP(تفصيلى[[#This Row],[الرقم داخلي]],تسجيل_العقود[],8,0),"")</f>
        <v>الواحة للاعلاف</v>
      </c>
      <c r="E118" s="91"/>
      <c r="F118" s="73" t="str">
        <f>IFERROR(VLOOKUP(تفصيلى[[#This Row],[الرقم داخلي]],تسجيل_العقود[],9,0),"")</f>
        <v>SCN-008159</v>
      </c>
      <c r="G118" s="72"/>
      <c r="H118" s="73"/>
      <c r="I118" s="73" t="s">
        <v>157</v>
      </c>
      <c r="J118" s="88"/>
      <c r="K118" s="88"/>
      <c r="L118" s="74"/>
      <c r="M118" s="89" t="str">
        <f>IFERROR(IF((L118&gt;0),تفصيلى[[#This Row],[بداية تشغيل]]+تفصيلى[[#This Row],[مدة التحميل]],"")-1,"")</f>
        <v/>
      </c>
      <c r="N118" s="93" t="s">
        <v>217</v>
      </c>
      <c r="O118" s="88"/>
      <c r="P118" s="73"/>
    </row>
    <row r="119" spans="1:16" ht="27.6" hidden="1" customHeight="1" x14ac:dyDescent="0.3">
      <c r="A119" s="73" t="s">
        <v>1030</v>
      </c>
      <c r="B119" s="73" t="str">
        <f>IFERROR(VLOOKUP(تفصيلى[[#This Row],[الرقم داخلي]],تسجيل_العقود[],5,0),"")</f>
        <v>الصويا</v>
      </c>
      <c r="C119" s="73">
        <f>IFERROR(VLOOKUP(تفصيلى[[#This Row],[الرقم داخلي]],تسجيل_العقود[],7,0),"")</f>
        <v>0</v>
      </c>
      <c r="D119" s="73" t="str">
        <f>IFERROR(VLOOKUP(تفصيلى[[#This Row],[الرقم داخلي]],تسجيل_العقود[],8,0),"")</f>
        <v>الواحة للاعلاف</v>
      </c>
      <c r="E119" s="91"/>
      <c r="F119" s="73" t="str">
        <f>IFERROR(VLOOKUP(تفصيلى[[#This Row],[الرقم داخلي]],تسجيل_العقود[],9,0),"")</f>
        <v>SCN-008160</v>
      </c>
      <c r="G119" s="72"/>
      <c r="H119" s="73"/>
      <c r="I119" s="73" t="s">
        <v>157</v>
      </c>
      <c r="J119" s="88"/>
      <c r="K119" s="88"/>
      <c r="L119" s="74"/>
      <c r="M119" s="89" t="str">
        <f>IFERROR(IF((L119&gt;0),تفصيلى[[#This Row],[بداية تشغيل]]+تفصيلى[[#This Row],[مدة التحميل]],"")-1,"")</f>
        <v/>
      </c>
      <c r="N119" s="93" t="s">
        <v>217</v>
      </c>
      <c r="O119" s="88"/>
      <c r="P119" s="73"/>
    </row>
    <row r="120" spans="1:16" ht="27.6" hidden="1" customHeight="1" x14ac:dyDescent="0.3">
      <c r="A120" s="73" t="s">
        <v>1032</v>
      </c>
      <c r="B120" s="73" t="str">
        <f>IFERROR(VLOOKUP(تفصيلى[[#This Row],[الرقم داخلي]],تسجيل_العقود[],5,0),"")</f>
        <v>الصويا</v>
      </c>
      <c r="C120" s="73">
        <f>IFERROR(VLOOKUP(تفصيلى[[#This Row],[الرقم داخلي]],تسجيل_العقود[],7,0),"")</f>
        <v>0</v>
      </c>
      <c r="D120" s="73" t="str">
        <f>IFERROR(VLOOKUP(تفصيلى[[#This Row],[الرقم داخلي]],تسجيل_العقود[],8,0),"")</f>
        <v>الواحة للاعلاف</v>
      </c>
      <c r="E120" s="91"/>
      <c r="F120" s="73" t="str">
        <f>IFERROR(VLOOKUP(تفصيلى[[#This Row],[الرقم داخلي]],تسجيل_العقود[],9,0),"")</f>
        <v>SCN-008161</v>
      </c>
      <c r="G120" s="72"/>
      <c r="H120" s="73"/>
      <c r="I120" s="73" t="s">
        <v>157</v>
      </c>
      <c r="J120" s="88"/>
      <c r="K120" s="88"/>
      <c r="L120" s="74"/>
      <c r="M120" s="89" t="str">
        <f>IFERROR(IF((L120&gt;0),تفصيلى[[#This Row],[بداية تشغيل]]+تفصيلى[[#This Row],[مدة التحميل]],"")-1,"")</f>
        <v/>
      </c>
      <c r="N120" s="93" t="s">
        <v>217</v>
      </c>
      <c r="O120" s="88"/>
      <c r="P120" s="73"/>
    </row>
    <row r="121" spans="1:16" ht="27.6" hidden="1" customHeight="1" x14ac:dyDescent="0.3">
      <c r="A121" s="73" t="s">
        <v>1034</v>
      </c>
      <c r="B121" s="73" t="str">
        <f>IFERROR(VLOOKUP(تفصيلى[[#This Row],[الرقم داخلي]],تسجيل_العقود[],5,0),"")</f>
        <v>الصويا</v>
      </c>
      <c r="C121" s="73">
        <f>IFERROR(VLOOKUP(تفصيلى[[#This Row],[الرقم داخلي]],تسجيل_العقود[],7,0),"")</f>
        <v>0</v>
      </c>
      <c r="D121" s="73" t="str">
        <f>IFERROR(VLOOKUP(تفصيلى[[#This Row],[الرقم داخلي]],تسجيل_العقود[],8,0),"")</f>
        <v>الواحة للاعلاف</v>
      </c>
      <c r="E121" s="91"/>
      <c r="F121" s="73" t="str">
        <f>IFERROR(VLOOKUP(تفصيلى[[#This Row],[الرقم داخلي]],تسجيل_العقود[],9,0),"")</f>
        <v>SCN-008162</v>
      </c>
      <c r="G121" s="72"/>
      <c r="H121" s="73"/>
      <c r="I121" s="73" t="s">
        <v>157</v>
      </c>
      <c r="J121" s="88"/>
      <c r="K121" s="88"/>
      <c r="L121" s="74"/>
      <c r="M121" s="89" t="str">
        <f>IFERROR(IF((L121&gt;0),تفصيلى[[#This Row],[بداية تشغيل]]+تفصيلى[[#This Row],[مدة التحميل]],"")-1,"")</f>
        <v/>
      </c>
      <c r="N121" s="93" t="s">
        <v>217</v>
      </c>
      <c r="O121" s="88"/>
      <c r="P121" s="73"/>
    </row>
    <row r="122" spans="1:16" ht="27.6" hidden="1" customHeight="1" x14ac:dyDescent="0.3">
      <c r="A122" s="73" t="s">
        <v>1036</v>
      </c>
      <c r="B122" s="73" t="str">
        <f>IFERROR(VLOOKUP(تفصيلى[[#This Row],[الرقم داخلي]],تسجيل_العقود[],5,0),"")</f>
        <v>الصويا</v>
      </c>
      <c r="C122" s="73">
        <f>IFERROR(VLOOKUP(تفصيلى[[#This Row],[الرقم داخلي]],تسجيل_العقود[],7,0),"")</f>
        <v>0</v>
      </c>
      <c r="D122" s="73" t="str">
        <f>IFERROR(VLOOKUP(تفصيلى[[#This Row],[الرقم داخلي]],تسجيل_العقود[],8,0),"")</f>
        <v>الايمان للاعلاف</v>
      </c>
      <c r="E122" s="91"/>
      <c r="F122" s="73" t="str">
        <f>IFERROR(VLOOKUP(تفصيلى[[#This Row],[الرقم داخلي]],تسجيل_العقود[],9,0),"")</f>
        <v>SCN-008163</v>
      </c>
      <c r="G122" s="72"/>
      <c r="H122" s="73"/>
      <c r="I122" s="73" t="s">
        <v>157</v>
      </c>
      <c r="J122" s="88"/>
      <c r="K122" s="88"/>
      <c r="L122" s="74"/>
      <c r="M122" s="89" t="str">
        <f>IFERROR(IF((L122&gt;0),تفصيلى[[#This Row],[بداية تشغيل]]+تفصيلى[[#This Row],[مدة التحميل]],"")-1,"")</f>
        <v/>
      </c>
      <c r="N122" s="93" t="s">
        <v>217</v>
      </c>
      <c r="O122" s="88"/>
      <c r="P122" s="73"/>
    </row>
    <row r="123" spans="1:16" ht="27.6" hidden="1" customHeight="1" x14ac:dyDescent="0.3">
      <c r="A123" s="73" t="s">
        <v>1038</v>
      </c>
      <c r="B123" s="73" t="str">
        <f>IFERROR(VLOOKUP(تفصيلى[[#This Row],[الرقم داخلي]],تسجيل_العقود[],5,0),"")</f>
        <v>الصويا</v>
      </c>
      <c r="C123" s="73">
        <f>IFERROR(VLOOKUP(تفصيلى[[#This Row],[الرقم داخلي]],تسجيل_العقود[],7,0),"")</f>
        <v>0</v>
      </c>
      <c r="D123" s="73" t="str">
        <f>IFERROR(VLOOKUP(تفصيلى[[#This Row],[الرقم داخلي]],تسجيل_العقود[],8,0),"")</f>
        <v>الايمان للاعلاف</v>
      </c>
      <c r="E123" s="91"/>
      <c r="F123" s="73" t="str">
        <f>IFERROR(VLOOKUP(تفصيلى[[#This Row],[الرقم داخلي]],تسجيل_العقود[],9,0),"")</f>
        <v>SCN-008164</v>
      </c>
      <c r="G123" s="72"/>
      <c r="H123" s="73"/>
      <c r="I123" s="73" t="s">
        <v>157</v>
      </c>
      <c r="J123" s="88"/>
      <c r="K123" s="88"/>
      <c r="L123" s="74"/>
      <c r="M123" s="89" t="str">
        <f>IFERROR(IF((L123&gt;0),تفصيلى[[#This Row],[بداية تشغيل]]+تفصيلى[[#This Row],[مدة التحميل]],"")-1,"")</f>
        <v/>
      </c>
      <c r="N123" s="93" t="s">
        <v>217</v>
      </c>
      <c r="O123" s="88"/>
      <c r="P123" s="73"/>
    </row>
    <row r="124" spans="1:16" ht="27.6" hidden="1" customHeight="1" x14ac:dyDescent="0.3">
      <c r="A124" s="73" t="s">
        <v>1040</v>
      </c>
      <c r="B124" s="73" t="str">
        <f>IFERROR(VLOOKUP(تفصيلى[[#This Row],[الرقم داخلي]],تسجيل_العقود[],5,0),"")</f>
        <v>الصويا</v>
      </c>
      <c r="C124" s="73">
        <f>IFERROR(VLOOKUP(تفصيلى[[#This Row],[الرقم داخلي]],تسجيل_العقود[],7,0),"")</f>
        <v>0</v>
      </c>
      <c r="D124" s="73" t="str">
        <f>IFERROR(VLOOKUP(تفصيلى[[#This Row],[الرقم داخلي]],تسجيل_العقود[],8,0),"")</f>
        <v>الايمان للاعلاف</v>
      </c>
      <c r="E124" s="91"/>
      <c r="F124" s="73" t="str">
        <f>IFERROR(VLOOKUP(تفصيلى[[#This Row],[الرقم داخلي]],تسجيل_العقود[],9,0),"")</f>
        <v>SCN-008165</v>
      </c>
      <c r="G124" s="72"/>
      <c r="H124" s="73"/>
      <c r="I124" s="73" t="s">
        <v>157</v>
      </c>
      <c r="J124" s="88"/>
      <c r="K124" s="88"/>
      <c r="L124" s="74"/>
      <c r="M124" s="89" t="str">
        <f>IFERROR(IF((L124&gt;0),تفصيلى[[#This Row],[بداية تشغيل]]+تفصيلى[[#This Row],[مدة التحميل]],"")-1,"")</f>
        <v/>
      </c>
      <c r="N124" s="93" t="s">
        <v>217</v>
      </c>
      <c r="O124" s="88"/>
      <c r="P124" s="73"/>
    </row>
    <row r="125" spans="1:16" ht="27.6" hidden="1" customHeight="1" x14ac:dyDescent="0.3">
      <c r="A125" s="73" t="s">
        <v>1042</v>
      </c>
      <c r="B125" s="73" t="str">
        <f>IFERROR(VLOOKUP(تفصيلى[[#This Row],[الرقم داخلي]],تسجيل_العقود[],5,0),"")</f>
        <v>الصويا</v>
      </c>
      <c r="C125" s="73">
        <f>IFERROR(VLOOKUP(تفصيلى[[#This Row],[الرقم داخلي]],تسجيل_العقود[],7,0),"")</f>
        <v>0</v>
      </c>
      <c r="D125" s="73" t="str">
        <f>IFERROR(VLOOKUP(تفصيلى[[#This Row],[الرقم داخلي]],تسجيل_العقود[],8,0),"")</f>
        <v>الايمان للاعلاف</v>
      </c>
      <c r="E125" s="91"/>
      <c r="F125" s="73" t="str">
        <f>IFERROR(VLOOKUP(تفصيلى[[#This Row],[الرقم داخلي]],تسجيل_العقود[],9,0),"")</f>
        <v>SCN-008166</v>
      </c>
      <c r="G125" s="72"/>
      <c r="H125" s="73"/>
      <c r="I125" s="73" t="s">
        <v>157</v>
      </c>
      <c r="J125" s="88"/>
      <c r="K125" s="88"/>
      <c r="L125" s="74"/>
      <c r="M125" s="89" t="str">
        <f>IFERROR(IF((L125&gt;0),تفصيلى[[#This Row],[بداية تشغيل]]+تفصيلى[[#This Row],[مدة التحميل]],"")-1,"")</f>
        <v/>
      </c>
      <c r="N125" s="93" t="s">
        <v>217</v>
      </c>
      <c r="O125" s="88"/>
      <c r="P125" s="73"/>
    </row>
    <row r="126" spans="1:16" ht="27.6" hidden="1" customHeight="1" x14ac:dyDescent="0.3">
      <c r="A126" s="73" t="s">
        <v>1144</v>
      </c>
      <c r="B126" s="73" t="str">
        <f>IFERROR(VLOOKUP(تفصيلى[[#This Row],[الرقم داخلي]],تسجيل_العقود[],5,0),"")</f>
        <v>الصويا</v>
      </c>
      <c r="C126" s="73">
        <f>IFERROR(VLOOKUP(تفصيلى[[#This Row],[الرقم داخلي]],تسجيل_العقود[],7,0),"")</f>
        <v>0</v>
      </c>
      <c r="D126" s="73" t="str">
        <f>IFERROR(VLOOKUP(تفصيلى[[#This Row],[الرقم داخلي]],تسجيل_العقود[],8,0),"")</f>
        <v>الواحة للاعلاف</v>
      </c>
      <c r="E126" s="91"/>
      <c r="F126" s="73" t="str">
        <f>IFERROR(VLOOKUP(تفصيلى[[#This Row],[الرقم داخلي]],تسجيل_العقود[],9,0),"")</f>
        <v>SCN-008547</v>
      </c>
      <c r="G126" s="72"/>
      <c r="H126" s="73"/>
      <c r="I126" s="73" t="s">
        <v>157</v>
      </c>
      <c r="J126" s="88"/>
      <c r="K126" s="88"/>
      <c r="L126" s="74"/>
      <c r="M126" s="89" t="str">
        <f>IFERROR(IF((L126&gt;0),تفصيلى[[#This Row],[بداية تشغيل]]+تفصيلى[[#This Row],[مدة التحميل]],"")-1,"")</f>
        <v/>
      </c>
      <c r="N126" s="93" t="s">
        <v>217</v>
      </c>
      <c r="O126" s="88"/>
      <c r="P126" s="73"/>
    </row>
    <row r="127" spans="1:16" ht="27.6" hidden="1" customHeight="1" x14ac:dyDescent="0.3">
      <c r="A127" s="73" t="s">
        <v>1145</v>
      </c>
      <c r="B127" s="73" t="str">
        <f>IFERROR(VLOOKUP(تفصيلى[[#This Row],[الرقم داخلي]],تسجيل_العقود[],5,0),"")</f>
        <v>الصويا</v>
      </c>
      <c r="C127" s="73">
        <f>IFERROR(VLOOKUP(تفصيلى[[#This Row],[الرقم داخلي]],تسجيل_العقود[],7,0),"")</f>
        <v>0</v>
      </c>
      <c r="D127" s="73" t="str">
        <f>IFERROR(VLOOKUP(تفصيلى[[#This Row],[الرقم داخلي]],تسجيل_العقود[],8,0),"")</f>
        <v>الواحة للاعلاف</v>
      </c>
      <c r="E127" s="91"/>
      <c r="F127" s="73" t="str">
        <f>IFERROR(VLOOKUP(تفصيلى[[#This Row],[الرقم داخلي]],تسجيل_العقود[],9,0),"")</f>
        <v>SCN-008548</v>
      </c>
      <c r="G127" s="72"/>
      <c r="H127" s="73"/>
      <c r="I127" s="73" t="s">
        <v>157</v>
      </c>
      <c r="J127" s="88"/>
      <c r="K127" s="88"/>
      <c r="L127" s="74"/>
      <c r="M127" s="89" t="str">
        <f>IFERROR(IF((L127&gt;0),تفصيلى[[#This Row],[بداية تشغيل]]+تفصيلى[[#This Row],[مدة التحميل]],"")-1,"")</f>
        <v/>
      </c>
      <c r="N127" s="93" t="s">
        <v>217</v>
      </c>
      <c r="O127" s="88"/>
      <c r="P127" s="73"/>
    </row>
    <row r="128" spans="1:16" ht="27.6" hidden="1" customHeight="1" x14ac:dyDescent="0.3">
      <c r="A128" s="73" t="s">
        <v>1146</v>
      </c>
      <c r="B128" s="73" t="str">
        <f>IFERROR(VLOOKUP(تفصيلى[[#This Row],[الرقم داخلي]],تسجيل_العقود[],5,0),"")</f>
        <v>الصويا</v>
      </c>
      <c r="C128" s="73">
        <f>IFERROR(VLOOKUP(تفصيلى[[#This Row],[الرقم داخلي]],تسجيل_العقود[],7,0),"")</f>
        <v>0</v>
      </c>
      <c r="D128" s="73" t="str">
        <f>IFERROR(VLOOKUP(تفصيلى[[#This Row],[الرقم داخلي]],تسجيل_العقود[],8,0),"")</f>
        <v>الواحة للاعلاف</v>
      </c>
      <c r="E128" s="91"/>
      <c r="F128" s="73" t="str">
        <f>IFERROR(VLOOKUP(تفصيلى[[#This Row],[الرقم داخلي]],تسجيل_العقود[],9,0),"")</f>
        <v>SCN-008549</v>
      </c>
      <c r="G128" s="72"/>
      <c r="H128" s="73"/>
      <c r="I128" s="73" t="s">
        <v>157</v>
      </c>
      <c r="J128" s="88"/>
      <c r="K128" s="88"/>
      <c r="L128" s="74"/>
      <c r="M128" s="89" t="str">
        <f>IFERROR(IF((L128&gt;0),تفصيلى[[#This Row],[بداية تشغيل]]+تفصيلى[[#This Row],[مدة التحميل]],"")-1,"")</f>
        <v/>
      </c>
      <c r="N128" s="93" t="s">
        <v>217</v>
      </c>
      <c r="O128" s="88"/>
      <c r="P128" s="73"/>
    </row>
    <row r="129" spans="1:16" ht="27.6" hidden="1" customHeight="1" x14ac:dyDescent="0.3">
      <c r="A129" s="73" t="s">
        <v>1147</v>
      </c>
      <c r="B129" s="73" t="str">
        <f>IFERROR(VLOOKUP(تفصيلى[[#This Row],[الرقم داخلي]],تسجيل_العقود[],5,0),"")</f>
        <v>الصويا</v>
      </c>
      <c r="C129" s="73">
        <f>IFERROR(VLOOKUP(تفصيلى[[#This Row],[الرقم داخلي]],تسجيل_العقود[],7,0),"")</f>
        <v>0</v>
      </c>
      <c r="D129" s="73" t="str">
        <f>IFERROR(VLOOKUP(تفصيلى[[#This Row],[الرقم داخلي]],تسجيل_العقود[],8,0),"")</f>
        <v>الواحة للاعلاف</v>
      </c>
      <c r="E129" s="91"/>
      <c r="F129" s="73" t="str">
        <f>IFERROR(VLOOKUP(تفصيلى[[#This Row],[الرقم داخلي]],تسجيل_العقود[],9,0),"")</f>
        <v>SCN-008550</v>
      </c>
      <c r="G129" s="72"/>
      <c r="H129" s="73"/>
      <c r="I129" s="73" t="s">
        <v>157</v>
      </c>
      <c r="J129" s="88"/>
      <c r="K129" s="88"/>
      <c r="L129" s="74"/>
      <c r="M129" s="89" t="str">
        <f>IFERROR(IF((L129&gt;0),تفصيلى[[#This Row],[بداية تشغيل]]+تفصيلى[[#This Row],[مدة التحميل]],"")-1,"")</f>
        <v/>
      </c>
      <c r="N129" s="93" t="s">
        <v>217</v>
      </c>
      <c r="O129" s="88"/>
      <c r="P129" s="73"/>
    </row>
    <row r="130" spans="1:16" ht="27.6" hidden="1" customHeight="1" x14ac:dyDescent="0.3">
      <c r="A130" s="73" t="s">
        <v>1148</v>
      </c>
      <c r="B130" s="73" t="str">
        <f>IFERROR(VLOOKUP(تفصيلى[[#This Row],[الرقم داخلي]],تسجيل_العقود[],5,0),"")</f>
        <v>الصويا</v>
      </c>
      <c r="C130" s="73">
        <f>IFERROR(VLOOKUP(تفصيلى[[#This Row],[الرقم داخلي]],تسجيل_العقود[],7,0),"")</f>
        <v>0</v>
      </c>
      <c r="D130" s="73" t="str">
        <f>IFERROR(VLOOKUP(تفصيلى[[#This Row],[الرقم داخلي]],تسجيل_العقود[],8,0),"")</f>
        <v>الايمان للاعلاف</v>
      </c>
      <c r="E130" s="91"/>
      <c r="F130" s="73" t="str">
        <f>IFERROR(VLOOKUP(تفصيلى[[#This Row],[الرقم داخلي]],تسجيل_العقود[],9,0),"")</f>
        <v>SCN-008551</v>
      </c>
      <c r="G130" s="72"/>
      <c r="H130" s="73"/>
      <c r="I130" s="73" t="s">
        <v>157</v>
      </c>
      <c r="J130" s="88"/>
      <c r="K130" s="88"/>
      <c r="L130" s="74"/>
      <c r="M130" s="89" t="str">
        <f>IFERROR(IF((L130&gt;0),تفصيلى[[#This Row],[بداية تشغيل]]+تفصيلى[[#This Row],[مدة التحميل]],"")-1,"")</f>
        <v/>
      </c>
      <c r="N130" s="93" t="s">
        <v>217</v>
      </c>
      <c r="O130" s="88"/>
      <c r="P130" s="73"/>
    </row>
    <row r="131" spans="1:16" ht="27.6" hidden="1" customHeight="1" x14ac:dyDescent="0.3">
      <c r="A131" s="73" t="s">
        <v>1149</v>
      </c>
      <c r="B131" s="73" t="str">
        <f>IFERROR(VLOOKUP(تفصيلى[[#This Row],[الرقم داخلي]],تسجيل_العقود[],5,0),"")</f>
        <v>الصويا</v>
      </c>
      <c r="C131" s="73">
        <f>IFERROR(VLOOKUP(تفصيلى[[#This Row],[الرقم داخلي]],تسجيل_العقود[],7,0),"")</f>
        <v>0</v>
      </c>
      <c r="D131" s="73" t="str">
        <f>IFERROR(VLOOKUP(تفصيلى[[#This Row],[الرقم داخلي]],تسجيل_العقود[],8,0),"")</f>
        <v>الايمان للاعلاف</v>
      </c>
      <c r="E131" s="91"/>
      <c r="F131" s="73" t="str">
        <f>IFERROR(VLOOKUP(تفصيلى[[#This Row],[الرقم داخلي]],تسجيل_العقود[],9,0),"")</f>
        <v>SCN-008552</v>
      </c>
      <c r="G131" s="72"/>
      <c r="H131" s="73"/>
      <c r="I131" s="73" t="s">
        <v>157</v>
      </c>
      <c r="J131" s="88"/>
      <c r="K131" s="88"/>
      <c r="L131" s="74"/>
      <c r="M131" s="89" t="str">
        <f>IFERROR(IF((L131&gt;0),تفصيلى[[#This Row],[بداية تشغيل]]+تفصيلى[[#This Row],[مدة التحميل]],"")-1,"")</f>
        <v/>
      </c>
      <c r="N131" s="93" t="s">
        <v>217</v>
      </c>
      <c r="O131" s="88"/>
      <c r="P131" s="73"/>
    </row>
    <row r="132" spans="1:16" ht="27.6" hidden="1" customHeight="1" x14ac:dyDescent="0.3">
      <c r="A132" s="73" t="s">
        <v>1150</v>
      </c>
      <c r="B132" s="73" t="str">
        <f>IFERROR(VLOOKUP(تفصيلى[[#This Row],[الرقم داخلي]],تسجيل_العقود[],5,0),"")</f>
        <v>الصويا</v>
      </c>
      <c r="C132" s="73">
        <f>IFERROR(VLOOKUP(تفصيلى[[#This Row],[الرقم داخلي]],تسجيل_العقود[],7,0),"")</f>
        <v>0</v>
      </c>
      <c r="D132" s="73" t="str">
        <f>IFERROR(VLOOKUP(تفصيلى[[#This Row],[الرقم داخلي]],تسجيل_العقود[],8,0),"")</f>
        <v>الايمان للاعلاف</v>
      </c>
      <c r="E132" s="91"/>
      <c r="F132" s="73" t="str">
        <f>IFERROR(VLOOKUP(تفصيلى[[#This Row],[الرقم داخلي]],تسجيل_العقود[],9,0),"")</f>
        <v>SCN-008553</v>
      </c>
      <c r="G132" s="72"/>
      <c r="H132" s="73"/>
      <c r="I132" s="73" t="s">
        <v>157</v>
      </c>
      <c r="J132" s="88"/>
      <c r="K132" s="88"/>
      <c r="L132" s="74"/>
      <c r="M132" s="89" t="str">
        <f>IFERROR(IF((L132&gt;0),تفصيلى[[#This Row],[بداية تشغيل]]+تفصيلى[[#This Row],[مدة التحميل]],"")-1,"")</f>
        <v/>
      </c>
      <c r="N132" s="93" t="s">
        <v>217</v>
      </c>
      <c r="O132" s="88"/>
      <c r="P132" s="73"/>
    </row>
    <row r="133" spans="1:16" ht="27.6" customHeight="1" x14ac:dyDescent="0.3">
      <c r="A133" s="73" t="s">
        <v>1151</v>
      </c>
      <c r="B133" s="73" t="str">
        <f>IFERROR(VLOOKUP(تفصيلى[[#This Row],[الرقم داخلي]],تسجيل_العقود[],5,0),"")</f>
        <v>الصويا</v>
      </c>
      <c r="C133" s="73">
        <f>IFERROR(VLOOKUP(تفصيلى[[#This Row],[الرقم داخلي]],تسجيل_العقود[],7,0),"")</f>
        <v>0</v>
      </c>
      <c r="D133" s="73" t="str">
        <f>IFERROR(VLOOKUP(تفصيلى[[#This Row],[الرقم داخلي]],تسجيل_العقود[],8,0),"")</f>
        <v>الايمان للاعلاف</v>
      </c>
      <c r="E133" s="91"/>
      <c r="F133" s="73" t="str">
        <f>IFERROR(VLOOKUP(تفصيلى[[#This Row],[الرقم داخلي]],تسجيل_العقود[],9,0),"")</f>
        <v>SCN-008554</v>
      </c>
      <c r="G133" s="72"/>
      <c r="H133" s="73"/>
      <c r="I133" s="73" t="s">
        <v>157</v>
      </c>
      <c r="J133" s="88"/>
      <c r="K133" s="88"/>
      <c r="L133" s="74"/>
      <c r="M133" s="89" t="str">
        <f>IFERROR(IF((L133&gt;0),تفصيلى[[#This Row],[بداية تشغيل]]+تفصيلى[[#This Row],[مدة التحميل]],"")-1,"")</f>
        <v/>
      </c>
      <c r="N133" s="93" t="s">
        <v>214</v>
      </c>
      <c r="O133" s="88"/>
      <c r="P133" s="73"/>
    </row>
    <row r="134" spans="1:16" ht="27.6" hidden="1" customHeight="1" x14ac:dyDescent="0.3">
      <c r="A134" s="73" t="s">
        <v>1185</v>
      </c>
      <c r="B134" s="73" t="str">
        <f>IFERROR(VLOOKUP(تفصيلى[[#This Row],[الرقم داخلي]],تسجيل_العقود[],5,0),"")</f>
        <v>الصويا</v>
      </c>
      <c r="C134" s="73">
        <f>IFERROR(VLOOKUP(تفصيلى[[#This Row],[الرقم داخلي]],تسجيل_العقود[],7,0),"")</f>
        <v>0</v>
      </c>
      <c r="D134" s="73" t="str">
        <f>IFERROR(VLOOKUP(تفصيلى[[#This Row],[الرقم داخلي]],تسجيل_العقود[],8,0),"")</f>
        <v>الواحة للاعلاف</v>
      </c>
      <c r="E134" s="91"/>
      <c r="F134" s="73" t="str">
        <f>IFERROR(VLOOKUP(تفصيلى[[#This Row],[الرقم داخلي]],تسجيل_العقود[],9,0),"")</f>
        <v>SCN-008633</v>
      </c>
      <c r="G134" s="72"/>
      <c r="H134" s="73"/>
      <c r="I134" s="73" t="s">
        <v>157</v>
      </c>
      <c r="J134" s="88"/>
      <c r="K134" s="88"/>
      <c r="L134" s="74"/>
      <c r="M134" s="89" t="str">
        <f>IFERROR(IF((L134&gt;0),تفصيلى[[#This Row],[بداية تشغيل]]+تفصيلى[[#This Row],[مدة التحميل]],"")-1,"")</f>
        <v/>
      </c>
      <c r="N134" s="93" t="s">
        <v>217</v>
      </c>
      <c r="O134" s="88"/>
      <c r="P134" s="73"/>
    </row>
    <row r="135" spans="1:16" ht="27.6" customHeight="1" x14ac:dyDescent="0.3">
      <c r="A135" s="73" t="s">
        <v>1186</v>
      </c>
      <c r="B135" s="73" t="str">
        <f>IFERROR(VLOOKUP(تفصيلى[[#This Row],[الرقم داخلي]],تسجيل_العقود[],5,0),"")</f>
        <v>الصويا</v>
      </c>
      <c r="C135" s="73">
        <f>IFERROR(VLOOKUP(تفصيلى[[#This Row],[الرقم داخلي]],تسجيل_العقود[],7,0),"")</f>
        <v>0</v>
      </c>
      <c r="D135" s="73" t="str">
        <f>IFERROR(VLOOKUP(تفصيلى[[#This Row],[الرقم داخلي]],تسجيل_العقود[],8,0),"")</f>
        <v>الواحة للاعلاف</v>
      </c>
      <c r="E135" s="91"/>
      <c r="F135" s="73" t="str">
        <f>IFERROR(VLOOKUP(تفصيلى[[#This Row],[الرقم داخلي]],تسجيل_العقود[],9,0),"")</f>
        <v>SCN-008634</v>
      </c>
      <c r="G135" s="72"/>
      <c r="H135" s="73"/>
      <c r="I135" s="73" t="s">
        <v>157</v>
      </c>
      <c r="J135" s="88"/>
      <c r="K135" s="88"/>
      <c r="L135" s="74"/>
      <c r="M135" s="89" t="str">
        <f>IFERROR(IF((L135&gt;0),تفصيلى[[#This Row],[بداية تشغيل]]+تفصيلى[[#This Row],[مدة التحميل]],"")-1,"")</f>
        <v/>
      </c>
      <c r="N135" s="93" t="s">
        <v>214</v>
      </c>
      <c r="O135" s="88"/>
      <c r="P135" s="73"/>
    </row>
    <row r="136" spans="1:16" ht="27.6" customHeight="1" x14ac:dyDescent="0.3">
      <c r="A136" s="73" t="s">
        <v>1187</v>
      </c>
      <c r="B136" s="73" t="str">
        <f>IFERROR(VLOOKUP(تفصيلى[[#This Row],[الرقم داخلي]],تسجيل_العقود[],5,0),"")</f>
        <v>الصويا</v>
      </c>
      <c r="C136" s="73">
        <f>IFERROR(VLOOKUP(تفصيلى[[#This Row],[الرقم داخلي]],تسجيل_العقود[],7,0),"")</f>
        <v>0</v>
      </c>
      <c r="D136" s="73" t="str">
        <f>IFERROR(VLOOKUP(تفصيلى[[#This Row],[الرقم داخلي]],تسجيل_العقود[],8,0),"")</f>
        <v>الواحة للاعلاف</v>
      </c>
      <c r="E136" s="91"/>
      <c r="F136" s="73" t="str">
        <f>IFERROR(VLOOKUP(تفصيلى[[#This Row],[الرقم داخلي]],تسجيل_العقود[],9,0),"")</f>
        <v>SCN-008635</v>
      </c>
      <c r="G136" s="72"/>
      <c r="H136" s="73"/>
      <c r="I136" s="73" t="s">
        <v>157</v>
      </c>
      <c r="J136" s="88"/>
      <c r="K136" s="88"/>
      <c r="L136" s="74"/>
      <c r="M136" s="89" t="str">
        <f>IFERROR(IF((L136&gt;0),تفصيلى[[#This Row],[بداية تشغيل]]+تفصيلى[[#This Row],[مدة التحميل]],"")-1,"")</f>
        <v/>
      </c>
      <c r="N136" s="93" t="s">
        <v>214</v>
      </c>
      <c r="O136" s="88"/>
      <c r="P136" s="73"/>
    </row>
    <row r="137" spans="1:16" ht="27.6" customHeight="1" x14ac:dyDescent="0.3">
      <c r="A137" s="73" t="s">
        <v>1188</v>
      </c>
      <c r="B137" s="73" t="str">
        <f>IFERROR(VLOOKUP(تفصيلى[[#This Row],[الرقم داخلي]],تسجيل_العقود[],5,0),"")</f>
        <v>الصويا</v>
      </c>
      <c r="C137" s="73">
        <f>IFERROR(VLOOKUP(تفصيلى[[#This Row],[الرقم داخلي]],تسجيل_العقود[],7,0),"")</f>
        <v>0</v>
      </c>
      <c r="D137" s="73" t="str">
        <f>IFERROR(VLOOKUP(تفصيلى[[#This Row],[الرقم داخلي]],تسجيل_العقود[],8,0),"")</f>
        <v>الواحة للاعلاف</v>
      </c>
      <c r="E137" s="91"/>
      <c r="F137" s="73" t="str">
        <f>IFERROR(VLOOKUP(تفصيلى[[#This Row],[الرقم داخلي]],تسجيل_العقود[],9,0),"")</f>
        <v>SCN-008636</v>
      </c>
      <c r="G137" s="72"/>
      <c r="H137" s="73"/>
      <c r="I137" s="73" t="s">
        <v>157</v>
      </c>
      <c r="J137" s="88"/>
      <c r="K137" s="88"/>
      <c r="L137" s="74"/>
      <c r="M137" s="89" t="str">
        <f>IFERROR(IF((L137&gt;0),تفصيلى[[#This Row],[بداية تشغيل]]+تفصيلى[[#This Row],[مدة التحميل]],"")-1,"")</f>
        <v/>
      </c>
      <c r="N137" s="93" t="s">
        <v>214</v>
      </c>
      <c r="O137" s="88"/>
      <c r="P137" s="73"/>
    </row>
    <row r="138" spans="1:16" ht="27.6" customHeight="1" x14ac:dyDescent="0.3">
      <c r="A138" s="73" t="s">
        <v>1189</v>
      </c>
      <c r="B138" s="73" t="str">
        <f>IFERROR(VLOOKUP(تفصيلى[[#This Row],[الرقم داخلي]],تسجيل_العقود[],5,0),"")</f>
        <v>الصويا</v>
      </c>
      <c r="C138" s="73">
        <f>IFERROR(VLOOKUP(تفصيلى[[#This Row],[الرقم داخلي]],تسجيل_العقود[],7,0),"")</f>
        <v>0</v>
      </c>
      <c r="D138" s="73" t="str">
        <f>IFERROR(VLOOKUP(تفصيلى[[#This Row],[الرقم داخلي]],تسجيل_العقود[],8,0),"")</f>
        <v>الايمان للاعلاف</v>
      </c>
      <c r="E138" s="91"/>
      <c r="F138" s="73" t="str">
        <f>IFERROR(VLOOKUP(تفصيلى[[#This Row],[الرقم داخلي]],تسجيل_العقود[],9,0),"")</f>
        <v>SCN-008637</v>
      </c>
      <c r="G138" s="72"/>
      <c r="H138" s="73"/>
      <c r="I138" s="73" t="s">
        <v>157</v>
      </c>
      <c r="J138" s="88"/>
      <c r="K138" s="88"/>
      <c r="L138" s="74"/>
      <c r="M138" s="89" t="str">
        <f>IFERROR(IF((L138&gt;0),تفصيلى[[#This Row],[بداية تشغيل]]+تفصيلى[[#This Row],[مدة التحميل]],"")-1,"")</f>
        <v/>
      </c>
      <c r="N138" s="93" t="s">
        <v>214</v>
      </c>
      <c r="O138" s="88"/>
      <c r="P138" s="73"/>
    </row>
    <row r="139" spans="1:16" ht="27.6" customHeight="1" x14ac:dyDescent="0.3">
      <c r="A139" s="73" t="s">
        <v>1190</v>
      </c>
      <c r="B139" s="73" t="str">
        <f>IFERROR(VLOOKUP(تفصيلى[[#This Row],[الرقم داخلي]],تسجيل_العقود[],5,0),"")</f>
        <v>الصويا</v>
      </c>
      <c r="C139" s="73">
        <f>IFERROR(VLOOKUP(تفصيلى[[#This Row],[الرقم داخلي]],تسجيل_العقود[],7,0),"")</f>
        <v>0</v>
      </c>
      <c r="D139" s="73" t="str">
        <f>IFERROR(VLOOKUP(تفصيلى[[#This Row],[الرقم داخلي]],تسجيل_العقود[],8,0),"")</f>
        <v>الايمان للاعلاف</v>
      </c>
      <c r="E139" s="91"/>
      <c r="F139" s="73" t="str">
        <f>IFERROR(VLOOKUP(تفصيلى[[#This Row],[الرقم داخلي]],تسجيل_العقود[],9,0),"")</f>
        <v>SCN-008638</v>
      </c>
      <c r="G139" s="72"/>
      <c r="H139" s="73"/>
      <c r="I139" s="73" t="s">
        <v>157</v>
      </c>
      <c r="J139" s="88"/>
      <c r="K139" s="88"/>
      <c r="L139" s="74"/>
      <c r="M139" s="89" t="str">
        <f>IFERROR(IF((L139&gt;0),تفصيلى[[#This Row],[بداية تشغيل]]+تفصيلى[[#This Row],[مدة التحميل]],"")-1,"")</f>
        <v/>
      </c>
      <c r="N139" s="93" t="s">
        <v>214</v>
      </c>
      <c r="O139" s="88"/>
      <c r="P139" s="73"/>
    </row>
    <row r="140" spans="1:16" ht="27.6" customHeight="1" x14ac:dyDescent="0.3">
      <c r="A140" s="73" t="s">
        <v>1191</v>
      </c>
      <c r="B140" s="73" t="str">
        <f>IFERROR(VLOOKUP(تفصيلى[[#This Row],[الرقم داخلي]],تسجيل_العقود[],5,0),"")</f>
        <v>الصويا</v>
      </c>
      <c r="C140" s="73">
        <f>IFERROR(VLOOKUP(تفصيلى[[#This Row],[الرقم داخلي]],تسجيل_العقود[],7,0),"")</f>
        <v>0</v>
      </c>
      <c r="D140" s="73" t="str">
        <f>IFERROR(VLOOKUP(تفصيلى[[#This Row],[الرقم داخلي]],تسجيل_العقود[],8,0),"")</f>
        <v>الايمان للاعلاف</v>
      </c>
      <c r="E140" s="91"/>
      <c r="F140" s="73" t="str">
        <f>IFERROR(VLOOKUP(تفصيلى[[#This Row],[الرقم داخلي]],تسجيل_العقود[],9,0),"")</f>
        <v>SCN-008639</v>
      </c>
      <c r="G140" s="72"/>
      <c r="H140" s="73"/>
      <c r="I140" s="73" t="s">
        <v>157</v>
      </c>
      <c r="J140" s="88"/>
      <c r="K140" s="88"/>
      <c r="L140" s="74"/>
      <c r="M140" s="89" t="str">
        <f>IFERROR(IF((L140&gt;0),تفصيلى[[#This Row],[بداية تشغيل]]+تفصيلى[[#This Row],[مدة التحميل]],"")-1,"")</f>
        <v/>
      </c>
      <c r="N140" s="93" t="s">
        <v>214</v>
      </c>
      <c r="O140" s="88"/>
      <c r="P140" s="73"/>
    </row>
    <row r="141" spans="1:16" ht="27.6" customHeight="1" x14ac:dyDescent="0.3">
      <c r="A141" s="73" t="s">
        <v>1192</v>
      </c>
      <c r="B141" s="73" t="str">
        <f>IFERROR(VLOOKUP(تفصيلى[[#This Row],[الرقم داخلي]],تسجيل_العقود[],5,0),"")</f>
        <v>الصويا</v>
      </c>
      <c r="C141" s="73">
        <f>IFERROR(VLOOKUP(تفصيلى[[#This Row],[الرقم داخلي]],تسجيل_العقود[],7,0),"")</f>
        <v>0</v>
      </c>
      <c r="D141" s="73" t="str">
        <f>IFERROR(VLOOKUP(تفصيلى[[#This Row],[الرقم داخلي]],تسجيل_العقود[],8,0),"")</f>
        <v>الايمان للاعلاف</v>
      </c>
      <c r="E141" s="91"/>
      <c r="F141" s="73" t="str">
        <f>IFERROR(VLOOKUP(تفصيلى[[#This Row],[الرقم داخلي]],تسجيل_العقود[],9,0),"")</f>
        <v>SCN-008640</v>
      </c>
      <c r="G141" s="72"/>
      <c r="H141" s="73"/>
      <c r="I141" s="73" t="s">
        <v>157</v>
      </c>
      <c r="J141" s="88"/>
      <c r="K141" s="88"/>
      <c r="L141" s="74"/>
      <c r="M141" s="89" t="str">
        <f>IFERROR(IF((L141&gt;0),تفصيلى[[#This Row],[بداية تشغيل]]+تفصيلى[[#This Row],[مدة التحميل]],"")-1,"")</f>
        <v/>
      </c>
      <c r="N141" s="93" t="s">
        <v>220</v>
      </c>
      <c r="O141" s="88"/>
      <c r="P141" s="73"/>
    </row>
    <row r="142" spans="1:16" ht="27.6" customHeight="1" x14ac:dyDescent="0.3">
      <c r="A142" s="73" t="s">
        <v>1193</v>
      </c>
      <c r="B142" s="73" t="str">
        <f>IFERROR(VLOOKUP(تفصيلى[[#This Row],[الرقم داخلي]],تسجيل_العقود[],5,0),"")</f>
        <v>الصويا</v>
      </c>
      <c r="C142" s="73">
        <f>IFERROR(VLOOKUP(تفصيلى[[#This Row],[الرقم داخلي]],تسجيل_العقود[],7,0),"")</f>
        <v>0</v>
      </c>
      <c r="D142" s="73" t="str">
        <f>IFERROR(VLOOKUP(تفصيلى[[#This Row],[الرقم داخلي]],تسجيل_العقود[],8,0),"")</f>
        <v>الواحة للاعلاف</v>
      </c>
      <c r="E142" s="91"/>
      <c r="F142" s="73" t="str">
        <f>IFERROR(VLOOKUP(تفصيلى[[#This Row],[الرقم داخلي]],تسجيل_العقود[],9,0),"")</f>
        <v>SCN-008641</v>
      </c>
      <c r="G142" s="72"/>
      <c r="H142" s="73"/>
      <c r="I142" s="73" t="s">
        <v>157</v>
      </c>
      <c r="J142" s="88"/>
      <c r="K142" s="88"/>
      <c r="L142" s="74"/>
      <c r="M142" s="89" t="str">
        <f>IFERROR(IF((L142&gt;0),تفصيلى[[#This Row],[بداية تشغيل]]+تفصيلى[[#This Row],[مدة التحميل]],"")-1,"")</f>
        <v/>
      </c>
      <c r="N142" s="93" t="s">
        <v>220</v>
      </c>
      <c r="O142" s="88"/>
      <c r="P142" s="73"/>
    </row>
    <row r="143" spans="1:16" ht="27.6" customHeight="1" x14ac:dyDescent="0.3">
      <c r="A143" s="73" t="s">
        <v>1194</v>
      </c>
      <c r="B143" s="73" t="str">
        <f>IFERROR(VLOOKUP(تفصيلى[[#This Row],[الرقم داخلي]],تسجيل_العقود[],5,0),"")</f>
        <v>الصويا</v>
      </c>
      <c r="C143" s="73">
        <f>IFERROR(VLOOKUP(تفصيلى[[#This Row],[الرقم داخلي]],تسجيل_العقود[],7,0),"")</f>
        <v>0</v>
      </c>
      <c r="D143" s="73" t="str">
        <f>IFERROR(VLOOKUP(تفصيلى[[#This Row],[الرقم داخلي]],تسجيل_العقود[],8,0),"")</f>
        <v>الواحة للاعلاف</v>
      </c>
      <c r="E143" s="91"/>
      <c r="F143" s="73" t="str">
        <f>IFERROR(VLOOKUP(تفصيلى[[#This Row],[الرقم داخلي]],تسجيل_العقود[],9,0),"")</f>
        <v>SCN-008642</v>
      </c>
      <c r="G143" s="72"/>
      <c r="H143" s="73"/>
      <c r="I143" s="73" t="s">
        <v>157</v>
      </c>
      <c r="J143" s="88"/>
      <c r="K143" s="88"/>
      <c r="L143" s="74"/>
      <c r="M143" s="89" t="str">
        <f>IFERROR(IF((L143&gt;0),تفصيلى[[#This Row],[بداية تشغيل]]+تفصيلى[[#This Row],[مدة التحميل]],"")-1,"")</f>
        <v/>
      </c>
      <c r="N143" s="93" t="s">
        <v>220</v>
      </c>
      <c r="O143" s="88"/>
      <c r="P143" s="73"/>
    </row>
    <row r="144" spans="1:16" ht="27.6" customHeight="1" x14ac:dyDescent="0.3">
      <c r="A144" s="73" t="s">
        <v>1195</v>
      </c>
      <c r="B144" s="73" t="str">
        <f>IFERROR(VLOOKUP(تفصيلى[[#This Row],[الرقم داخلي]],تسجيل_العقود[],5,0),"")</f>
        <v>الصويا</v>
      </c>
      <c r="C144" s="73">
        <f>IFERROR(VLOOKUP(تفصيلى[[#This Row],[الرقم داخلي]],تسجيل_العقود[],7,0),"")</f>
        <v>0</v>
      </c>
      <c r="D144" s="73" t="str">
        <f>IFERROR(VLOOKUP(تفصيلى[[#This Row],[الرقم داخلي]],تسجيل_العقود[],8,0),"")</f>
        <v>الواحة للاعلاف</v>
      </c>
      <c r="E144" s="91"/>
      <c r="F144" s="73" t="str">
        <f>IFERROR(VLOOKUP(تفصيلى[[#This Row],[الرقم داخلي]],تسجيل_العقود[],9,0),"")</f>
        <v>SCN-008643</v>
      </c>
      <c r="G144" s="72"/>
      <c r="H144" s="73"/>
      <c r="I144" s="73" t="s">
        <v>157</v>
      </c>
      <c r="J144" s="88"/>
      <c r="K144" s="88"/>
      <c r="L144" s="74"/>
      <c r="M144" s="89" t="str">
        <f>IFERROR(IF((L144&gt;0),تفصيلى[[#This Row],[بداية تشغيل]]+تفصيلى[[#This Row],[مدة التحميل]],"")-1,"")</f>
        <v/>
      </c>
      <c r="N144" s="93" t="s">
        <v>220</v>
      </c>
      <c r="O144" s="88"/>
      <c r="P144" s="73"/>
    </row>
    <row r="145" spans="1:16" ht="27.6" customHeight="1" x14ac:dyDescent="0.3">
      <c r="A145" s="73" t="s">
        <v>1196</v>
      </c>
      <c r="B145" s="73" t="str">
        <f>IFERROR(VLOOKUP(تفصيلى[[#This Row],[الرقم داخلي]],تسجيل_العقود[],5,0),"")</f>
        <v>الصويا</v>
      </c>
      <c r="C145" s="73">
        <f>IFERROR(VLOOKUP(تفصيلى[[#This Row],[الرقم داخلي]],تسجيل_العقود[],7,0),"")</f>
        <v>0</v>
      </c>
      <c r="D145" s="73" t="str">
        <f>IFERROR(VLOOKUP(تفصيلى[[#This Row],[الرقم داخلي]],تسجيل_العقود[],8,0),"")</f>
        <v>الواحة للاعلاف</v>
      </c>
      <c r="E145" s="91"/>
      <c r="F145" s="73" t="str">
        <f>IFERROR(VLOOKUP(تفصيلى[[#This Row],[الرقم داخلي]],تسجيل_العقود[],9,0),"")</f>
        <v>SCN-008644</v>
      </c>
      <c r="G145" s="72"/>
      <c r="H145" s="73"/>
      <c r="I145" s="73" t="s">
        <v>157</v>
      </c>
      <c r="J145" s="88"/>
      <c r="K145" s="88"/>
      <c r="L145" s="74"/>
      <c r="M145" s="89" t="str">
        <f>IFERROR(IF((L145&gt;0),تفصيلى[[#This Row],[بداية تشغيل]]+تفصيلى[[#This Row],[مدة التحميل]],"")-1,"")</f>
        <v/>
      </c>
      <c r="N145" s="93" t="s">
        <v>220</v>
      </c>
      <c r="O145" s="88"/>
      <c r="P145" s="73"/>
    </row>
    <row r="146" spans="1:16" ht="27.6" customHeight="1" x14ac:dyDescent="0.3">
      <c r="A146" s="73" t="s">
        <v>1197</v>
      </c>
      <c r="B146" s="73" t="str">
        <f>IFERROR(VLOOKUP(تفصيلى[[#This Row],[الرقم داخلي]],تسجيل_العقود[],5,0),"")</f>
        <v>الصويا</v>
      </c>
      <c r="C146" s="73">
        <f>IFERROR(VLOOKUP(تفصيلى[[#This Row],[الرقم داخلي]],تسجيل_العقود[],7,0),"")</f>
        <v>0</v>
      </c>
      <c r="D146" s="73" t="str">
        <f>IFERROR(VLOOKUP(تفصيلى[[#This Row],[الرقم داخلي]],تسجيل_العقود[],8,0),"")</f>
        <v>الايمان للاعلاف</v>
      </c>
      <c r="E146" s="91"/>
      <c r="F146" s="73" t="str">
        <f>IFERROR(VLOOKUP(تفصيلى[[#This Row],[الرقم داخلي]],تسجيل_العقود[],9,0),"")</f>
        <v>SCN-008645</v>
      </c>
      <c r="G146" s="72"/>
      <c r="H146" s="73"/>
      <c r="I146" s="73" t="s">
        <v>157</v>
      </c>
      <c r="J146" s="88"/>
      <c r="K146" s="88"/>
      <c r="L146" s="74"/>
      <c r="M146" s="89" t="str">
        <f>IFERROR(IF((L146&gt;0),تفصيلى[[#This Row],[بداية تشغيل]]+تفصيلى[[#This Row],[مدة التحميل]],"")-1,"")</f>
        <v/>
      </c>
      <c r="N146" s="93" t="s">
        <v>220</v>
      </c>
      <c r="O146" s="88"/>
      <c r="P146" s="73"/>
    </row>
    <row r="147" spans="1:16" ht="27.6" customHeight="1" x14ac:dyDescent="0.3">
      <c r="A147" s="73" t="s">
        <v>1198</v>
      </c>
      <c r="B147" s="73" t="str">
        <f>IFERROR(VLOOKUP(تفصيلى[[#This Row],[الرقم داخلي]],تسجيل_العقود[],5,0),"")</f>
        <v>الصويا</v>
      </c>
      <c r="C147" s="73">
        <f>IFERROR(VLOOKUP(تفصيلى[[#This Row],[الرقم داخلي]],تسجيل_العقود[],7,0),"")</f>
        <v>0</v>
      </c>
      <c r="D147" s="73" t="str">
        <f>IFERROR(VLOOKUP(تفصيلى[[#This Row],[الرقم داخلي]],تسجيل_العقود[],8,0),"")</f>
        <v>الايمان للاعلاف</v>
      </c>
      <c r="E147" s="91"/>
      <c r="F147" s="73" t="str">
        <f>IFERROR(VLOOKUP(تفصيلى[[#This Row],[الرقم داخلي]],تسجيل_العقود[],9,0),"")</f>
        <v>SCN-008646</v>
      </c>
      <c r="G147" s="72"/>
      <c r="H147" s="73"/>
      <c r="I147" s="73" t="s">
        <v>157</v>
      </c>
      <c r="J147" s="88"/>
      <c r="K147" s="88"/>
      <c r="L147" s="74"/>
      <c r="M147" s="89" t="str">
        <f>IFERROR(IF((L147&gt;0),تفصيلى[[#This Row],[بداية تشغيل]]+تفصيلى[[#This Row],[مدة التحميل]],"")-1,"")</f>
        <v/>
      </c>
      <c r="N147" s="93" t="s">
        <v>220</v>
      </c>
      <c r="O147" s="88"/>
      <c r="P147" s="73"/>
    </row>
    <row r="148" spans="1:16" ht="27.6" customHeight="1" x14ac:dyDescent="0.3">
      <c r="A148" s="73" t="s">
        <v>1199</v>
      </c>
      <c r="B148" s="73" t="str">
        <f>IFERROR(VLOOKUP(تفصيلى[[#This Row],[الرقم داخلي]],تسجيل_العقود[],5,0),"")</f>
        <v>الصويا</v>
      </c>
      <c r="C148" s="73">
        <f>IFERROR(VLOOKUP(تفصيلى[[#This Row],[الرقم داخلي]],تسجيل_العقود[],7,0),"")</f>
        <v>0</v>
      </c>
      <c r="D148" s="73" t="str">
        <f>IFERROR(VLOOKUP(تفصيلى[[#This Row],[الرقم داخلي]],تسجيل_العقود[],8,0),"")</f>
        <v>الايمان للاعلاف</v>
      </c>
      <c r="E148" s="91"/>
      <c r="F148" s="73" t="str">
        <f>IFERROR(VLOOKUP(تفصيلى[[#This Row],[الرقم داخلي]],تسجيل_العقود[],9,0),"")</f>
        <v>SCN-008647</v>
      </c>
      <c r="G148" s="72"/>
      <c r="H148" s="73"/>
      <c r="I148" s="73" t="s">
        <v>157</v>
      </c>
      <c r="J148" s="88"/>
      <c r="K148" s="88"/>
      <c r="L148" s="74"/>
      <c r="M148" s="89" t="str">
        <f>IFERROR(IF((L148&gt;0),تفصيلى[[#This Row],[بداية تشغيل]]+تفصيلى[[#This Row],[مدة التحميل]],"")-1,"")</f>
        <v/>
      </c>
      <c r="N148" s="93" t="s">
        <v>220</v>
      </c>
      <c r="O148" s="88"/>
      <c r="P148" s="73"/>
    </row>
    <row r="149" spans="1:16" ht="27.6" customHeight="1" x14ac:dyDescent="0.3">
      <c r="A149" s="73" t="s">
        <v>1200</v>
      </c>
      <c r="B149" s="73" t="str">
        <f>IFERROR(VLOOKUP(تفصيلى[[#This Row],[الرقم داخلي]],تسجيل_العقود[],5,0),"")</f>
        <v>الصويا</v>
      </c>
      <c r="C149" s="73">
        <f>IFERROR(VLOOKUP(تفصيلى[[#This Row],[الرقم داخلي]],تسجيل_العقود[],7,0),"")</f>
        <v>0</v>
      </c>
      <c r="D149" s="73" t="str">
        <f>IFERROR(VLOOKUP(تفصيلى[[#This Row],[الرقم داخلي]],تسجيل_العقود[],8,0),"")</f>
        <v>الايمان للاعلاف</v>
      </c>
      <c r="E149" s="91"/>
      <c r="F149" s="73" t="str">
        <f>IFERROR(VLOOKUP(تفصيلى[[#This Row],[الرقم داخلي]],تسجيل_العقود[],9,0),"")</f>
        <v>SCN-008648</v>
      </c>
      <c r="G149" s="72"/>
      <c r="H149" s="73"/>
      <c r="I149" s="73" t="s">
        <v>157</v>
      </c>
      <c r="J149" s="88"/>
      <c r="K149" s="88"/>
      <c r="L149" s="74"/>
      <c r="M149" s="89" t="str">
        <f>IFERROR(IF((L149&gt;0),تفصيلى[[#This Row],[بداية تشغيل]]+تفصيلى[[#This Row],[مدة التحميل]],"")-1,"")</f>
        <v/>
      </c>
      <c r="N149" s="93" t="s">
        <v>220</v>
      </c>
      <c r="O149" s="88"/>
      <c r="P149" s="73"/>
    </row>
    <row r="150" spans="1:16" ht="27.6" customHeight="1" x14ac:dyDescent="0.3">
      <c r="A150" s="73" t="s">
        <v>1232</v>
      </c>
      <c r="B150" s="73" t="str">
        <f>IFERROR(VLOOKUP(تفصيلى[[#This Row],[الرقم داخلي]],تسجيل_العقود[],5,0),"")</f>
        <v>الصويا</v>
      </c>
      <c r="C150" s="73">
        <f>IFERROR(VLOOKUP(تفصيلى[[#This Row],[الرقم داخلي]],تسجيل_العقود[],7,0),"")</f>
        <v>0</v>
      </c>
      <c r="D150" s="73" t="str">
        <f>IFERROR(VLOOKUP(تفصيلى[[#This Row],[الرقم داخلي]],تسجيل_العقود[],8,0),"")</f>
        <v>الايمان للاعلاف</v>
      </c>
      <c r="E150" s="91" t="s">
        <v>27</v>
      </c>
      <c r="F150" s="73" t="str">
        <f>IFERROR(VLOOKUP(تفصيلى[[#This Row],[الرقم داخلي]],تسجيل_العقود[],9,0),"")</f>
        <v>255/2026/L</v>
      </c>
      <c r="G150" s="72">
        <v>5000</v>
      </c>
      <c r="H150" s="73"/>
      <c r="I150" s="73"/>
      <c r="J150" s="88"/>
      <c r="K150" s="88"/>
      <c r="L150" s="74"/>
      <c r="M150" s="89" t="str">
        <f>IFERROR(IF((L150&gt;0),تفصيلى[[#This Row],[بداية تشغيل]]+تفصيلى[[#This Row],[مدة التحميل]],"")-1,"")</f>
        <v/>
      </c>
      <c r="N150" s="93" t="s">
        <v>214</v>
      </c>
      <c r="O150" s="88"/>
      <c r="P150" s="73"/>
    </row>
    <row r="151" spans="1:16" ht="27.6" hidden="1" customHeight="1" x14ac:dyDescent="0.3">
      <c r="A151" s="73" t="s">
        <v>1044</v>
      </c>
      <c r="B151" s="73" t="str">
        <f>IFERROR(VLOOKUP(تفصيلى[[#This Row],[الرقم داخلي]],تسجيل_العقود[],5,0),"")</f>
        <v>دوار الشمس</v>
      </c>
      <c r="C151" s="73" t="str">
        <f>IFERROR(VLOOKUP(تفصيلى[[#This Row],[الرقم داخلي]],تسجيل_العقود[],7,0),"")</f>
        <v>اوكرانى</v>
      </c>
      <c r="D151" s="73" t="str">
        <f>IFERROR(VLOOKUP(تفصيلى[[#This Row],[الرقم داخلي]],تسجيل_العقود[],8,0),"")</f>
        <v>اجرولاند</v>
      </c>
      <c r="E151" s="91"/>
      <c r="F151" s="73">
        <f>IFERROR(VLOOKUP(تفصيلى[[#This Row],[الرقم داخلي]],تسجيل_العقود[],9,0),"")</f>
        <v>2026002</v>
      </c>
      <c r="G151" s="72"/>
      <c r="H151" s="73" t="s">
        <v>1253</v>
      </c>
      <c r="I151" s="73" t="s">
        <v>139</v>
      </c>
      <c r="J151" s="88"/>
      <c r="K151" s="88">
        <v>46071</v>
      </c>
      <c r="L151" s="74"/>
      <c r="M151" s="89" t="str">
        <f>IFERROR(IF((L151&gt;0),تفصيلى[[#This Row],[بداية تشغيل]]+تفصيلى[[#This Row],[مدة التحميل]],"")-1,"")</f>
        <v/>
      </c>
      <c r="N151" s="93" t="s">
        <v>217</v>
      </c>
      <c r="O151" s="88"/>
      <c r="P151" s="73"/>
    </row>
    <row r="152" spans="1:16" ht="27.6" hidden="1" customHeight="1" x14ac:dyDescent="0.3">
      <c r="A152" s="73" t="s">
        <v>1045</v>
      </c>
      <c r="B152" s="73" t="str">
        <f>IFERROR(VLOOKUP(تفصيلى[[#This Row],[الرقم داخلي]],تسجيل_العقود[],5,0),"")</f>
        <v>دوار الشمس</v>
      </c>
      <c r="C152" s="73" t="str">
        <f>IFERROR(VLOOKUP(تفصيلى[[#This Row],[الرقم داخلي]],تسجيل_العقود[],7,0),"")</f>
        <v>اوكرانى</v>
      </c>
      <c r="D152" s="73" t="str">
        <f>IFERROR(VLOOKUP(تفصيلى[[#This Row],[الرقم داخلي]],تسجيل_العقود[],8,0),"")</f>
        <v>اجرولاند</v>
      </c>
      <c r="E152" s="91"/>
      <c r="F152" s="73">
        <f>IFERROR(VLOOKUP(تفصيلى[[#This Row],[الرقم داخلي]],تسجيل_العقود[],9,0),"")</f>
        <v>20251221</v>
      </c>
      <c r="G152" s="72"/>
      <c r="H152" s="73" t="s">
        <v>1254</v>
      </c>
      <c r="I152" s="73" t="s">
        <v>150</v>
      </c>
      <c r="J152" s="88"/>
      <c r="K152" s="88">
        <v>46097</v>
      </c>
      <c r="L152" s="74">
        <v>7</v>
      </c>
      <c r="M152" s="89">
        <f>IFERROR(IF((L152&gt;0),تفصيلى[[#This Row],[بداية تشغيل]]+تفصيلى[[#This Row],[مدة التحميل]],"")-1,"")</f>
        <v>46103</v>
      </c>
      <c r="N152" s="93" t="s">
        <v>217</v>
      </c>
      <c r="O152" s="88"/>
      <c r="P152" s="73"/>
    </row>
    <row r="153" spans="1:16" ht="27.6" hidden="1" customHeight="1" x14ac:dyDescent="0.3">
      <c r="A153" s="73" t="s">
        <v>1046</v>
      </c>
      <c r="B153" s="73" t="str">
        <f>IFERROR(VLOOKUP(تفصيلى[[#This Row],[الرقم داخلي]],تسجيل_العقود[],5,0),"")</f>
        <v>دوار الشمس</v>
      </c>
      <c r="C153" s="73" t="str">
        <f>IFERROR(VLOOKUP(تفصيلى[[#This Row],[الرقم داخلي]],تسجيل_العقود[],7,0),"")</f>
        <v>اوكرانى</v>
      </c>
      <c r="D153" s="73" t="str">
        <f>IFERROR(VLOOKUP(تفصيلى[[#This Row],[الرقم داخلي]],تسجيل_العقود[],8,0),"")</f>
        <v>اجرولاند</v>
      </c>
      <c r="E153" s="91"/>
      <c r="F153" s="73">
        <f>IFERROR(VLOOKUP(تفصيلى[[#This Row],[الرقم داخلي]],تسجيل_العقود[],9,0),"")</f>
        <v>2026087</v>
      </c>
      <c r="G153" s="72"/>
      <c r="H153" s="73" t="s">
        <v>1254</v>
      </c>
      <c r="I153" s="73" t="s">
        <v>139</v>
      </c>
      <c r="J153" s="88"/>
      <c r="K153" s="88">
        <v>46153</v>
      </c>
      <c r="L153" s="74">
        <v>1</v>
      </c>
      <c r="M153" s="89">
        <f>IFERROR(IF((L153&gt;0),تفصيلى[[#This Row],[بداية تشغيل]]+تفصيلى[[#This Row],[مدة التحميل]],"")-1,"")</f>
        <v>46153</v>
      </c>
      <c r="N153" s="93" t="s">
        <v>217</v>
      </c>
      <c r="O153" s="88"/>
      <c r="P153" s="73"/>
    </row>
    <row r="154" spans="1:16" ht="27.6" hidden="1" customHeight="1" x14ac:dyDescent="0.3">
      <c r="A154" s="73" t="s">
        <v>1047</v>
      </c>
      <c r="B154" s="73" t="str">
        <f>IFERROR(VLOOKUP(تفصيلى[[#This Row],[الرقم داخلي]],تسجيل_العقود[],5,0),"")</f>
        <v>دوار الشمس</v>
      </c>
      <c r="C154" s="73" t="str">
        <f>IFERROR(VLOOKUP(تفصيلى[[#This Row],[الرقم داخلي]],تسجيل_العقود[],7,0),"")</f>
        <v>اوكرانى</v>
      </c>
      <c r="D154" s="73" t="str">
        <f>IFERROR(VLOOKUP(تفصيلى[[#This Row],[الرقم داخلي]],تسجيل_العقود[],8,0),"")</f>
        <v>اجرولاند</v>
      </c>
      <c r="E154" s="91"/>
      <c r="F154" s="73">
        <f>IFERROR(VLOOKUP(تفصيلى[[#This Row],[الرقم داخلي]],تسجيل_العقود[],9,0),"")</f>
        <v>2026095</v>
      </c>
      <c r="G154" s="72"/>
      <c r="H154" s="73" t="s">
        <v>1255</v>
      </c>
      <c r="I154" s="73" t="s">
        <v>150</v>
      </c>
      <c r="J154" s="88"/>
      <c r="K154" s="88">
        <v>46165</v>
      </c>
      <c r="L154" s="74">
        <v>2</v>
      </c>
      <c r="M154" s="89">
        <f>IFERROR(IF((L154&gt;0),تفصيلى[[#This Row],[بداية تشغيل]]+تفصيلى[[#This Row],[مدة التحميل]],"")-1,"")</f>
        <v>46166</v>
      </c>
      <c r="N154" s="93" t="s">
        <v>217</v>
      </c>
      <c r="O154" s="88"/>
      <c r="P154" s="73"/>
    </row>
    <row r="155" spans="1:16" ht="27.6" customHeight="1" x14ac:dyDescent="0.3">
      <c r="A155" s="73" t="s">
        <v>1175</v>
      </c>
      <c r="B155" s="73" t="str">
        <f>IFERROR(VLOOKUP(تفصيلى[[#This Row],[الرقم داخلي]],تسجيل_العقود[],5,0),"")</f>
        <v>دوار الشمس</v>
      </c>
      <c r="C155" s="73" t="str">
        <f>IFERROR(VLOOKUP(تفصيلى[[#This Row],[الرقم داخلي]],تسجيل_العقود[],7,0),"")</f>
        <v>روسى</v>
      </c>
      <c r="D155" s="73">
        <f>IFERROR(VLOOKUP(تفصيلى[[#This Row],[الرقم داخلي]],تسجيل_العقود[],8,0),"")</f>
        <v>0</v>
      </c>
      <c r="E155" s="91"/>
      <c r="F155" s="73">
        <f>IFERROR(VLOOKUP(تفصيلى[[#This Row],[الرقم داخلي]],تسجيل_العقود[],9,0),"")</f>
        <v>0</v>
      </c>
      <c r="G155" s="72"/>
      <c r="H155" s="73"/>
      <c r="I155" s="73"/>
      <c r="J155" s="88">
        <v>46341</v>
      </c>
      <c r="K155" s="88"/>
      <c r="L155" s="74"/>
      <c r="M155" s="89" t="str">
        <f>IFERROR(IF((L155&gt;0),تفصيلى[[#This Row],[بداية تشغيل]]+تفصيلى[[#This Row],[مدة التحميل]],"")-1,"")</f>
        <v/>
      </c>
      <c r="N155" s="93"/>
      <c r="O155" s="88"/>
      <c r="P155" s="73"/>
    </row>
    <row r="156" spans="1:16" ht="27.6" hidden="1" customHeight="1" x14ac:dyDescent="0.3">
      <c r="A156" s="73" t="s">
        <v>1184</v>
      </c>
      <c r="B156" s="73" t="str">
        <f>IFERROR(VLOOKUP(تفصيلى[[#This Row],[الرقم داخلي]],تسجيل_العقود[],5,0),"")</f>
        <v>دوار الشمس</v>
      </c>
      <c r="C156" s="73" t="str">
        <f>IFERROR(VLOOKUP(تفصيلى[[#This Row],[الرقم داخلي]],تسجيل_العقود[],7,0),"")</f>
        <v>بلغارى</v>
      </c>
      <c r="D156" s="73" t="str">
        <f>IFERROR(VLOOKUP(تفصيلى[[#This Row],[الرقم داخلي]],تسجيل_العقود[],8,0),"")</f>
        <v>اجرولاند</v>
      </c>
      <c r="E156" s="91"/>
      <c r="F156" s="73" t="str">
        <f>IFERROR(VLOOKUP(تفصيلى[[#This Row],[الرقم داخلي]],تسجيل_العقود[],9,0),"")</f>
        <v>FZ29082026</v>
      </c>
      <c r="G156" s="72"/>
      <c r="H156" s="73" t="s">
        <v>1256</v>
      </c>
      <c r="I156" s="73"/>
      <c r="J156" s="88">
        <v>46276</v>
      </c>
      <c r="K156" s="88">
        <v>46278</v>
      </c>
      <c r="L156" s="74"/>
      <c r="M156" s="89" t="str">
        <f>IFERROR(IF((L156&gt;0),تفصيلى[[#This Row],[بداية تشغيل]]+تفصيلى[[#This Row],[مدة التحميل]],"")-1,"")</f>
        <v/>
      </c>
      <c r="N156" s="93" t="s">
        <v>217</v>
      </c>
      <c r="O156" s="88"/>
      <c r="P156" s="73"/>
    </row>
    <row r="157" spans="1:16" ht="27.6" customHeight="1" x14ac:dyDescent="0.3">
      <c r="A157" s="73" t="s">
        <v>1262</v>
      </c>
      <c r="B157" s="73" t="str">
        <f>IFERROR(VLOOKUP(تفصيلى[[#This Row],[الرقم داخلي]],تسجيل_العقود[],5,0),"")</f>
        <v>دوار الشمس</v>
      </c>
      <c r="C157" s="73" t="str">
        <f>IFERROR(VLOOKUP(تفصيلى[[#This Row],[الرقم داخلي]],تسجيل_العقود[],7,0),"")</f>
        <v>روسى</v>
      </c>
      <c r="D157" s="73" t="str">
        <f>IFERROR(VLOOKUP(تفصيلى[[#This Row],[الرقم داخلي]],تسجيل_العقود[],8,0),"")</f>
        <v>اجرولاند</v>
      </c>
      <c r="E157" s="91" t="s">
        <v>63</v>
      </c>
      <c r="F157" s="73">
        <f>IFERROR(VLOOKUP(تفصيلى[[#This Row],[الرقم داخلي]],تسجيل_العقود[],9,0),"")</f>
        <v>0</v>
      </c>
      <c r="G157" s="72">
        <v>13000</v>
      </c>
      <c r="H157" s="73"/>
      <c r="I157" s="73"/>
      <c r="J157" s="88">
        <v>46371</v>
      </c>
      <c r="K157" s="88"/>
      <c r="L157" s="74"/>
      <c r="M157" s="89" t="str">
        <f>IFERROR(IF((L157&gt;0),تفصيلى[[#This Row],[بداية تشغيل]]+تفصيلى[[#This Row],[مدة التحميل]],"")-1,"")</f>
        <v/>
      </c>
      <c r="N157" s="93"/>
      <c r="O157" s="88"/>
      <c r="P157" s="73"/>
    </row>
    <row r="158" spans="1:16" ht="27.6" hidden="1" customHeight="1" x14ac:dyDescent="0.3">
      <c r="A158" s="73" t="s">
        <v>1048</v>
      </c>
      <c r="B158" s="73" t="str">
        <f>IFERROR(VLOOKUP(تفصيلى[[#This Row],[الرقم داخلي]],تسجيل_العقود[],5,0),"")</f>
        <v>دى جى اس</v>
      </c>
      <c r="C158" s="73" t="str">
        <f>IFERROR(VLOOKUP(تفصيلى[[#This Row],[الرقم داخلي]],تسجيل_العقود[],7,0),"")</f>
        <v>امريكى</v>
      </c>
      <c r="D158" s="73" t="str">
        <f>IFERROR(VLOOKUP(تفصيلى[[#This Row],[الرقم داخلي]],تسجيل_العقود[],8,0),"")</f>
        <v>اجرولاند</v>
      </c>
      <c r="E158" s="91"/>
      <c r="F158" s="73">
        <f>IFERROR(VLOOKUP(تفصيلى[[#This Row],[الرقم داخلي]],تسجيل_العقود[],9,0),"")</f>
        <v>20042700</v>
      </c>
      <c r="G158" s="72"/>
      <c r="H158" s="73" t="s">
        <v>1257</v>
      </c>
      <c r="I158" s="73"/>
      <c r="J158" s="88"/>
      <c r="K158" s="88"/>
      <c r="L158" s="74"/>
      <c r="M158" s="89" t="str">
        <f>IFERROR(IF((L158&gt;0),تفصيلى[[#This Row],[بداية تشغيل]]+تفصيلى[[#This Row],[مدة التحميل]],"")-1,"")</f>
        <v/>
      </c>
      <c r="N158" s="93" t="s">
        <v>217</v>
      </c>
      <c r="O158" s="88"/>
      <c r="P158" s="73"/>
    </row>
    <row r="159" spans="1:16" ht="27.6" hidden="1" customHeight="1" x14ac:dyDescent="0.3">
      <c r="A159" s="73" t="s">
        <v>1049</v>
      </c>
      <c r="B159" s="73" t="str">
        <f>IFERROR(VLOOKUP(تفصيلى[[#This Row],[الرقم داخلي]],تسجيل_العقود[],5,0),"")</f>
        <v>دى جى اس</v>
      </c>
      <c r="C159" s="73" t="str">
        <f>IFERROR(VLOOKUP(تفصيلى[[#This Row],[الرقم داخلي]],تسجيل_العقود[],7,0),"")</f>
        <v>امريكى</v>
      </c>
      <c r="D159" s="73" t="str">
        <f>IFERROR(VLOOKUP(تفصيلى[[#This Row],[الرقم داخلي]],تسجيل_العقود[],8,0),"")</f>
        <v>بيورفيلد غرينز</v>
      </c>
      <c r="E159" s="91"/>
      <c r="F159" s="73">
        <f>IFERROR(VLOOKUP(تفصيلى[[#This Row],[الرقم داخلي]],تسجيل_العقود[],9,0),"")</f>
        <v>20043710</v>
      </c>
      <c r="G159" s="72"/>
      <c r="H159" s="73" t="s">
        <v>1258</v>
      </c>
      <c r="I159" s="73" t="s">
        <v>150</v>
      </c>
      <c r="J159" s="88">
        <v>46071</v>
      </c>
      <c r="K159" s="88">
        <v>46076</v>
      </c>
      <c r="L159" s="74">
        <v>60</v>
      </c>
      <c r="M159" s="89">
        <f>IFERROR(IF((L159&gt;0),تفصيلى[[#This Row],[بداية تشغيل]]+تفصيلى[[#This Row],[مدة التحميل]],"")-1,"")</f>
        <v>46135</v>
      </c>
      <c r="N159" s="93" t="s">
        <v>217</v>
      </c>
      <c r="O159" s="88"/>
      <c r="P159" s="73"/>
    </row>
    <row r="160" spans="1:16" ht="27.6" hidden="1" customHeight="1" x14ac:dyDescent="0.3">
      <c r="A160" s="73" t="s">
        <v>1050</v>
      </c>
      <c r="B160" s="73" t="str">
        <f>IFERROR(VLOOKUP(تفصيلى[[#This Row],[الرقم داخلي]],تسجيل_العقود[],5,0),"")</f>
        <v>دى جى اس</v>
      </c>
      <c r="C160" s="73" t="str">
        <f>IFERROR(VLOOKUP(تفصيلى[[#This Row],[الرقم داخلي]],تسجيل_العقود[],7,0),"")</f>
        <v>امريكى</v>
      </c>
      <c r="D160" s="73" t="str">
        <f>IFERROR(VLOOKUP(تفصيلى[[#This Row],[الرقم داخلي]],تسجيل_العقود[],8,0),"")</f>
        <v>اجروكورن تريدنج</v>
      </c>
      <c r="E160" s="91"/>
      <c r="F160" s="73">
        <f>IFERROR(VLOOKUP(تفصيلى[[#This Row],[الرقم داخلي]],تسجيل_العقود[],9,0),"")</f>
        <v>20043720</v>
      </c>
      <c r="G160" s="72"/>
      <c r="H160" s="73" t="s">
        <v>1258</v>
      </c>
      <c r="I160" s="73" t="s">
        <v>150</v>
      </c>
      <c r="J160" s="88">
        <v>46071</v>
      </c>
      <c r="K160" s="88">
        <v>46076</v>
      </c>
      <c r="L160" s="74">
        <v>60</v>
      </c>
      <c r="M160" s="89">
        <f>IFERROR(IF((L160&gt;0),تفصيلى[[#This Row],[بداية تشغيل]]+تفصيلى[[#This Row],[مدة التحميل]],"")-1,"")</f>
        <v>46135</v>
      </c>
      <c r="N160" s="93" t="s">
        <v>217</v>
      </c>
      <c r="O160" s="88"/>
      <c r="P160" s="73"/>
    </row>
    <row r="161" spans="1:16" ht="27.6" hidden="1" customHeight="1" x14ac:dyDescent="0.3">
      <c r="A161" s="73" t="s">
        <v>1051</v>
      </c>
      <c r="B161" s="73" t="str">
        <f>IFERROR(VLOOKUP(تفصيلى[[#This Row],[الرقم داخلي]],تسجيل_العقود[],5,0),"")</f>
        <v>دى جى اس</v>
      </c>
      <c r="C161" s="73" t="str">
        <f>IFERROR(VLOOKUP(تفصيلى[[#This Row],[الرقم داخلي]],تسجيل_العقود[],7,0),"")</f>
        <v>امريكى</v>
      </c>
      <c r="D161" s="73" t="str">
        <f>IFERROR(VLOOKUP(تفصيلى[[#This Row],[الرقم داخلي]],تسجيل_العقود[],8,0),"")</f>
        <v>بيورفيلد غرينز</v>
      </c>
      <c r="E161" s="91"/>
      <c r="F161" s="73">
        <f>IFERROR(VLOOKUP(تفصيلى[[#This Row],[الرقم داخلي]],تسجيل_العقود[],9,0),"")</f>
        <v>20045910</v>
      </c>
      <c r="G161" s="72"/>
      <c r="H161" s="73" t="s">
        <v>1258</v>
      </c>
      <c r="I161" s="73" t="s">
        <v>150</v>
      </c>
      <c r="J161" s="88">
        <v>46071</v>
      </c>
      <c r="K161" s="88">
        <v>46076</v>
      </c>
      <c r="L161" s="74">
        <v>60</v>
      </c>
      <c r="M161" s="89">
        <f>IFERROR(IF((L161&gt;0),تفصيلى[[#This Row],[بداية تشغيل]]+تفصيلى[[#This Row],[مدة التحميل]],"")-1,"")</f>
        <v>46135</v>
      </c>
      <c r="N161" s="93" t="s">
        <v>217</v>
      </c>
      <c r="O161" s="88"/>
      <c r="P161" s="73"/>
    </row>
    <row r="162" spans="1:16" ht="27.6" customHeight="1" x14ac:dyDescent="0.3">
      <c r="A162" s="73" t="s">
        <v>1052</v>
      </c>
      <c r="B162" s="73" t="str">
        <f>IFERROR(VLOOKUP(تفصيلى[[#This Row],[الرقم داخلي]],تسجيل_العقود[],5,0),"")</f>
        <v>دى جى اس</v>
      </c>
      <c r="C162" s="73" t="str">
        <f>IFERROR(VLOOKUP(تفصيلى[[#This Row],[الرقم داخلي]],تسجيل_العقود[],7,0),"")</f>
        <v>امريكى</v>
      </c>
      <c r="D162" s="73" t="str">
        <f>IFERROR(VLOOKUP(تفصيلى[[#This Row],[الرقم داخلي]],تسجيل_العقود[],8,0),"")</f>
        <v>اجروكورن تريدنج</v>
      </c>
      <c r="E162" s="91"/>
      <c r="F162" s="73">
        <f>IFERROR(VLOOKUP(تفصيلى[[#This Row],[الرقم داخلي]],تسجيل_العقود[],9,0),"")</f>
        <v>20045920</v>
      </c>
      <c r="G162" s="72"/>
      <c r="H162" s="73" t="s">
        <v>1053</v>
      </c>
      <c r="I162" s="73" t="s">
        <v>150</v>
      </c>
      <c r="J162" s="88">
        <v>46179</v>
      </c>
      <c r="K162" s="88">
        <v>46193</v>
      </c>
      <c r="L162" s="74">
        <v>60</v>
      </c>
      <c r="M162" s="89">
        <f>IFERROR(IF((L162&gt;0),تفصيلى[[#This Row],[بداية تشغيل]]+تفصيلى[[#This Row],[مدة التحميل]],"")-1,"")</f>
        <v>46252</v>
      </c>
      <c r="N162" s="93" t="s">
        <v>214</v>
      </c>
      <c r="O162" s="88"/>
      <c r="P162" s="73"/>
    </row>
    <row r="163" spans="1:16" ht="27.6" customHeight="1" x14ac:dyDescent="0.3">
      <c r="A163" s="73" t="s">
        <v>1054</v>
      </c>
      <c r="B163" s="73" t="str">
        <f>IFERROR(VLOOKUP(تفصيلى[[#This Row],[الرقم داخلي]],تسجيل_العقود[],5,0),"")</f>
        <v>دى جى اس</v>
      </c>
      <c r="C163" s="73" t="str">
        <f>IFERROR(VLOOKUP(تفصيلى[[#This Row],[الرقم داخلي]],تسجيل_العقود[],7,0),"")</f>
        <v>امريكى</v>
      </c>
      <c r="D163" s="73" t="str">
        <f>IFERROR(VLOOKUP(تفصيلى[[#This Row],[الرقم داخلي]],تسجيل_العقود[],8,0),"")</f>
        <v>بيورفيلد غرينز</v>
      </c>
      <c r="E163" s="91"/>
      <c r="F163" s="73">
        <f>IFERROR(VLOOKUP(تفصيلى[[#This Row],[الرقم داخلي]],تسجيل_العقود[],9,0),"")</f>
        <v>20045880</v>
      </c>
      <c r="G163" s="72"/>
      <c r="H163" s="73" t="s">
        <v>1053</v>
      </c>
      <c r="I163" s="73" t="s">
        <v>150</v>
      </c>
      <c r="J163" s="88">
        <v>46179</v>
      </c>
      <c r="K163" s="88">
        <v>46193</v>
      </c>
      <c r="L163" s="74">
        <v>90</v>
      </c>
      <c r="M163" s="89">
        <f>IFERROR(IF((L163&gt;0),تفصيلى[[#This Row],[بداية تشغيل]]+تفصيلى[[#This Row],[مدة التحميل]],"")-1,"")</f>
        <v>46282</v>
      </c>
      <c r="N163" s="93" t="s">
        <v>220</v>
      </c>
      <c r="O163" s="88"/>
      <c r="P163" s="73"/>
    </row>
    <row r="164" spans="1:16" ht="27.6" customHeight="1" x14ac:dyDescent="0.3">
      <c r="A164" s="73" t="s">
        <v>1055</v>
      </c>
      <c r="B164" s="73" t="str">
        <f>IFERROR(VLOOKUP(تفصيلى[[#This Row],[الرقم داخلي]],تسجيل_العقود[],5,0),"")</f>
        <v>دى جى اس</v>
      </c>
      <c r="C164" s="73" t="str">
        <f>IFERROR(VLOOKUP(تفصيلى[[#This Row],[الرقم داخلي]],تسجيل_العقود[],7,0),"")</f>
        <v>امريكى</v>
      </c>
      <c r="D164" s="73" t="str">
        <f>IFERROR(VLOOKUP(تفصيلى[[#This Row],[الرقم داخلي]],تسجيل_العقود[],8,0),"")</f>
        <v>بيورفيلد غرينز</v>
      </c>
      <c r="E164" s="91"/>
      <c r="F164" s="73">
        <f>IFERROR(VLOOKUP(تفصيلى[[#This Row],[الرقم داخلي]],تسجيل_العقود[],9,0),"")</f>
        <v>20047920</v>
      </c>
      <c r="G164" s="72"/>
      <c r="H164" s="73" t="s">
        <v>1056</v>
      </c>
      <c r="I164" s="73" t="s">
        <v>150</v>
      </c>
      <c r="J164" s="88">
        <v>46254</v>
      </c>
      <c r="K164" s="88">
        <v>46254</v>
      </c>
      <c r="L164" s="74"/>
      <c r="M164" s="89" t="str">
        <f>IFERROR(IF((L164&gt;0),تفصيلى[[#This Row],[بداية تشغيل]]+تفصيلى[[#This Row],[مدة التحميل]],"")-1,"")</f>
        <v/>
      </c>
      <c r="N164" s="93" t="s">
        <v>220</v>
      </c>
      <c r="O164" s="88"/>
      <c r="P164" s="73"/>
    </row>
    <row r="165" spans="1:16" ht="27.6" customHeight="1" x14ac:dyDescent="0.3">
      <c r="A165" s="73" t="s">
        <v>1057</v>
      </c>
      <c r="B165" s="73" t="str">
        <f>IFERROR(VLOOKUP(تفصيلى[[#This Row],[الرقم داخلي]],تسجيل_العقود[],5,0),"")</f>
        <v>دى جى اس</v>
      </c>
      <c r="C165" s="73" t="str">
        <f>IFERROR(VLOOKUP(تفصيلى[[#This Row],[الرقم داخلي]],تسجيل_العقود[],7,0),"")</f>
        <v>امريكى</v>
      </c>
      <c r="D165" s="73" t="str">
        <f>IFERROR(VLOOKUP(تفصيلى[[#This Row],[الرقم داخلي]],تسجيل_العقود[],8,0),"")</f>
        <v>اجروكورن تريدنج</v>
      </c>
      <c r="E165" s="91"/>
      <c r="F165" s="73">
        <f>IFERROR(VLOOKUP(تفصيلى[[#This Row],[الرقم داخلي]],تسجيل_العقود[],9,0),"")</f>
        <v>20047930</v>
      </c>
      <c r="G165" s="72"/>
      <c r="H165" s="73" t="s">
        <v>1056</v>
      </c>
      <c r="I165" s="73" t="s">
        <v>150</v>
      </c>
      <c r="J165" s="88">
        <v>46254</v>
      </c>
      <c r="K165" s="88">
        <v>46254</v>
      </c>
      <c r="L165" s="74"/>
      <c r="M165" s="89" t="str">
        <f>IFERROR(IF((L165&gt;0),تفصيلى[[#This Row],[بداية تشغيل]]+تفصيلى[[#This Row],[مدة التحميل]],"")-1,"")</f>
        <v/>
      </c>
      <c r="N165" s="93"/>
      <c r="O165" s="88"/>
      <c r="P165" s="73"/>
    </row>
    <row r="166" spans="1:16" ht="27.6" customHeight="1" x14ac:dyDescent="0.3">
      <c r="A166" s="73" t="s">
        <v>1263</v>
      </c>
      <c r="B166" s="73" t="str">
        <f>IFERROR(VLOOKUP(تفصيلى[[#This Row],[الرقم داخلي]],تسجيل_العقود[],5,0),"")</f>
        <v>دى جى اس</v>
      </c>
      <c r="C166" s="73" t="str">
        <f>IFERROR(VLOOKUP(تفصيلى[[#This Row],[الرقم داخلي]],تسجيل_العقود[],7,0),"")</f>
        <v>امريكى</v>
      </c>
      <c r="D166" s="73">
        <f>IFERROR(VLOOKUP(تفصيلى[[#This Row],[الرقم داخلي]],تسجيل_العقود[],8,0),"")</f>
        <v>0</v>
      </c>
      <c r="E166" s="73" t="s">
        <v>151</v>
      </c>
      <c r="F166" s="73">
        <f>IFERROR(VLOOKUP(تفصيلى[[#This Row],[الرقم داخلي]],تسجيل_العقود[],9,0),"")</f>
        <v>0</v>
      </c>
      <c r="G166" s="72">
        <v>10000</v>
      </c>
      <c r="H166" s="73"/>
      <c r="I166" s="73"/>
      <c r="J166" s="88">
        <v>46042</v>
      </c>
      <c r="K166" s="88"/>
      <c r="L166" s="74">
        <v>60</v>
      </c>
      <c r="M166" s="89">
        <f>IFERROR(IF((L166&gt;0),تفصيلى[[#This Row],[بداية تشغيل]]+تفصيلى[[#This Row],[مدة التحميل]],"")-1,"")</f>
        <v>59</v>
      </c>
      <c r="N166" s="93"/>
      <c r="O166" s="88"/>
      <c r="P166" s="73"/>
    </row>
    <row r="167" spans="1:16" ht="27.6" customHeight="1" x14ac:dyDescent="0.3">
      <c r="A167" s="73" t="s">
        <v>1263</v>
      </c>
      <c r="B167" s="73" t="str">
        <f>IFERROR(VLOOKUP(تفصيلى[[#This Row],[الرقم داخلي]],تسجيل_العقود[],5,0),"")</f>
        <v>دى جى اس</v>
      </c>
      <c r="C167" s="73" t="str">
        <f>IFERROR(VLOOKUP(تفصيلى[[#This Row],[الرقم داخلي]],تسجيل_العقود[],7,0),"")</f>
        <v>امريكى</v>
      </c>
      <c r="D167" s="73">
        <f>IFERROR(VLOOKUP(تفصيلى[[#This Row],[الرقم داخلي]],تسجيل_العقود[],8,0),"")</f>
        <v>0</v>
      </c>
      <c r="E167" s="73" t="s">
        <v>140</v>
      </c>
      <c r="F167" s="73">
        <f>IFERROR(VLOOKUP(تفصيلى[[#This Row],[الرقم داخلي]],تسجيل_العقود[],9,0),"")</f>
        <v>0</v>
      </c>
      <c r="G167" s="72">
        <v>10000</v>
      </c>
      <c r="H167" s="73"/>
      <c r="I167" s="73"/>
      <c r="J167" s="88">
        <v>46073</v>
      </c>
      <c r="K167" s="88"/>
      <c r="L167" s="74">
        <v>90</v>
      </c>
      <c r="M167" s="89">
        <f>IFERROR(IF((L167&gt;0),تفصيلى[[#This Row],[بداية تشغيل]]+تفصيلى[[#This Row],[مدة التحميل]],"")-1,"")</f>
        <v>89</v>
      </c>
      <c r="N167" s="93"/>
      <c r="O167" s="88"/>
      <c r="P167" s="73"/>
    </row>
  </sheetData>
  <dataConsolidate/>
  <conditionalFormatting sqref="A2:P167">
    <cfRule type="expression" dxfId="155" priority="5">
      <formula>$N2="Active"</formula>
    </cfRule>
    <cfRule type="expression" dxfId="154" priority="6">
      <formula>$N2="finish"</formula>
    </cfRule>
  </conditionalFormatting>
  <conditionalFormatting sqref="A2:A5000">
    <cfRule type="expression" dxfId="153" priority="2">
      <formula>AND($A2="",COUNTA($B2:P2)&gt;0)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خطأ" error="اختر من القائمة" xr:uid="{47AD81D9-760B-4C3D-B53E-692B63A55920}">
          <x14:formula1>
            <xm:f>بيانات!$R$28:$R$31</xm:f>
          </x14:formula1>
          <xm:sqref>O2:O167</xm:sqref>
        </x14:dataValidation>
        <x14:dataValidation type="list" allowBlank="1" showInputMessage="1" showErrorMessage="1" errorTitle="خطأ" error="برجاء الاختيار من القائمة" xr:uid="{A70E1F07-8292-4B1A-9E36-3D35C9B8B684}">
          <x14:formula1>
            <xm:f>بيانات!$H$19:$H$22</xm:f>
          </x14:formula1>
          <xm:sqref>I2:I167</xm:sqref>
        </x14:dataValidation>
        <x14:dataValidation type="list" allowBlank="1" showInputMessage="1" showErrorMessage="1" errorTitle="خطأ" error="اختر من القائمة" xr:uid="{60A62A7D-1ED4-4DFA-85E1-46792EC40305}">
          <x14:formula1>
            <xm:f>بيانات!$P$28:$P$30</xm:f>
          </x14:formula1>
          <xm:sqref>N2:N167</xm:sqref>
        </x14:dataValidation>
        <x14:dataValidation type="list" allowBlank="1" showInputMessage="1" showErrorMessage="1" errorTitle="خطأ" error="اختر من القائمة" xr:uid="{97AD0C60-980D-4383-98A7-52F2B77D6C92}">
          <x14:formula1>
            <xm:f>بيانات!$K$2:$K$17</xm:f>
          </x14:formula1>
          <xm:sqref>E2:E167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444C-EE4E-4D26-BEF4-B408B22ABDDA}">
  <sheetPr codeName="Sheet5">
    <pageSetUpPr fitToPage="1"/>
  </sheetPr>
  <dimension ref="A1:O207"/>
  <sheetViews>
    <sheetView rightToLeft="1" workbookViewId="0">
      <pane ySplit="1" topLeftCell="A192" activePane="bottomLeft" state="frozen"/>
      <selection activeCell="F11" sqref="F11"/>
      <selection pane="bottomLeft" activeCell="K192" sqref="K192:K207"/>
    </sheetView>
  </sheetViews>
  <sheetFormatPr defaultColWidth="8.88671875" defaultRowHeight="22.95" customHeight="1" x14ac:dyDescent="0.3"/>
  <cols>
    <col min="1" max="1" width="14.33203125" style="5" bestFit="1" customWidth="1"/>
    <col min="2" max="2" width="15" style="6" customWidth="1"/>
    <col min="3" max="3" width="16.109375" style="6" customWidth="1"/>
    <col min="4" max="6" width="15" style="6" customWidth="1"/>
    <col min="7" max="7" width="19.33203125" style="6" customWidth="1"/>
    <col min="8" max="8" width="9.109375" style="6" customWidth="1"/>
    <col min="9" max="10" width="8.6640625" style="6" customWidth="1"/>
    <col min="11" max="11" width="15" style="6" customWidth="1"/>
    <col min="12" max="12" width="12.88671875" style="6" customWidth="1"/>
    <col min="13" max="13" width="17" style="6" customWidth="1"/>
    <col min="14" max="14" width="15.44140625" style="6" customWidth="1"/>
    <col min="15" max="16384" width="8.88671875" style="6"/>
  </cols>
  <sheetData>
    <row r="1" spans="1:15" ht="45.6" customHeight="1" x14ac:dyDescent="0.3">
      <c r="A1" s="6" t="s">
        <v>1058</v>
      </c>
      <c r="B1" s="6" t="s">
        <v>1059</v>
      </c>
      <c r="C1" s="6" t="s">
        <v>1060</v>
      </c>
      <c r="D1" s="6" t="s">
        <v>9</v>
      </c>
      <c r="E1" s="6" t="s">
        <v>804</v>
      </c>
      <c r="F1" s="6" t="s">
        <v>807</v>
      </c>
      <c r="G1" s="6" t="s">
        <v>1061</v>
      </c>
      <c r="H1" s="12" t="s">
        <v>75</v>
      </c>
      <c r="I1" s="12" t="s">
        <v>123</v>
      </c>
      <c r="J1" s="12" t="s">
        <v>1171</v>
      </c>
      <c r="K1" s="6" t="s">
        <v>1062</v>
      </c>
      <c r="L1" s="6" t="s">
        <v>1063</v>
      </c>
      <c r="M1" s="6" t="s">
        <v>1064</v>
      </c>
      <c r="N1" s="6" t="s">
        <v>165</v>
      </c>
      <c r="O1" s="6" t="s">
        <v>1065</v>
      </c>
    </row>
    <row r="2" spans="1:15" ht="22.95" customHeight="1" x14ac:dyDescent="0.3">
      <c r="A2" s="3" t="s">
        <v>870</v>
      </c>
      <c r="B2" s="7">
        <v>46023</v>
      </c>
      <c r="C2" s="3" t="str">
        <f>IFERROR(VLOOKUP(السداد[[#This Row],[الرقم الداخلي]],تسجيل_العقود[],8,0),"")</f>
        <v>الواحة للاعلاف</v>
      </c>
      <c r="D2" s="3" t="str">
        <f>IFERROR(VLOOKUP(السداد[[#This Row],[الرقم الداخلي]],تسجيل_العقود[],5,0),"")</f>
        <v>الصويا</v>
      </c>
      <c r="E2" s="3" t="str">
        <f>IFERROR(VLOOKUP(السداد[[#This Row],[الرقم الداخلي]],تسجيل_العقود[],6,0),"")</f>
        <v>كارجيل</v>
      </c>
      <c r="F2" s="3" t="str">
        <f>IFERROR(VLOOKUP(السداد[[#This Row],[الرقم الداخلي]],تسجيل_العقود[],9,0),"")</f>
        <v>SCN-007257</v>
      </c>
      <c r="G2" s="3" t="s">
        <v>41</v>
      </c>
      <c r="H2" s="3" t="s">
        <v>84</v>
      </c>
      <c r="I2" s="3"/>
      <c r="J2" s="3" t="s">
        <v>1172</v>
      </c>
      <c r="K2" s="14">
        <v>2500</v>
      </c>
      <c r="L2" s="8">
        <v>403</v>
      </c>
      <c r="M2" s="13">
        <v>47.75</v>
      </c>
      <c r="N2" s="3" t="s">
        <v>179</v>
      </c>
      <c r="O2" s="3"/>
    </row>
    <row r="3" spans="1:15" ht="22.95" customHeight="1" x14ac:dyDescent="0.3">
      <c r="A3" s="3" t="s">
        <v>872</v>
      </c>
      <c r="B3" s="7">
        <v>46023</v>
      </c>
      <c r="C3" s="3" t="str">
        <f>IFERROR(VLOOKUP(السداد[[#This Row],[الرقم الداخلي]],تسجيل_العقود[],8,0),"")</f>
        <v>الايمان للاعلاف</v>
      </c>
      <c r="D3" s="3" t="str">
        <f>IFERROR(VLOOKUP(السداد[[#This Row],[الرقم الداخلي]],تسجيل_العقود[],5,0),"")</f>
        <v>الصويا</v>
      </c>
      <c r="E3" s="3" t="str">
        <f>IFERROR(VLOOKUP(السداد[[#This Row],[الرقم الداخلي]],تسجيل_العقود[],6,0),"")</f>
        <v>كارجيل</v>
      </c>
      <c r="F3" s="3" t="str">
        <f>IFERROR(VLOOKUP(السداد[[#This Row],[الرقم الداخلي]],تسجيل_العقود[],9,0),"")</f>
        <v>SCN-007259</v>
      </c>
      <c r="G3" s="3" t="s">
        <v>27</v>
      </c>
      <c r="H3" s="3" t="s">
        <v>84</v>
      </c>
      <c r="I3" s="3"/>
      <c r="J3" s="3" t="s">
        <v>1172</v>
      </c>
      <c r="K3" s="14">
        <v>2500</v>
      </c>
      <c r="L3" s="8">
        <v>403</v>
      </c>
      <c r="M3" s="13">
        <v>47.75</v>
      </c>
      <c r="N3" s="3" t="s">
        <v>179</v>
      </c>
      <c r="O3" s="3"/>
    </row>
    <row r="4" spans="1:15" ht="22.95" customHeight="1" x14ac:dyDescent="0.3">
      <c r="A4" s="3" t="s">
        <v>831</v>
      </c>
      <c r="B4" s="7">
        <v>46028</v>
      </c>
      <c r="C4" s="3" t="str">
        <f>IFERROR(VLOOKUP(السداد[[#This Row],[الرقم الداخلي]],تسجيل_العقود[],8,0),"")</f>
        <v>اجرولاند</v>
      </c>
      <c r="D4" s="3" t="str">
        <f>IFERROR(VLOOKUP(السداد[[#This Row],[الرقم الداخلي]],تسجيل_العقود[],5,0),"")</f>
        <v>الــــــــــذرة</v>
      </c>
      <c r="E4" s="3" t="str">
        <f>IFERROR(VLOOKUP(السداد[[#This Row],[الرقم الداخلي]],تسجيل_العقود[],6,0),"")</f>
        <v>كوفكو اجرى</v>
      </c>
      <c r="F4" s="3" t="str">
        <f>IFERROR(VLOOKUP(السداد[[#This Row],[الرقم الداخلي]],تسجيل_العقود[],9,0),"")</f>
        <v>SC-26583-CH</v>
      </c>
      <c r="G4" s="3" t="s">
        <v>41</v>
      </c>
      <c r="H4" s="3" t="s">
        <v>93</v>
      </c>
      <c r="I4" s="3" t="s">
        <v>134</v>
      </c>
      <c r="J4" s="3" t="s">
        <v>1172</v>
      </c>
      <c r="K4" s="14">
        <v>10000</v>
      </c>
      <c r="L4" s="8">
        <v>270</v>
      </c>
      <c r="M4" s="13">
        <v>47.96</v>
      </c>
      <c r="N4" s="3" t="s">
        <v>169</v>
      </c>
      <c r="O4" s="3"/>
    </row>
    <row r="5" spans="1:15" ht="22.95" customHeight="1" x14ac:dyDescent="0.3">
      <c r="A5" s="3" t="s">
        <v>831</v>
      </c>
      <c r="B5" s="7">
        <v>46028</v>
      </c>
      <c r="C5" s="3" t="str">
        <f>IFERROR(VLOOKUP(السداد[[#This Row],[الرقم الداخلي]],تسجيل_العقود[],8,0),"")</f>
        <v>اجرولاند</v>
      </c>
      <c r="D5" s="3" t="str">
        <f>IFERROR(VLOOKUP(السداد[[#This Row],[الرقم الداخلي]],تسجيل_العقود[],5,0),"")</f>
        <v>الــــــــــذرة</v>
      </c>
      <c r="E5" s="3" t="str">
        <f>IFERROR(VLOOKUP(السداد[[#This Row],[الرقم الداخلي]],تسجيل_العقود[],6,0),"")</f>
        <v>كوفكو اجرى</v>
      </c>
      <c r="F5" s="3" t="str">
        <f>IFERROR(VLOOKUP(السداد[[#This Row],[الرقم الداخلي]],تسجيل_العقود[],9,0),"")</f>
        <v>SC-26583-CH</v>
      </c>
      <c r="G5" s="3" t="s">
        <v>41</v>
      </c>
      <c r="H5" s="3" t="s">
        <v>93</v>
      </c>
      <c r="I5" s="3" t="s">
        <v>134</v>
      </c>
      <c r="J5" s="3" t="s">
        <v>1172</v>
      </c>
      <c r="K5" s="14">
        <v>20000</v>
      </c>
      <c r="L5" s="8">
        <v>270</v>
      </c>
      <c r="M5" s="13">
        <v>47.81</v>
      </c>
      <c r="N5" s="3" t="s">
        <v>169</v>
      </c>
      <c r="O5" s="3"/>
    </row>
    <row r="6" spans="1:15" ht="22.95" customHeight="1" x14ac:dyDescent="0.3">
      <c r="A6" s="3" t="s">
        <v>874</v>
      </c>
      <c r="B6" s="7">
        <v>46028</v>
      </c>
      <c r="C6" s="3" t="str">
        <f>IFERROR(VLOOKUP(السداد[[#This Row],[الرقم الداخلي]],تسجيل_العقود[],8,0),"")</f>
        <v>الايمان للاعلاف</v>
      </c>
      <c r="D6" s="3" t="str">
        <f>IFERROR(VLOOKUP(السداد[[#This Row],[الرقم الداخلي]],تسجيل_العقود[],5,0),"")</f>
        <v>الصويا</v>
      </c>
      <c r="E6" s="3" t="str">
        <f>IFERROR(VLOOKUP(السداد[[#This Row],[الرقم الداخلي]],تسجيل_العقود[],6,0),"")</f>
        <v>كارجيل</v>
      </c>
      <c r="F6" s="3" t="str">
        <f>IFERROR(VLOOKUP(السداد[[#This Row],[الرقم الداخلي]],تسجيل_العقود[],9,0),"")</f>
        <v>SCN-007324</v>
      </c>
      <c r="G6" s="3" t="s">
        <v>27</v>
      </c>
      <c r="H6" s="3" t="s">
        <v>84</v>
      </c>
      <c r="I6" s="3"/>
      <c r="J6" s="3" t="s">
        <v>1172</v>
      </c>
      <c r="K6" s="14">
        <v>2500</v>
      </c>
      <c r="L6" s="8">
        <v>414</v>
      </c>
      <c r="M6" s="13">
        <v>47.31</v>
      </c>
      <c r="N6" s="3" t="s">
        <v>179</v>
      </c>
      <c r="O6" s="3"/>
    </row>
    <row r="7" spans="1:15" ht="22.95" customHeight="1" x14ac:dyDescent="0.3">
      <c r="A7" s="3" t="s">
        <v>831</v>
      </c>
      <c r="B7" s="7">
        <v>46030</v>
      </c>
      <c r="C7" s="3" t="str">
        <f>IFERROR(VLOOKUP(السداد[[#This Row],[الرقم الداخلي]],تسجيل_العقود[],8,0),"")</f>
        <v>اجرولاند</v>
      </c>
      <c r="D7" s="3" t="str">
        <f>IFERROR(VLOOKUP(السداد[[#This Row],[الرقم الداخلي]],تسجيل_العقود[],5,0),"")</f>
        <v>الــــــــــذرة</v>
      </c>
      <c r="E7" s="3" t="str">
        <f>IFERROR(VLOOKUP(السداد[[#This Row],[الرقم الداخلي]],تسجيل_العقود[],6,0),"")</f>
        <v>كوفكو اجرى</v>
      </c>
      <c r="F7" s="3" t="str">
        <f>IFERROR(VLOOKUP(السداد[[#This Row],[الرقم الداخلي]],تسجيل_العقود[],9,0),"")</f>
        <v>SC-26583-CH</v>
      </c>
      <c r="G7" s="3" t="s">
        <v>27</v>
      </c>
      <c r="H7" s="3" t="s">
        <v>93</v>
      </c>
      <c r="I7" s="3" t="s">
        <v>134</v>
      </c>
      <c r="J7" s="3" t="s">
        <v>1172</v>
      </c>
      <c r="K7" s="14">
        <v>14008.41</v>
      </c>
      <c r="L7" s="8">
        <v>270</v>
      </c>
      <c r="M7" s="13">
        <v>48.05</v>
      </c>
      <c r="N7" s="3" t="s">
        <v>169</v>
      </c>
      <c r="O7" s="3"/>
    </row>
    <row r="8" spans="1:15" ht="22.95" customHeight="1" x14ac:dyDescent="0.3">
      <c r="A8" s="3" t="s">
        <v>831</v>
      </c>
      <c r="B8" s="7">
        <v>46030</v>
      </c>
      <c r="C8" s="3" t="str">
        <f>IFERROR(VLOOKUP(السداد[[#This Row],[الرقم الداخلي]],تسجيل_العقود[],8,0),"")</f>
        <v>اجرولاند</v>
      </c>
      <c r="D8" s="3" t="str">
        <f>IFERROR(VLOOKUP(السداد[[#This Row],[الرقم الداخلي]],تسجيل_العقود[],5,0),"")</f>
        <v>الــــــــــذرة</v>
      </c>
      <c r="E8" s="3" t="str">
        <f>IFERROR(VLOOKUP(السداد[[#This Row],[الرقم الداخلي]],تسجيل_العقود[],6,0),"")</f>
        <v>كوفكو اجرى</v>
      </c>
      <c r="F8" s="3" t="str">
        <f>IFERROR(VLOOKUP(السداد[[#This Row],[الرقم الداخلي]],تسجيل_العقود[],9,0),"")</f>
        <v>SC-26583-CH</v>
      </c>
      <c r="G8" s="3" t="s">
        <v>27</v>
      </c>
      <c r="H8" s="3" t="s">
        <v>93</v>
      </c>
      <c r="I8" s="3" t="s">
        <v>134</v>
      </c>
      <c r="J8" s="3" t="s">
        <v>1172</v>
      </c>
      <c r="K8" s="14">
        <v>10601.18</v>
      </c>
      <c r="L8" s="8">
        <v>270</v>
      </c>
      <c r="M8" s="13">
        <v>48.06</v>
      </c>
      <c r="N8" s="3" t="s">
        <v>169</v>
      </c>
      <c r="O8" s="3"/>
    </row>
    <row r="9" spans="1:15" ht="22.95" customHeight="1" x14ac:dyDescent="0.3">
      <c r="A9" s="3" t="s">
        <v>876</v>
      </c>
      <c r="B9" s="7">
        <v>46030</v>
      </c>
      <c r="C9" s="3" t="str">
        <f>IFERROR(VLOOKUP(السداد[[#This Row],[الرقم الداخلي]],تسجيل_العقود[],8,0),"")</f>
        <v>الواحة للاعلاف</v>
      </c>
      <c r="D9" s="3" t="str">
        <f>IFERROR(VLOOKUP(السداد[[#This Row],[الرقم الداخلي]],تسجيل_العقود[],5,0),"")</f>
        <v>الصويا</v>
      </c>
      <c r="E9" s="3" t="str">
        <f>IFERROR(VLOOKUP(السداد[[#This Row],[الرقم الداخلي]],تسجيل_العقود[],6,0),"")</f>
        <v>كارجيل</v>
      </c>
      <c r="F9" s="3" t="str">
        <f>IFERROR(VLOOKUP(السداد[[#This Row],[الرقم الداخلي]],تسجيل_العقود[],9,0),"")</f>
        <v>SCN-007326</v>
      </c>
      <c r="G9" s="3" t="s">
        <v>41</v>
      </c>
      <c r="H9" s="3" t="s">
        <v>84</v>
      </c>
      <c r="I9" s="3"/>
      <c r="J9" s="3" t="s">
        <v>1172</v>
      </c>
      <c r="K9" s="14">
        <v>2500</v>
      </c>
      <c r="L9" s="8">
        <v>414</v>
      </c>
      <c r="M9" s="13">
        <v>47.29</v>
      </c>
      <c r="N9" s="3" t="s">
        <v>179</v>
      </c>
      <c r="O9" s="3"/>
    </row>
    <row r="10" spans="1:15" ht="22.95" customHeight="1" x14ac:dyDescent="0.3">
      <c r="A10" s="3" t="s">
        <v>878</v>
      </c>
      <c r="B10" s="7">
        <v>46033</v>
      </c>
      <c r="C10" s="3" t="str">
        <f>IFERROR(VLOOKUP(السداد[[#This Row],[الرقم الداخلي]],تسجيل_العقود[],8,0),"")</f>
        <v>الايمان للاعلاف</v>
      </c>
      <c r="D10" s="3" t="str">
        <f>IFERROR(VLOOKUP(السداد[[#This Row],[الرقم الداخلي]],تسجيل_العقود[],5,0),"")</f>
        <v>الصويا</v>
      </c>
      <c r="E10" s="3" t="str">
        <f>IFERROR(VLOOKUP(السداد[[#This Row],[الرقم الداخلي]],تسجيل_العقود[],6,0),"")</f>
        <v>كارجيل</v>
      </c>
      <c r="F10" s="3" t="str">
        <f>IFERROR(VLOOKUP(السداد[[#This Row],[الرقم الداخلي]],تسجيل_العقود[],9,0),"")</f>
        <v>SCN-007325</v>
      </c>
      <c r="G10" s="3" t="s">
        <v>27</v>
      </c>
      <c r="H10" s="3" t="s">
        <v>84</v>
      </c>
      <c r="I10" s="3"/>
      <c r="J10" s="3" t="s">
        <v>1172</v>
      </c>
      <c r="K10" s="14">
        <v>2500</v>
      </c>
      <c r="L10" s="8">
        <v>414</v>
      </c>
      <c r="M10" s="13">
        <v>47.24</v>
      </c>
      <c r="N10" s="3" t="s">
        <v>179</v>
      </c>
      <c r="O10" s="3"/>
    </row>
    <row r="11" spans="1:15" ht="22.95" customHeight="1" x14ac:dyDescent="0.3">
      <c r="A11" s="3" t="s">
        <v>880</v>
      </c>
      <c r="B11" s="7">
        <v>46035</v>
      </c>
      <c r="C11" s="3" t="str">
        <f>IFERROR(VLOOKUP(السداد[[#This Row],[الرقم الداخلي]],تسجيل_العقود[],8,0),"")</f>
        <v>الواحة للاعلاف</v>
      </c>
      <c r="D11" s="3" t="str">
        <f>IFERROR(VLOOKUP(السداد[[#This Row],[الرقم الداخلي]],تسجيل_العقود[],5,0),"")</f>
        <v>الصويا</v>
      </c>
      <c r="E11" s="3" t="str">
        <f>IFERROR(VLOOKUP(السداد[[#This Row],[الرقم الداخلي]],تسجيل_العقود[],6,0),"")</f>
        <v>كارجيل</v>
      </c>
      <c r="F11" s="3" t="str">
        <f>IFERROR(VLOOKUP(السداد[[#This Row],[الرقم الداخلي]],تسجيل_العقود[],9,0),"")</f>
        <v>SCN-007327</v>
      </c>
      <c r="G11" s="3" t="s">
        <v>41</v>
      </c>
      <c r="H11" s="3" t="s">
        <v>84</v>
      </c>
      <c r="I11" s="3"/>
      <c r="J11" s="3" t="s">
        <v>1172</v>
      </c>
      <c r="K11" s="14">
        <v>2500</v>
      </c>
      <c r="L11" s="8">
        <v>414</v>
      </c>
      <c r="M11" s="13">
        <v>47.25</v>
      </c>
      <c r="N11" s="3" t="s">
        <v>179</v>
      </c>
      <c r="O11" s="3"/>
    </row>
    <row r="12" spans="1:15" ht="22.95" customHeight="1" x14ac:dyDescent="0.3">
      <c r="A12" s="3" t="s">
        <v>829</v>
      </c>
      <c r="B12" s="7">
        <v>46036</v>
      </c>
      <c r="C12" s="3" t="str">
        <f>IFERROR(VLOOKUP(السداد[[#This Row],[الرقم الداخلي]],تسجيل_العقود[],8,0),"")</f>
        <v>اجروكورن تريدنج</v>
      </c>
      <c r="D12" s="3" t="str">
        <f>IFERROR(VLOOKUP(السداد[[#This Row],[الرقم الداخلي]],تسجيل_العقود[],5,0),"")</f>
        <v>الــــــــــذرة</v>
      </c>
      <c r="E12" s="3" t="str">
        <f>IFERROR(VLOOKUP(السداد[[#This Row],[الرقم الداخلي]],تسجيل_العقود[],6,0),"")</f>
        <v>كوفكو اجرى</v>
      </c>
      <c r="F12" s="3" t="str">
        <f>IFERROR(VLOOKUP(السداد[[#This Row],[الرقم الداخلي]],تسجيل_العقود[],9,0),"")</f>
        <v>SC-26971-CH</v>
      </c>
      <c r="G12" s="3" t="s">
        <v>27</v>
      </c>
      <c r="H12" s="3" t="s">
        <v>93</v>
      </c>
      <c r="I12" s="3" t="s">
        <v>134</v>
      </c>
      <c r="J12" s="3" t="s">
        <v>1172</v>
      </c>
      <c r="K12" s="14">
        <v>8824.1650000000009</v>
      </c>
      <c r="L12" s="8">
        <v>270</v>
      </c>
      <c r="M12" s="13">
        <v>47.87</v>
      </c>
      <c r="N12" s="3" t="s">
        <v>169</v>
      </c>
      <c r="O12" s="3"/>
    </row>
    <row r="13" spans="1:15" ht="22.95" customHeight="1" x14ac:dyDescent="0.3">
      <c r="A13" s="3" t="s">
        <v>882</v>
      </c>
      <c r="B13" s="7">
        <v>46036</v>
      </c>
      <c r="C13" s="3" t="str">
        <f>IFERROR(VLOOKUP(السداد[[#This Row],[الرقم الداخلي]],تسجيل_العقود[],8,0),"")</f>
        <v>الايمان للاعلاف</v>
      </c>
      <c r="D13" s="3" t="str">
        <f>IFERROR(VLOOKUP(السداد[[#This Row],[الرقم الداخلي]],تسجيل_العقود[],5,0),"")</f>
        <v>الصويا</v>
      </c>
      <c r="E13" s="3" t="str">
        <f>IFERROR(VLOOKUP(السداد[[#This Row],[الرقم الداخلي]],تسجيل_العقود[],6,0),"")</f>
        <v>كارجيل</v>
      </c>
      <c r="F13" s="3" t="str">
        <f>IFERROR(VLOOKUP(السداد[[#This Row],[الرقم الداخلي]],تسجيل_العقود[],9,0),"")</f>
        <v>SCN-007304</v>
      </c>
      <c r="G13" s="3" t="s">
        <v>27</v>
      </c>
      <c r="H13" s="3" t="s">
        <v>84</v>
      </c>
      <c r="I13" s="3"/>
      <c r="J13" s="3" t="s">
        <v>1172</v>
      </c>
      <c r="K13" s="14">
        <v>2500</v>
      </c>
      <c r="L13" s="8">
        <v>415.68</v>
      </c>
      <c r="M13" s="13">
        <v>47.33</v>
      </c>
      <c r="N13" s="3" t="s">
        <v>179</v>
      </c>
      <c r="O13" s="3"/>
    </row>
    <row r="14" spans="1:15" ht="22.95" customHeight="1" x14ac:dyDescent="0.3">
      <c r="A14" s="3" t="s">
        <v>829</v>
      </c>
      <c r="B14" s="7">
        <v>46037</v>
      </c>
      <c r="C14" s="3" t="str">
        <f>IFERROR(VLOOKUP(السداد[[#This Row],[الرقم الداخلي]],تسجيل_العقود[],8,0),"")</f>
        <v>اجروكورن تريدنج</v>
      </c>
      <c r="D14" s="3" t="str">
        <f>IFERROR(VLOOKUP(السداد[[#This Row],[الرقم الداخلي]],تسجيل_العقود[],5,0),"")</f>
        <v>الــــــــــذرة</v>
      </c>
      <c r="E14" s="3" t="str">
        <f>IFERROR(VLOOKUP(السداد[[#This Row],[الرقم الداخلي]],تسجيل_العقود[],6,0),"")</f>
        <v>كوفكو اجرى</v>
      </c>
      <c r="F14" s="3" t="str">
        <f>IFERROR(VLOOKUP(السداد[[#This Row],[الرقم الداخلي]],تسجيل_العقود[],9,0),"")</f>
        <v>SC-26971-CH</v>
      </c>
      <c r="G14" s="3" t="s">
        <v>41</v>
      </c>
      <c r="H14" s="3" t="s">
        <v>93</v>
      </c>
      <c r="I14" s="3" t="s">
        <v>134</v>
      </c>
      <c r="J14" s="3" t="s">
        <v>1172</v>
      </c>
      <c r="K14" s="14">
        <v>10000</v>
      </c>
      <c r="L14" s="8">
        <v>270</v>
      </c>
      <c r="M14" s="13">
        <v>47.87</v>
      </c>
      <c r="N14" s="3" t="s">
        <v>169</v>
      </c>
      <c r="O14" s="3"/>
    </row>
    <row r="15" spans="1:15" ht="22.95" customHeight="1" x14ac:dyDescent="0.3">
      <c r="A15" s="3" t="s">
        <v>884</v>
      </c>
      <c r="B15" s="7">
        <v>46040</v>
      </c>
      <c r="C15" s="3" t="str">
        <f>IFERROR(VLOOKUP(السداد[[#This Row],[الرقم الداخلي]],تسجيل_العقود[],8,0),"")</f>
        <v>الايمان للاعلاف</v>
      </c>
      <c r="D15" s="3" t="str">
        <f>IFERROR(VLOOKUP(السداد[[#This Row],[الرقم الداخلي]],تسجيل_العقود[],5,0),"")</f>
        <v>الصويا</v>
      </c>
      <c r="E15" s="3" t="str">
        <f>IFERROR(VLOOKUP(السداد[[#This Row],[الرقم الداخلي]],تسجيل_العقود[],6,0),"")</f>
        <v>كارجيل</v>
      </c>
      <c r="F15" s="3" t="str">
        <f>IFERROR(VLOOKUP(السداد[[#This Row],[الرقم الداخلي]],تسجيل_العقود[],9,0),"")</f>
        <v>SCN-007305</v>
      </c>
      <c r="G15" s="3" t="s">
        <v>27</v>
      </c>
      <c r="H15" s="3" t="s">
        <v>84</v>
      </c>
      <c r="I15" s="3"/>
      <c r="J15" s="3" t="s">
        <v>1172</v>
      </c>
      <c r="K15" s="14">
        <v>2500</v>
      </c>
      <c r="L15" s="8">
        <v>415.56</v>
      </c>
      <c r="M15" s="13">
        <v>47.34</v>
      </c>
      <c r="N15" s="3" t="s">
        <v>179</v>
      </c>
      <c r="O15" s="3"/>
    </row>
    <row r="16" spans="1:15" ht="22.95" customHeight="1" x14ac:dyDescent="0.3">
      <c r="A16" s="3" t="s">
        <v>886</v>
      </c>
      <c r="B16" s="7">
        <v>46042</v>
      </c>
      <c r="C16" s="3" t="str">
        <f>IFERROR(VLOOKUP(السداد[[#This Row],[الرقم الداخلي]],تسجيل_العقود[],8,0),"")</f>
        <v>الواحة للاعلاف</v>
      </c>
      <c r="D16" s="3" t="str">
        <f>IFERROR(VLOOKUP(السداد[[#This Row],[الرقم الداخلي]],تسجيل_العقود[],5,0),"")</f>
        <v>الصويا</v>
      </c>
      <c r="E16" s="3" t="str">
        <f>IFERROR(VLOOKUP(السداد[[#This Row],[الرقم الداخلي]],تسجيل_العقود[],6,0),"")</f>
        <v>كارجيل</v>
      </c>
      <c r="F16" s="3" t="str">
        <f>IFERROR(VLOOKUP(السداد[[#This Row],[الرقم الداخلي]],تسجيل_العقود[],9,0),"")</f>
        <v>SCN-007307</v>
      </c>
      <c r="G16" s="3" t="s">
        <v>41</v>
      </c>
      <c r="H16" s="3" t="s">
        <v>84</v>
      </c>
      <c r="I16" s="3"/>
      <c r="J16" s="3" t="s">
        <v>1172</v>
      </c>
      <c r="K16" s="14">
        <v>2500</v>
      </c>
      <c r="L16" s="8">
        <v>413.47</v>
      </c>
      <c r="M16" s="13">
        <v>47.5</v>
      </c>
      <c r="N16" s="3" t="s">
        <v>179</v>
      </c>
      <c r="O16" s="3"/>
    </row>
    <row r="17" spans="1:15" ht="22.95" customHeight="1" x14ac:dyDescent="0.3">
      <c r="A17" s="3" t="s">
        <v>829</v>
      </c>
      <c r="B17" s="7">
        <v>46043</v>
      </c>
      <c r="C17" s="3" t="str">
        <f>IFERROR(VLOOKUP(السداد[[#This Row],[الرقم الداخلي]],تسجيل_العقود[],8,0),"")</f>
        <v>اجروكورن تريدنج</v>
      </c>
      <c r="D17" s="3" t="str">
        <f>IFERROR(VLOOKUP(السداد[[#This Row],[الرقم الداخلي]],تسجيل_العقود[],5,0),"")</f>
        <v>الــــــــــذرة</v>
      </c>
      <c r="E17" s="3" t="str">
        <f>IFERROR(VLOOKUP(السداد[[#This Row],[الرقم الداخلي]],تسجيل_العقود[],6,0),"")</f>
        <v>كوفكو اجرى</v>
      </c>
      <c r="F17" s="3" t="str">
        <f>IFERROR(VLOOKUP(السداد[[#This Row],[الرقم الداخلي]],تسجيل_العقود[],9,0),"")</f>
        <v>SC-26971-CH</v>
      </c>
      <c r="G17" s="3" t="s">
        <v>41</v>
      </c>
      <c r="H17" s="3" t="s">
        <v>93</v>
      </c>
      <c r="I17" s="3" t="s">
        <v>134</v>
      </c>
      <c r="J17" s="3" t="s">
        <v>1172</v>
      </c>
      <c r="K17" s="14">
        <v>15000</v>
      </c>
      <c r="L17" s="8">
        <v>270</v>
      </c>
      <c r="M17" s="13">
        <v>47.75</v>
      </c>
      <c r="N17" s="3" t="s">
        <v>169</v>
      </c>
      <c r="O17" s="3"/>
    </row>
    <row r="18" spans="1:15" ht="22.95" customHeight="1" x14ac:dyDescent="0.3">
      <c r="A18" s="3" t="s">
        <v>829</v>
      </c>
      <c r="B18" s="7">
        <v>46043</v>
      </c>
      <c r="C18" s="3" t="str">
        <f>IFERROR(VLOOKUP(السداد[[#This Row],[الرقم الداخلي]],تسجيل_العقود[],8,0),"")</f>
        <v>اجروكورن تريدنج</v>
      </c>
      <c r="D18" s="3" t="str">
        <f>IFERROR(VLOOKUP(السداد[[#This Row],[الرقم الداخلي]],تسجيل_العقود[],5,0),"")</f>
        <v>الــــــــــذرة</v>
      </c>
      <c r="E18" s="3" t="str">
        <f>IFERROR(VLOOKUP(السداد[[#This Row],[الرقم الداخلي]],تسجيل_العقود[],6,0),"")</f>
        <v>كوفكو اجرى</v>
      </c>
      <c r="F18" s="3" t="str">
        <f>IFERROR(VLOOKUP(السداد[[#This Row],[الرقم الداخلي]],تسجيل_العقود[],9,0),"")</f>
        <v>SC-26971-CH</v>
      </c>
      <c r="G18" s="3" t="s">
        <v>27</v>
      </c>
      <c r="H18" s="3" t="s">
        <v>93</v>
      </c>
      <c r="I18" s="3" t="s">
        <v>134</v>
      </c>
      <c r="J18" s="3" t="s">
        <v>1172</v>
      </c>
      <c r="K18" s="14">
        <v>4736.7797407407406</v>
      </c>
      <c r="L18" s="8">
        <v>270</v>
      </c>
      <c r="M18" s="13">
        <v>47.92</v>
      </c>
      <c r="N18" s="3" t="s">
        <v>169</v>
      </c>
      <c r="O18" s="3"/>
    </row>
    <row r="19" spans="1:15" ht="22.95" customHeight="1" x14ac:dyDescent="0.3">
      <c r="A19" s="3" t="s">
        <v>829</v>
      </c>
      <c r="B19" s="7">
        <v>46043</v>
      </c>
      <c r="C19" s="3" t="str">
        <f>IFERROR(VLOOKUP(السداد[[#This Row],[الرقم الداخلي]],تسجيل_العقود[],8,0),"")</f>
        <v>اجروكورن تريدنج</v>
      </c>
      <c r="D19" s="3" t="str">
        <f>IFERROR(VLOOKUP(السداد[[#This Row],[الرقم الداخلي]],تسجيل_العقود[],5,0),"")</f>
        <v>الــــــــــذرة</v>
      </c>
      <c r="E19" s="3" t="str">
        <f>IFERROR(VLOOKUP(السداد[[#This Row],[الرقم الداخلي]],تسجيل_العقود[],6,0),"")</f>
        <v>كوفكو اجرى</v>
      </c>
      <c r="F19" s="3" t="str">
        <f>IFERROR(VLOOKUP(السداد[[#This Row],[الرقم الداخلي]],تسجيل_العقود[],9,0),"")</f>
        <v>SC-26971-CH</v>
      </c>
      <c r="G19" s="3" t="s">
        <v>27</v>
      </c>
      <c r="H19" s="3" t="s">
        <v>102</v>
      </c>
      <c r="I19" s="3" t="s">
        <v>134</v>
      </c>
      <c r="J19" s="3" t="s">
        <v>1172</v>
      </c>
      <c r="K19" s="14">
        <v>5263.2202592592594</v>
      </c>
      <c r="L19" s="8">
        <v>270</v>
      </c>
      <c r="M19" s="13">
        <v>47.92</v>
      </c>
      <c r="N19" s="3" t="s">
        <v>169</v>
      </c>
      <c r="O19" s="3"/>
    </row>
    <row r="20" spans="1:15" ht="22.95" customHeight="1" x14ac:dyDescent="0.3">
      <c r="A20" s="3" t="s">
        <v>829</v>
      </c>
      <c r="B20" s="7">
        <v>46044</v>
      </c>
      <c r="C20" s="3" t="str">
        <f>IFERROR(VLOOKUP(السداد[[#This Row],[الرقم الداخلي]],تسجيل_العقود[],8,0),"")</f>
        <v>اجروكورن تريدنج</v>
      </c>
      <c r="D20" s="3" t="str">
        <f>IFERROR(VLOOKUP(السداد[[#This Row],[الرقم الداخلي]],تسجيل_العقود[],5,0),"")</f>
        <v>الــــــــــذرة</v>
      </c>
      <c r="E20" s="3" t="str">
        <f>IFERROR(VLOOKUP(السداد[[#This Row],[الرقم الداخلي]],تسجيل_العقود[],6,0),"")</f>
        <v>كوفكو اجرى</v>
      </c>
      <c r="F20" s="3" t="str">
        <f>IFERROR(VLOOKUP(السداد[[#This Row],[الرقم الداخلي]],تسجيل_العقود[],9,0),"")</f>
        <v>SC-26971-CH</v>
      </c>
      <c r="G20" s="3" t="s">
        <v>41</v>
      </c>
      <c r="H20" s="3" t="s">
        <v>93</v>
      </c>
      <c r="I20" s="3" t="s">
        <v>134</v>
      </c>
      <c r="J20" s="3" t="s">
        <v>1172</v>
      </c>
      <c r="K20" s="14">
        <v>10000</v>
      </c>
      <c r="L20" s="8">
        <v>270</v>
      </c>
      <c r="M20" s="13">
        <v>47.84</v>
      </c>
      <c r="N20" s="3" t="s">
        <v>169</v>
      </c>
      <c r="O20" s="3"/>
    </row>
    <row r="21" spans="1:15" ht="22.95" customHeight="1" x14ac:dyDescent="0.3">
      <c r="A21" s="3" t="s">
        <v>888</v>
      </c>
      <c r="B21" s="7">
        <v>46044</v>
      </c>
      <c r="C21" s="3" t="str">
        <f>IFERROR(VLOOKUP(السداد[[#This Row],[الرقم الداخلي]],تسجيل_العقود[],8,0),"")</f>
        <v>الواحة للاعلاف</v>
      </c>
      <c r="D21" s="3" t="str">
        <f>IFERROR(VLOOKUP(السداد[[#This Row],[الرقم الداخلي]],تسجيل_العقود[],5,0),"")</f>
        <v>الصويا</v>
      </c>
      <c r="E21" s="3" t="str">
        <f>IFERROR(VLOOKUP(السداد[[#This Row],[الرقم الداخلي]],تسجيل_العقود[],6,0),"")</f>
        <v>كارجيل</v>
      </c>
      <c r="F21" s="3" t="str">
        <f>IFERROR(VLOOKUP(السداد[[#This Row],[الرقم الداخلي]],تسجيل_العقود[],9,0),"")</f>
        <v>SCN-007308</v>
      </c>
      <c r="G21" s="3" t="s">
        <v>41</v>
      </c>
      <c r="H21" s="3" t="s">
        <v>84</v>
      </c>
      <c r="I21" s="3"/>
      <c r="J21" s="3" t="s">
        <v>1172</v>
      </c>
      <c r="K21" s="14">
        <v>2500</v>
      </c>
      <c r="L21" s="8">
        <v>412.24</v>
      </c>
      <c r="M21" s="13">
        <v>47.35</v>
      </c>
      <c r="N21" s="3" t="s">
        <v>179</v>
      </c>
      <c r="O21" s="3"/>
    </row>
    <row r="22" spans="1:15" ht="22.95" customHeight="1" x14ac:dyDescent="0.3">
      <c r="A22" s="3" t="s">
        <v>890</v>
      </c>
      <c r="B22" s="7">
        <v>46047</v>
      </c>
      <c r="C22" s="3" t="str">
        <f>IFERROR(VLOOKUP(السداد[[#This Row],[الرقم الداخلي]],تسجيل_العقود[],8,0),"")</f>
        <v>الايمان للاعلاف</v>
      </c>
      <c r="D22" s="3" t="str">
        <f>IFERROR(VLOOKUP(السداد[[#This Row],[الرقم الداخلي]],تسجيل_العقود[],5,0),"")</f>
        <v>الصويا</v>
      </c>
      <c r="E22" s="3" t="str">
        <f>IFERROR(VLOOKUP(السداد[[#This Row],[الرقم الداخلي]],تسجيل_العقود[],6,0),"")</f>
        <v>كارجيل</v>
      </c>
      <c r="F22" s="3" t="str">
        <f>IFERROR(VLOOKUP(السداد[[#This Row],[الرقم الداخلي]],تسجيل_العقود[],9,0),"")</f>
        <v>SCN-007306</v>
      </c>
      <c r="G22" s="3" t="s">
        <v>27</v>
      </c>
      <c r="H22" s="3" t="s">
        <v>84</v>
      </c>
      <c r="I22" s="3"/>
      <c r="J22" s="3" t="s">
        <v>1172</v>
      </c>
      <c r="K22" s="14">
        <v>2500</v>
      </c>
      <c r="L22" s="8">
        <v>414.58</v>
      </c>
      <c r="M22" s="13">
        <v>47.15</v>
      </c>
      <c r="N22" s="3" t="s">
        <v>179</v>
      </c>
      <c r="O22" s="3"/>
    </row>
    <row r="23" spans="1:15" ht="22.95" customHeight="1" x14ac:dyDescent="0.3">
      <c r="A23" s="3" t="s">
        <v>892</v>
      </c>
      <c r="B23" s="7">
        <v>46049</v>
      </c>
      <c r="C23" s="3" t="str">
        <f>IFERROR(VLOOKUP(السداد[[#This Row],[الرقم الداخلي]],تسجيل_العقود[],8,0),"")</f>
        <v>الواحة للاعلاف</v>
      </c>
      <c r="D23" s="3" t="str">
        <f>IFERROR(VLOOKUP(السداد[[#This Row],[الرقم الداخلي]],تسجيل_العقود[],5,0),"")</f>
        <v>الصويا</v>
      </c>
      <c r="E23" s="3" t="str">
        <f>IFERROR(VLOOKUP(السداد[[#This Row],[الرقم الداخلي]],تسجيل_العقود[],6,0),"")</f>
        <v>كارجيل</v>
      </c>
      <c r="F23" s="3" t="str">
        <f>IFERROR(VLOOKUP(السداد[[#This Row],[الرقم الداخلي]],تسجيل_العقود[],9,0),"")</f>
        <v>SCN-007309</v>
      </c>
      <c r="G23" s="3" t="s">
        <v>41</v>
      </c>
      <c r="H23" s="3" t="s">
        <v>84</v>
      </c>
      <c r="I23" s="3"/>
      <c r="J23" s="3" t="s">
        <v>1172</v>
      </c>
      <c r="K23" s="14">
        <v>2500</v>
      </c>
      <c r="L23" s="8">
        <v>410.83</v>
      </c>
      <c r="M23" s="13">
        <v>47.09</v>
      </c>
      <c r="N23" s="3" t="s">
        <v>179</v>
      </c>
      <c r="O23" s="3"/>
    </row>
    <row r="24" spans="1:15" ht="22.95" customHeight="1" x14ac:dyDescent="0.3">
      <c r="A24" s="3" t="s">
        <v>894</v>
      </c>
      <c r="B24" s="7">
        <v>46050</v>
      </c>
      <c r="C24" s="3" t="str">
        <f>IFERROR(VLOOKUP(السداد[[#This Row],[الرقم الداخلي]],تسجيل_العقود[],8,0),"")</f>
        <v>الايمان للاعلاف</v>
      </c>
      <c r="D24" s="3" t="str">
        <f>IFERROR(VLOOKUP(السداد[[#This Row],[الرقم الداخلي]],تسجيل_العقود[],5,0),"")</f>
        <v>الصويا</v>
      </c>
      <c r="E24" s="3" t="str">
        <f>IFERROR(VLOOKUP(السداد[[#This Row],[الرقم الداخلي]],تسجيل_العقود[],6,0),"")</f>
        <v>كارجيل</v>
      </c>
      <c r="F24" s="3" t="str">
        <f>IFERROR(VLOOKUP(السداد[[#This Row],[الرقم الداخلي]],تسجيل_العقود[],9,0),"")</f>
        <v>SCN-007476</v>
      </c>
      <c r="G24" s="3" t="s">
        <v>27</v>
      </c>
      <c r="H24" s="3" t="s">
        <v>84</v>
      </c>
      <c r="I24" s="3"/>
      <c r="J24" s="3" t="s">
        <v>1172</v>
      </c>
      <c r="K24" s="14">
        <v>2500</v>
      </c>
      <c r="L24" s="8">
        <v>414</v>
      </c>
      <c r="M24" s="13">
        <v>47.1</v>
      </c>
      <c r="N24" s="3" t="s">
        <v>179</v>
      </c>
      <c r="O24" s="3"/>
    </row>
    <row r="25" spans="1:15" ht="22.95" customHeight="1" x14ac:dyDescent="0.3">
      <c r="A25" s="3" t="s">
        <v>896</v>
      </c>
      <c r="B25" s="7">
        <v>46053</v>
      </c>
      <c r="C25" s="3" t="str">
        <f>IFERROR(VLOOKUP(السداد[[#This Row],[الرقم الداخلي]],تسجيل_العقود[],8,0),"")</f>
        <v>الواحة للاعلاف</v>
      </c>
      <c r="D25" s="3" t="str">
        <f>IFERROR(VLOOKUP(السداد[[#This Row],[الرقم الداخلي]],تسجيل_العقود[],5,0),"")</f>
        <v>الصويا</v>
      </c>
      <c r="E25" s="3" t="str">
        <f>IFERROR(VLOOKUP(السداد[[#This Row],[الرقم الداخلي]],تسجيل_العقود[],6,0),"")</f>
        <v>كارجيل</v>
      </c>
      <c r="F25" s="3" t="str">
        <f>IFERROR(VLOOKUP(السداد[[#This Row],[الرقم الداخلي]],تسجيل_العقود[],9,0),"")</f>
        <v>SCN-007475</v>
      </c>
      <c r="G25" s="3" t="s">
        <v>41</v>
      </c>
      <c r="H25" s="3" t="s">
        <v>84</v>
      </c>
      <c r="I25" s="3"/>
      <c r="J25" s="3" t="s">
        <v>1172</v>
      </c>
      <c r="K25" s="14">
        <v>2500</v>
      </c>
      <c r="L25" s="8">
        <v>414</v>
      </c>
      <c r="M25" s="13">
        <v>47</v>
      </c>
      <c r="N25" s="3" t="s">
        <v>179</v>
      </c>
      <c r="O25" s="3"/>
    </row>
    <row r="26" spans="1:15" ht="22.95" customHeight="1" x14ac:dyDescent="0.3">
      <c r="A26" s="3" t="s">
        <v>898</v>
      </c>
      <c r="B26" s="7">
        <v>46055</v>
      </c>
      <c r="C26" s="3" t="str">
        <f>IFERROR(VLOOKUP(السداد[[#This Row],[الرقم الداخلي]],تسجيل_العقود[],8,0),"")</f>
        <v>الواحة للاعلاف</v>
      </c>
      <c r="D26" s="3" t="str">
        <f>IFERROR(VLOOKUP(السداد[[#This Row],[الرقم الداخلي]],تسجيل_العقود[],5,0),"")</f>
        <v>الصويا</v>
      </c>
      <c r="E26" s="3" t="str">
        <f>IFERROR(VLOOKUP(السداد[[#This Row],[الرقم الداخلي]],تسجيل_العقود[],6,0),"")</f>
        <v>كارجيل</v>
      </c>
      <c r="F26" s="3" t="str">
        <f>IFERROR(VLOOKUP(السداد[[#This Row],[الرقم الداخلي]],تسجيل_العقود[],9,0),"")</f>
        <v>SCN-007465</v>
      </c>
      <c r="G26" s="3" t="s">
        <v>41</v>
      </c>
      <c r="H26" s="3" t="s">
        <v>84</v>
      </c>
      <c r="I26" s="3"/>
      <c r="J26" s="3" t="s">
        <v>1172</v>
      </c>
      <c r="K26" s="14">
        <v>2500</v>
      </c>
      <c r="L26" s="8">
        <v>411.82</v>
      </c>
      <c r="M26" s="13">
        <v>47.17</v>
      </c>
      <c r="N26" s="3" t="s">
        <v>179</v>
      </c>
      <c r="O26" s="3"/>
    </row>
    <row r="27" spans="1:15" ht="22.95" customHeight="1" x14ac:dyDescent="0.3">
      <c r="A27" s="3" t="s">
        <v>900</v>
      </c>
      <c r="B27" s="7">
        <v>46057</v>
      </c>
      <c r="C27" s="3" t="str">
        <f>IFERROR(VLOOKUP(السداد[[#This Row],[الرقم الداخلي]],تسجيل_العقود[],8,0),"")</f>
        <v>الواحة للاعلاف</v>
      </c>
      <c r="D27" s="3" t="str">
        <f>IFERROR(VLOOKUP(السداد[[#This Row],[الرقم الداخلي]],تسجيل_العقود[],5,0),"")</f>
        <v>الصويا</v>
      </c>
      <c r="E27" s="3" t="str">
        <f>IFERROR(VLOOKUP(السداد[[#This Row],[الرقم الداخلي]],تسجيل_العقود[],6,0),"")</f>
        <v>كارجيل</v>
      </c>
      <c r="F27" s="3" t="str">
        <f>IFERROR(VLOOKUP(السداد[[#This Row],[الرقم الداخلي]],تسجيل_العقود[],9,0),"")</f>
        <v>SCN-007466</v>
      </c>
      <c r="G27" s="3" t="s">
        <v>41</v>
      </c>
      <c r="H27" s="3" t="s">
        <v>84</v>
      </c>
      <c r="I27" s="3"/>
      <c r="J27" s="3" t="s">
        <v>1172</v>
      </c>
      <c r="K27" s="14">
        <v>2500</v>
      </c>
      <c r="L27" s="8">
        <v>410.72</v>
      </c>
      <c r="M27" s="13">
        <v>47.04</v>
      </c>
      <c r="N27" s="3" t="s">
        <v>179</v>
      </c>
      <c r="O27" s="3"/>
    </row>
    <row r="28" spans="1:15" ht="22.95" customHeight="1" x14ac:dyDescent="0.3">
      <c r="A28" s="3" t="s">
        <v>1044</v>
      </c>
      <c r="B28" s="7">
        <v>46058</v>
      </c>
      <c r="C28" s="3" t="str">
        <f>IFERROR(VLOOKUP(السداد[[#This Row],[الرقم الداخلي]],تسجيل_العقود[],8,0),"")</f>
        <v>اجرولاند</v>
      </c>
      <c r="D28" s="3" t="str">
        <f>IFERROR(VLOOKUP(السداد[[#This Row],[الرقم الداخلي]],تسجيل_العقود[],5,0),"")</f>
        <v>دوار الشمس</v>
      </c>
      <c r="E28" s="3" t="str">
        <f>IFERROR(VLOOKUP(السداد[[#This Row],[الرقم الداخلي]],تسجيل_العقود[],6,0),"")</f>
        <v xml:space="preserve">Bessarabia </v>
      </c>
      <c r="F28" s="3">
        <f>IFERROR(VLOOKUP(السداد[[#This Row],[الرقم الداخلي]],تسجيل_العقود[],9,0),"")</f>
        <v>2026002</v>
      </c>
      <c r="G28" s="3" t="s">
        <v>63</v>
      </c>
      <c r="H28" s="3" t="s">
        <v>93</v>
      </c>
      <c r="I28" s="3"/>
      <c r="J28" s="3" t="s">
        <v>1172</v>
      </c>
      <c r="K28" s="14">
        <v>5959.81</v>
      </c>
      <c r="L28" s="8">
        <v>272</v>
      </c>
      <c r="M28" s="13">
        <v>47.44</v>
      </c>
      <c r="N28" s="3" t="s">
        <v>169</v>
      </c>
      <c r="O28" s="3"/>
    </row>
    <row r="29" spans="1:15" ht="22.95" customHeight="1" x14ac:dyDescent="0.3">
      <c r="A29" s="3" t="s">
        <v>822</v>
      </c>
      <c r="B29" s="7">
        <v>46058</v>
      </c>
      <c r="C29" s="3" t="str">
        <f>IFERROR(VLOOKUP(السداد[[#This Row],[الرقم الداخلي]],تسجيل_العقود[],8,0),"")</f>
        <v>اجروكورن تريدنج</v>
      </c>
      <c r="D29" s="3" t="str">
        <f>IFERROR(VLOOKUP(السداد[[#This Row],[الرقم الداخلي]],تسجيل_العقود[],5,0),"")</f>
        <v>البذرة</v>
      </c>
      <c r="E29" s="3" t="str">
        <f>IFERROR(VLOOKUP(السداد[[#This Row],[الرقم الداخلي]],تسجيل_العقود[],6,0),"")</f>
        <v xml:space="preserve">ميدسوفتس </v>
      </c>
      <c r="F29" s="3">
        <f>IFERROR(VLOOKUP(السداد[[#This Row],[الرقم الداخلي]],تسجيل_العقود[],9,0),"")</f>
        <v>20043800</v>
      </c>
      <c r="G29" s="3" t="s">
        <v>41</v>
      </c>
      <c r="H29" s="3" t="s">
        <v>93</v>
      </c>
      <c r="I29" s="3"/>
      <c r="J29" s="3" t="s">
        <v>1172</v>
      </c>
      <c r="K29" s="14">
        <v>5000</v>
      </c>
      <c r="L29" s="8">
        <v>496</v>
      </c>
      <c r="M29" s="13">
        <v>47.44</v>
      </c>
      <c r="N29" s="3" t="s">
        <v>169</v>
      </c>
      <c r="O29" s="3"/>
    </row>
    <row r="30" spans="1:15" ht="22.95" customHeight="1" x14ac:dyDescent="0.3">
      <c r="A30" s="3" t="s">
        <v>902</v>
      </c>
      <c r="B30" s="7">
        <v>46062</v>
      </c>
      <c r="C30" s="3" t="str">
        <f>IFERROR(VLOOKUP(السداد[[#This Row],[الرقم الداخلي]],تسجيل_العقود[],8,0),"")</f>
        <v>الايمان للاعلاف</v>
      </c>
      <c r="D30" s="3" t="str">
        <f>IFERROR(VLOOKUP(السداد[[#This Row],[الرقم الداخلي]],تسجيل_العقود[],5,0),"")</f>
        <v>الصويا</v>
      </c>
      <c r="E30" s="3" t="str">
        <f>IFERROR(VLOOKUP(السداد[[#This Row],[الرقم الداخلي]],تسجيل_العقود[],6,0),"")</f>
        <v>كارجيل</v>
      </c>
      <c r="F30" s="3" t="str">
        <f>IFERROR(VLOOKUP(السداد[[#This Row],[الرقم الداخلي]],تسجيل_العقود[],9,0),"")</f>
        <v>SCN-007467</v>
      </c>
      <c r="G30" s="3" t="s">
        <v>27</v>
      </c>
      <c r="H30" s="3" t="s">
        <v>84</v>
      </c>
      <c r="I30" s="3"/>
      <c r="J30" s="3" t="s">
        <v>1172</v>
      </c>
      <c r="K30" s="14">
        <v>2500</v>
      </c>
      <c r="L30" s="8">
        <v>411.27</v>
      </c>
      <c r="M30" s="13">
        <v>46.96</v>
      </c>
      <c r="N30" s="3" t="s">
        <v>179</v>
      </c>
      <c r="O30" s="3"/>
    </row>
    <row r="31" spans="1:15" ht="22.95" customHeight="1" x14ac:dyDescent="0.3">
      <c r="A31" s="3" t="s">
        <v>904</v>
      </c>
      <c r="B31" s="7">
        <v>46064</v>
      </c>
      <c r="C31" s="3" t="str">
        <f>IFERROR(VLOOKUP(السداد[[#This Row],[الرقم الداخلي]],تسجيل_العقود[],8,0),"")</f>
        <v>الايمان للاعلاف</v>
      </c>
      <c r="D31" s="3" t="str">
        <f>IFERROR(VLOOKUP(السداد[[#This Row],[الرقم الداخلي]],تسجيل_العقود[],5,0),"")</f>
        <v>الصويا</v>
      </c>
      <c r="E31" s="3" t="str">
        <f>IFERROR(VLOOKUP(السداد[[#This Row],[الرقم الداخلي]],تسجيل_العقود[],6,0),"")</f>
        <v>كارجيل</v>
      </c>
      <c r="F31" s="3" t="str">
        <f>IFERROR(VLOOKUP(السداد[[#This Row],[الرقم الداخلي]],تسجيل_العقود[],9,0),"")</f>
        <v>SCN-007468</v>
      </c>
      <c r="G31" s="3" t="s">
        <v>27</v>
      </c>
      <c r="H31" s="3" t="s">
        <v>84</v>
      </c>
      <c r="I31" s="3"/>
      <c r="J31" s="3" t="s">
        <v>1172</v>
      </c>
      <c r="K31" s="14">
        <v>2500</v>
      </c>
      <c r="L31" s="8">
        <v>411.27</v>
      </c>
      <c r="M31" s="13">
        <v>46.94</v>
      </c>
      <c r="N31" s="3" t="s">
        <v>179</v>
      </c>
      <c r="O31" s="3"/>
    </row>
    <row r="32" spans="1:15" ht="22.95" customHeight="1" x14ac:dyDescent="0.3">
      <c r="A32" s="3" t="s">
        <v>906</v>
      </c>
      <c r="B32" s="7">
        <v>46065</v>
      </c>
      <c r="C32" s="3" t="str">
        <f>IFERROR(VLOOKUP(السداد[[#This Row],[الرقم الداخلي]],تسجيل_العقود[],8,0),"")</f>
        <v>الواحة للاعلاف</v>
      </c>
      <c r="D32" s="3" t="str">
        <f>IFERROR(VLOOKUP(السداد[[#This Row],[الرقم الداخلي]],تسجيل_العقود[],5,0),"")</f>
        <v>الصويا</v>
      </c>
      <c r="E32" s="3" t="str">
        <f>IFERROR(VLOOKUP(السداد[[#This Row],[الرقم الداخلي]],تسجيل_العقود[],6,0),"")</f>
        <v>كارجيل</v>
      </c>
      <c r="F32" s="3" t="str">
        <f>IFERROR(VLOOKUP(السداد[[#This Row],[الرقم الداخلي]],تسجيل_العقود[],9,0),"")</f>
        <v>SCN-007469</v>
      </c>
      <c r="G32" s="3" t="s">
        <v>41</v>
      </c>
      <c r="H32" s="3" t="s">
        <v>84</v>
      </c>
      <c r="I32" s="3"/>
      <c r="J32" s="3" t="s">
        <v>1172</v>
      </c>
      <c r="K32" s="14">
        <v>2500</v>
      </c>
      <c r="L32" s="8">
        <v>411.27</v>
      </c>
      <c r="M32" s="13">
        <v>46.91</v>
      </c>
      <c r="N32" s="3" t="s">
        <v>179</v>
      </c>
      <c r="O32" s="3"/>
    </row>
    <row r="33" spans="1:15" ht="22.95" customHeight="1" x14ac:dyDescent="0.3">
      <c r="A33" s="3" t="s">
        <v>908</v>
      </c>
      <c r="B33" s="7">
        <v>46068</v>
      </c>
      <c r="C33" s="3" t="str">
        <f>IFERROR(VLOOKUP(السداد[[#This Row],[الرقم الداخلي]],تسجيل_العقود[],8,0),"")</f>
        <v>الواحة للاعلاف</v>
      </c>
      <c r="D33" s="3" t="str">
        <f>IFERROR(VLOOKUP(السداد[[#This Row],[الرقم الداخلي]],تسجيل_العقود[],5,0),"")</f>
        <v>الصويا</v>
      </c>
      <c r="E33" s="3" t="str">
        <f>IFERROR(VLOOKUP(السداد[[#This Row],[الرقم الداخلي]],تسجيل_العقود[],6,0),"")</f>
        <v>كارجيل</v>
      </c>
      <c r="F33" s="3" t="str">
        <f>IFERROR(VLOOKUP(السداد[[#This Row],[الرقم الداخلي]],تسجيل_العقود[],9,0),"")</f>
        <v>SCN-007470</v>
      </c>
      <c r="G33" s="3" t="s">
        <v>41</v>
      </c>
      <c r="H33" s="3" t="s">
        <v>84</v>
      </c>
      <c r="I33" s="3"/>
      <c r="J33" s="3" t="s">
        <v>1172</v>
      </c>
      <c r="K33" s="14">
        <v>2500</v>
      </c>
      <c r="L33" s="8">
        <v>411.24</v>
      </c>
      <c r="M33" s="13">
        <v>46.87</v>
      </c>
      <c r="N33" s="3" t="s">
        <v>179</v>
      </c>
      <c r="O33" s="3"/>
    </row>
    <row r="34" spans="1:15" ht="22.95" customHeight="1" x14ac:dyDescent="0.3">
      <c r="A34" s="3" t="s">
        <v>1049</v>
      </c>
      <c r="B34" s="7">
        <v>46069</v>
      </c>
      <c r="C34" s="3" t="str">
        <f>IFERROR(VLOOKUP(السداد[[#This Row],[الرقم الداخلي]],تسجيل_العقود[],8,0),"")</f>
        <v>بيورفيلد غرينز</v>
      </c>
      <c r="D34" s="3" t="str">
        <f>IFERROR(VLOOKUP(السداد[[#This Row],[الرقم الداخلي]],تسجيل_العقود[],5,0),"")</f>
        <v>دى جى اس</v>
      </c>
      <c r="E34" s="3" t="str">
        <f>IFERROR(VLOOKUP(السداد[[#This Row],[الرقم الداخلي]],تسجيل_العقود[],6,0),"")</f>
        <v xml:space="preserve">ميدسوفتس </v>
      </c>
      <c r="F34" s="3">
        <f>IFERROR(VLOOKUP(السداد[[#This Row],[الرقم الداخلي]],تسجيل_العقود[],9,0),"")</f>
        <v>20043710</v>
      </c>
      <c r="G34" s="3" t="s">
        <v>41</v>
      </c>
      <c r="H34" s="3" t="s">
        <v>93</v>
      </c>
      <c r="I34" s="3"/>
      <c r="J34" s="3" t="s">
        <v>1172</v>
      </c>
      <c r="K34" s="14">
        <v>5000</v>
      </c>
      <c r="L34" s="8">
        <v>280</v>
      </c>
      <c r="M34" s="13">
        <v>47.36</v>
      </c>
      <c r="N34" s="3" t="s">
        <v>169</v>
      </c>
      <c r="O34" s="3"/>
    </row>
    <row r="35" spans="1:15" ht="22.95" customHeight="1" x14ac:dyDescent="0.3">
      <c r="A35" s="3" t="s">
        <v>910</v>
      </c>
      <c r="B35" s="7">
        <v>46070</v>
      </c>
      <c r="C35" s="3" t="str">
        <f>IFERROR(VLOOKUP(السداد[[#This Row],[الرقم الداخلي]],تسجيل_العقود[],8,0),"")</f>
        <v>الايمان للاعلاف</v>
      </c>
      <c r="D35" s="3" t="str">
        <f>IFERROR(VLOOKUP(السداد[[#This Row],[الرقم الداخلي]],تسجيل_العقود[],5,0),"")</f>
        <v>الصويا</v>
      </c>
      <c r="E35" s="3" t="str">
        <f>IFERROR(VLOOKUP(السداد[[#This Row],[الرقم الداخلي]],تسجيل_العقود[],6,0),"")</f>
        <v>كارجيل</v>
      </c>
      <c r="F35" s="3" t="str">
        <f>IFERROR(VLOOKUP(السداد[[#This Row],[الرقم الداخلي]],تسجيل_العقود[],9,0),"")</f>
        <v>SCN-007471</v>
      </c>
      <c r="G35" s="3" t="s">
        <v>27</v>
      </c>
      <c r="H35" s="3" t="s">
        <v>84</v>
      </c>
      <c r="I35" s="3"/>
      <c r="J35" s="3" t="s">
        <v>1172</v>
      </c>
      <c r="K35" s="14">
        <v>2500</v>
      </c>
      <c r="L35" s="8">
        <v>410.28</v>
      </c>
      <c r="M35" s="13">
        <v>46.95</v>
      </c>
      <c r="N35" s="3" t="s">
        <v>179</v>
      </c>
      <c r="O35" s="3"/>
    </row>
    <row r="36" spans="1:15" ht="22.95" customHeight="1" x14ac:dyDescent="0.3">
      <c r="A36" s="3" t="s">
        <v>912</v>
      </c>
      <c r="B36" s="7">
        <v>46072</v>
      </c>
      <c r="C36" s="3" t="str">
        <f>IFERROR(VLOOKUP(السداد[[#This Row],[الرقم الداخلي]],تسجيل_العقود[],8,0),"")</f>
        <v>الايمان للاعلاف</v>
      </c>
      <c r="D36" s="3" t="str">
        <f>IFERROR(VLOOKUP(السداد[[#This Row],[الرقم الداخلي]],تسجيل_العقود[],5,0),"")</f>
        <v>الصويا</v>
      </c>
      <c r="E36" s="3" t="str">
        <f>IFERROR(VLOOKUP(السداد[[#This Row],[الرقم الداخلي]],تسجيل_العقود[],6,0),"")</f>
        <v>كارجيل</v>
      </c>
      <c r="F36" s="3" t="str">
        <f>IFERROR(VLOOKUP(السداد[[#This Row],[الرقم الداخلي]],تسجيل_العقود[],9,0),"")</f>
        <v>SCN-007472</v>
      </c>
      <c r="G36" s="3" t="s">
        <v>27</v>
      </c>
      <c r="H36" s="3" t="s">
        <v>84</v>
      </c>
      <c r="I36" s="3"/>
      <c r="J36" s="3" t="s">
        <v>1172</v>
      </c>
      <c r="K36" s="14">
        <v>2500</v>
      </c>
      <c r="L36" s="8">
        <v>410.28</v>
      </c>
      <c r="M36" s="13">
        <v>47.45</v>
      </c>
      <c r="N36" s="3" t="s">
        <v>179</v>
      </c>
      <c r="O36" s="3"/>
    </row>
    <row r="37" spans="1:15" ht="22.95" customHeight="1" x14ac:dyDescent="0.3">
      <c r="A37" s="3" t="s">
        <v>914</v>
      </c>
      <c r="B37" s="7">
        <v>46076</v>
      </c>
      <c r="C37" s="3" t="str">
        <f>IFERROR(VLOOKUP(السداد[[#This Row],[الرقم الداخلي]],تسجيل_العقود[],8,0),"")</f>
        <v>الواحة للاعلاف</v>
      </c>
      <c r="D37" s="3" t="str">
        <f>IFERROR(VLOOKUP(السداد[[#This Row],[الرقم الداخلي]],تسجيل_العقود[],5,0),"")</f>
        <v>الصويا</v>
      </c>
      <c r="E37" s="3" t="str">
        <f>IFERROR(VLOOKUP(السداد[[#This Row],[الرقم الداخلي]],تسجيل_العقود[],6,0),"")</f>
        <v>كارجيل</v>
      </c>
      <c r="F37" s="3" t="str">
        <f>IFERROR(VLOOKUP(السداد[[#This Row],[الرقم الداخلي]],تسجيل_العقود[],9,0),"")</f>
        <v>SCN-007473</v>
      </c>
      <c r="G37" s="3" t="s">
        <v>41</v>
      </c>
      <c r="H37" s="3" t="s">
        <v>84</v>
      </c>
      <c r="I37" s="3"/>
      <c r="J37" s="3" t="s">
        <v>1172</v>
      </c>
      <c r="K37" s="14">
        <v>2500</v>
      </c>
      <c r="L37" s="8">
        <v>410.28</v>
      </c>
      <c r="M37" s="13">
        <v>47.81</v>
      </c>
      <c r="N37" s="3" t="s">
        <v>179</v>
      </c>
      <c r="O37" s="3"/>
    </row>
    <row r="38" spans="1:15" ht="22.95" customHeight="1" x14ac:dyDescent="0.3">
      <c r="A38" s="3" t="s">
        <v>836</v>
      </c>
      <c r="B38" s="7">
        <v>46078</v>
      </c>
      <c r="C38" s="3" t="str">
        <f>IFERROR(VLOOKUP(السداد[[#This Row],[الرقم الداخلي]],تسجيل_العقود[],8,0),"")</f>
        <v>اجرولاند</v>
      </c>
      <c r="D38" s="3" t="str">
        <f>IFERROR(VLOOKUP(السداد[[#This Row],[الرقم الداخلي]],تسجيل_العقود[],5,0),"")</f>
        <v>الــــــــــذرة</v>
      </c>
      <c r="E38" s="3" t="str">
        <f>IFERROR(VLOOKUP(السداد[[#This Row],[الرقم الداخلي]],تسجيل_العقود[],6,0),"")</f>
        <v>Agrocorp</v>
      </c>
      <c r="F38" s="3">
        <f>IFERROR(VLOOKUP(السداد[[#This Row],[الرقم الداخلي]],تسجيل_العقود[],9,0),"")</f>
        <v>115660</v>
      </c>
      <c r="G38" s="3" t="s">
        <v>41</v>
      </c>
      <c r="H38" s="3" t="s">
        <v>93</v>
      </c>
      <c r="I38" s="3" t="s">
        <v>134</v>
      </c>
      <c r="J38" s="3" t="s">
        <v>1172</v>
      </c>
      <c r="K38" s="14">
        <v>10000</v>
      </c>
      <c r="L38" s="8">
        <v>270</v>
      </c>
      <c r="M38" s="13">
        <v>47.5</v>
      </c>
      <c r="N38" s="3" t="s">
        <v>169</v>
      </c>
      <c r="O38" s="3"/>
    </row>
    <row r="39" spans="1:15" ht="22.95" customHeight="1" x14ac:dyDescent="0.3">
      <c r="A39" s="3" t="s">
        <v>836</v>
      </c>
      <c r="B39" s="7">
        <v>46079</v>
      </c>
      <c r="C39" s="3" t="str">
        <f>IFERROR(VLOOKUP(السداد[[#This Row],[الرقم الداخلي]],تسجيل_العقود[],8,0),"")</f>
        <v>اجرولاند</v>
      </c>
      <c r="D39" s="3" t="str">
        <f>IFERROR(VLOOKUP(السداد[[#This Row],[الرقم الداخلي]],تسجيل_العقود[],5,0),"")</f>
        <v>الــــــــــذرة</v>
      </c>
      <c r="E39" s="3" t="str">
        <f>IFERROR(VLOOKUP(السداد[[#This Row],[الرقم الداخلي]],تسجيل_العقود[],6,0),"")</f>
        <v>Agrocorp</v>
      </c>
      <c r="F39" s="3">
        <f>IFERROR(VLOOKUP(السداد[[#This Row],[الرقم الداخلي]],تسجيل_العقود[],9,0),"")</f>
        <v>115660</v>
      </c>
      <c r="G39" s="3" t="s">
        <v>41</v>
      </c>
      <c r="H39" s="3" t="s">
        <v>93</v>
      </c>
      <c r="I39" s="3" t="s">
        <v>134</v>
      </c>
      <c r="J39" s="3" t="s">
        <v>1172</v>
      </c>
      <c r="K39" s="14">
        <v>10000</v>
      </c>
      <c r="L39" s="8">
        <v>270</v>
      </c>
      <c r="M39" s="13">
        <v>47.84</v>
      </c>
      <c r="N39" s="3" t="s">
        <v>169</v>
      </c>
      <c r="O39" s="3"/>
    </row>
    <row r="40" spans="1:15" ht="22.95" customHeight="1" x14ac:dyDescent="0.3">
      <c r="A40" s="3" t="s">
        <v>836</v>
      </c>
      <c r="B40" s="7">
        <v>46079</v>
      </c>
      <c r="C40" s="3" t="str">
        <f>IFERROR(VLOOKUP(السداد[[#This Row],[الرقم الداخلي]],تسجيل_العقود[],8,0),"")</f>
        <v>اجرولاند</v>
      </c>
      <c r="D40" s="3" t="str">
        <f>IFERROR(VLOOKUP(السداد[[#This Row],[الرقم الداخلي]],تسجيل_العقود[],5,0),"")</f>
        <v>الــــــــــذرة</v>
      </c>
      <c r="E40" s="3" t="str">
        <f>IFERROR(VLOOKUP(السداد[[#This Row],[الرقم الداخلي]],تسجيل_العقود[],6,0),"")</f>
        <v>Agrocorp</v>
      </c>
      <c r="F40" s="3">
        <f>IFERROR(VLOOKUP(السداد[[#This Row],[الرقم الداخلي]],تسجيل_العقود[],9,0),"")</f>
        <v>115660</v>
      </c>
      <c r="G40" s="3" t="s">
        <v>41</v>
      </c>
      <c r="H40" s="3" t="s">
        <v>93</v>
      </c>
      <c r="I40" s="3" t="s">
        <v>134</v>
      </c>
      <c r="J40" s="3" t="s">
        <v>1172</v>
      </c>
      <c r="K40" s="14">
        <v>15000</v>
      </c>
      <c r="L40" s="8">
        <v>270</v>
      </c>
      <c r="M40" s="13">
        <v>47.84</v>
      </c>
      <c r="N40" s="3" t="s">
        <v>169</v>
      </c>
      <c r="O40" s="3"/>
    </row>
    <row r="41" spans="1:15" ht="22.95" customHeight="1" x14ac:dyDescent="0.3">
      <c r="A41" s="3" t="s">
        <v>916</v>
      </c>
      <c r="B41" s="7">
        <v>46079</v>
      </c>
      <c r="C41" s="3" t="str">
        <f>IFERROR(VLOOKUP(السداد[[#This Row],[الرقم الداخلي]],تسجيل_العقود[],8,0),"")</f>
        <v>الواحة للاعلاف</v>
      </c>
      <c r="D41" s="3" t="str">
        <f>IFERROR(VLOOKUP(السداد[[#This Row],[الرقم الداخلي]],تسجيل_العقود[],5,0),"")</f>
        <v>الصويا</v>
      </c>
      <c r="E41" s="3" t="str">
        <f>IFERROR(VLOOKUP(السداد[[#This Row],[الرقم الداخلي]],تسجيل_العقود[],6,0),"")</f>
        <v>كارجيل</v>
      </c>
      <c r="F41" s="3" t="str">
        <f>IFERROR(VLOOKUP(السداد[[#This Row],[الرقم الداخلي]],تسجيل_العقود[],9,0),"")</f>
        <v>SCN-007474</v>
      </c>
      <c r="G41" s="3" t="s">
        <v>41</v>
      </c>
      <c r="H41" s="3" t="s">
        <v>84</v>
      </c>
      <c r="I41" s="3"/>
      <c r="J41" s="3" t="s">
        <v>1172</v>
      </c>
      <c r="K41" s="14">
        <v>2500</v>
      </c>
      <c r="L41" s="8">
        <v>410.28</v>
      </c>
      <c r="M41" s="13">
        <v>47.87</v>
      </c>
      <c r="N41" s="3" t="s">
        <v>179</v>
      </c>
      <c r="O41" s="3"/>
    </row>
    <row r="42" spans="1:15" ht="22.95" customHeight="1" x14ac:dyDescent="0.3">
      <c r="A42" s="3" t="s">
        <v>836</v>
      </c>
      <c r="B42" s="7">
        <v>46083</v>
      </c>
      <c r="C42" s="3" t="str">
        <f>IFERROR(VLOOKUP(السداد[[#This Row],[الرقم الداخلي]],تسجيل_العقود[],8,0),"")</f>
        <v>اجرولاند</v>
      </c>
      <c r="D42" s="3" t="str">
        <f>IFERROR(VLOOKUP(السداد[[#This Row],[الرقم الداخلي]],تسجيل_العقود[],5,0),"")</f>
        <v>الــــــــــذرة</v>
      </c>
      <c r="E42" s="3" t="str">
        <f>IFERROR(VLOOKUP(السداد[[#This Row],[الرقم الداخلي]],تسجيل_العقود[],6,0),"")</f>
        <v>Agrocorp</v>
      </c>
      <c r="F42" s="3">
        <f>IFERROR(VLOOKUP(السداد[[#This Row],[الرقم الداخلي]],تسجيل_العقود[],9,0),"")</f>
        <v>115660</v>
      </c>
      <c r="G42" s="3" t="s">
        <v>27</v>
      </c>
      <c r="H42" s="3" t="s">
        <v>93</v>
      </c>
      <c r="I42" s="3" t="s">
        <v>134</v>
      </c>
      <c r="J42" s="3" t="s">
        <v>1172</v>
      </c>
      <c r="K42" s="14">
        <v>10000</v>
      </c>
      <c r="L42" s="8">
        <v>270</v>
      </c>
      <c r="M42" s="13">
        <v>47.64</v>
      </c>
      <c r="N42" s="3" t="s">
        <v>169</v>
      </c>
      <c r="O42" s="3"/>
    </row>
    <row r="43" spans="1:15" ht="22.95" customHeight="1" x14ac:dyDescent="0.3">
      <c r="A43" s="3" t="s">
        <v>918</v>
      </c>
      <c r="B43" s="7">
        <v>46084</v>
      </c>
      <c r="C43" s="3" t="str">
        <f>IFERROR(VLOOKUP(السداد[[#This Row],[الرقم الداخلي]],تسجيل_العقود[],8,0),"")</f>
        <v>الواحة للاعلاف</v>
      </c>
      <c r="D43" s="3" t="str">
        <f>IFERROR(VLOOKUP(السداد[[#This Row],[الرقم الداخلي]],تسجيل_العقود[],5,0),"")</f>
        <v>الصويا</v>
      </c>
      <c r="E43" s="3" t="str">
        <f>IFERROR(VLOOKUP(السداد[[#This Row],[الرقم الداخلي]],تسجيل_العقود[],6,0),"")</f>
        <v>كارجيل</v>
      </c>
      <c r="F43" s="3" t="str">
        <f>IFERROR(VLOOKUP(السداد[[#This Row],[الرقم الداخلي]],تسجيل_العقود[],9,0),"")</f>
        <v>SCN-007520</v>
      </c>
      <c r="G43" s="3" t="s">
        <v>41</v>
      </c>
      <c r="H43" s="3" t="s">
        <v>84</v>
      </c>
      <c r="I43" s="3"/>
      <c r="J43" s="3" t="s">
        <v>1172</v>
      </c>
      <c r="K43" s="14">
        <v>2500</v>
      </c>
      <c r="L43" s="8">
        <v>460</v>
      </c>
      <c r="M43" s="13">
        <v>49.8</v>
      </c>
      <c r="N43" s="3" t="s">
        <v>179</v>
      </c>
      <c r="O43" s="3"/>
    </row>
    <row r="44" spans="1:15" ht="22.95" customHeight="1" x14ac:dyDescent="0.3">
      <c r="A44" s="3" t="s">
        <v>836</v>
      </c>
      <c r="B44" s="7">
        <v>46086</v>
      </c>
      <c r="C44" s="3" t="str">
        <f>IFERROR(VLOOKUP(السداد[[#This Row],[الرقم الداخلي]],تسجيل_العقود[],8,0),"")</f>
        <v>اجرولاند</v>
      </c>
      <c r="D44" s="3" t="str">
        <f>IFERROR(VLOOKUP(السداد[[#This Row],[الرقم الداخلي]],تسجيل_العقود[],5,0),"")</f>
        <v>الــــــــــذرة</v>
      </c>
      <c r="E44" s="3" t="str">
        <f>IFERROR(VLOOKUP(السداد[[#This Row],[الرقم الداخلي]],تسجيل_العقود[],6,0),"")</f>
        <v>Agrocorp</v>
      </c>
      <c r="F44" s="3">
        <f>IFERROR(VLOOKUP(السداد[[#This Row],[الرقم الداخلي]],تسجيل_العقود[],9,0),"")</f>
        <v>115660</v>
      </c>
      <c r="G44" s="3" t="s">
        <v>27</v>
      </c>
      <c r="H44" s="3" t="s">
        <v>93</v>
      </c>
      <c r="I44" s="3" t="s">
        <v>134</v>
      </c>
      <c r="J44" s="3" t="s">
        <v>1172</v>
      </c>
      <c r="K44" s="14">
        <v>13285</v>
      </c>
      <c r="L44" s="8">
        <v>270</v>
      </c>
      <c r="M44" s="13">
        <v>50.06</v>
      </c>
      <c r="N44" s="3" t="s">
        <v>169</v>
      </c>
      <c r="O44" s="3"/>
    </row>
    <row r="45" spans="1:15" ht="22.95" customHeight="1" x14ac:dyDescent="0.3">
      <c r="A45" s="3" t="s">
        <v>920</v>
      </c>
      <c r="B45" s="7">
        <v>46086</v>
      </c>
      <c r="C45" s="3" t="str">
        <f>IFERROR(VLOOKUP(السداد[[#This Row],[الرقم الداخلي]],تسجيل_العقود[],8,0),"")</f>
        <v>الواحة للاعلاف</v>
      </c>
      <c r="D45" s="3" t="str">
        <f>IFERROR(VLOOKUP(السداد[[#This Row],[الرقم الداخلي]],تسجيل_العقود[],5,0),"")</f>
        <v>الصويا</v>
      </c>
      <c r="E45" s="3" t="str">
        <f>IFERROR(VLOOKUP(السداد[[#This Row],[الرقم الداخلي]],تسجيل_العقود[],6,0),"")</f>
        <v>كارجيل</v>
      </c>
      <c r="F45" s="3" t="str">
        <f>IFERROR(VLOOKUP(السداد[[#This Row],[الرقم الداخلي]],تسجيل_العقود[],9,0),"")</f>
        <v>SCN-007521</v>
      </c>
      <c r="G45" s="3" t="s">
        <v>41</v>
      </c>
      <c r="H45" s="3" t="s">
        <v>84</v>
      </c>
      <c r="I45" s="3"/>
      <c r="J45" s="3" t="s">
        <v>1172</v>
      </c>
      <c r="K45" s="14">
        <v>2500</v>
      </c>
      <c r="L45" s="8">
        <v>452</v>
      </c>
      <c r="M45" s="13">
        <v>50.31</v>
      </c>
      <c r="N45" s="3" t="s">
        <v>179</v>
      </c>
      <c r="O45" s="3"/>
    </row>
    <row r="46" spans="1:15" ht="22.95" customHeight="1" x14ac:dyDescent="0.3">
      <c r="A46" s="3" t="s">
        <v>1049</v>
      </c>
      <c r="B46" s="7">
        <v>46086</v>
      </c>
      <c r="C46" s="3" t="str">
        <f>IFERROR(VLOOKUP(السداد[[#This Row],[الرقم الداخلي]],تسجيل_العقود[],8,0),"")</f>
        <v>بيورفيلد غرينز</v>
      </c>
      <c r="D46" s="3" t="str">
        <f>IFERROR(VLOOKUP(السداد[[#This Row],[الرقم الداخلي]],تسجيل_العقود[],5,0),"")</f>
        <v>دى جى اس</v>
      </c>
      <c r="E46" s="3" t="str">
        <f>IFERROR(VLOOKUP(السداد[[#This Row],[الرقم الداخلي]],تسجيل_العقود[],6,0),"")</f>
        <v xml:space="preserve">ميدسوفتس </v>
      </c>
      <c r="F46" s="3">
        <f>IFERROR(VLOOKUP(السداد[[#This Row],[الرقم الداخلي]],تسجيل_العقود[],9,0),"")</f>
        <v>20043710</v>
      </c>
      <c r="G46" s="3" t="s">
        <v>41</v>
      </c>
      <c r="H46" s="3" t="s">
        <v>93</v>
      </c>
      <c r="I46" s="3"/>
      <c r="J46" s="3" t="s">
        <v>1172</v>
      </c>
      <c r="K46" s="14">
        <v>5000</v>
      </c>
      <c r="L46" s="8">
        <v>280</v>
      </c>
      <c r="M46" s="13">
        <v>48.41</v>
      </c>
      <c r="N46" s="3" t="s">
        <v>169</v>
      </c>
      <c r="O46" s="3"/>
    </row>
    <row r="47" spans="1:15" ht="22.95" customHeight="1" x14ac:dyDescent="0.3">
      <c r="A47" s="3" t="s">
        <v>922</v>
      </c>
      <c r="B47" s="7">
        <v>46089</v>
      </c>
      <c r="C47" s="3" t="str">
        <f>IFERROR(VLOOKUP(السداد[[#This Row],[الرقم الداخلي]],تسجيل_العقود[],8,0),"")</f>
        <v>الايمان للاعلاف</v>
      </c>
      <c r="D47" s="3" t="str">
        <f>IFERROR(VLOOKUP(السداد[[#This Row],[الرقم الداخلي]],تسجيل_العقود[],5,0),"")</f>
        <v>الصويا</v>
      </c>
      <c r="E47" s="3" t="str">
        <f>IFERROR(VLOOKUP(السداد[[#This Row],[الرقم الداخلي]],تسجيل_العقود[],6,0),"")</f>
        <v>كارجيل</v>
      </c>
      <c r="F47" s="3" t="str">
        <f>IFERROR(VLOOKUP(السداد[[#This Row],[الرقم الداخلي]],تسجيل_العقود[],9,0),"")</f>
        <v>SCN-007522</v>
      </c>
      <c r="G47" s="3" t="s">
        <v>27</v>
      </c>
      <c r="H47" s="3" t="s">
        <v>84</v>
      </c>
      <c r="I47" s="3"/>
      <c r="J47" s="3" t="s">
        <v>1172</v>
      </c>
      <c r="K47" s="14">
        <v>2500</v>
      </c>
      <c r="L47" s="8">
        <v>470</v>
      </c>
      <c r="M47" s="13">
        <v>52.2</v>
      </c>
      <c r="N47" s="3" t="s">
        <v>179</v>
      </c>
      <c r="O47" s="3"/>
    </row>
    <row r="48" spans="1:15" ht="22.95" customHeight="1" x14ac:dyDescent="0.3">
      <c r="A48" s="3" t="s">
        <v>924</v>
      </c>
      <c r="B48" s="7">
        <v>46091</v>
      </c>
      <c r="C48" s="3" t="str">
        <f>IFERROR(VLOOKUP(السداد[[#This Row],[الرقم الداخلي]],تسجيل_العقود[],8,0),"")</f>
        <v>الايمان للاعلاف</v>
      </c>
      <c r="D48" s="3" t="str">
        <f>IFERROR(VLOOKUP(السداد[[#This Row],[الرقم الداخلي]],تسجيل_العقود[],5,0),"")</f>
        <v>الصويا</v>
      </c>
      <c r="E48" s="3" t="str">
        <f>IFERROR(VLOOKUP(السداد[[#This Row],[الرقم الداخلي]],تسجيل_العقود[],6,0),"")</f>
        <v>كارجيل</v>
      </c>
      <c r="F48" s="3" t="str">
        <f>IFERROR(VLOOKUP(السداد[[#This Row],[الرقم الداخلي]],تسجيل_العقود[],9,0),"")</f>
        <v>SCN-007523</v>
      </c>
      <c r="G48" s="3" t="s">
        <v>27</v>
      </c>
      <c r="H48" s="3" t="s">
        <v>84</v>
      </c>
      <c r="I48" s="3"/>
      <c r="J48" s="3" t="s">
        <v>1172</v>
      </c>
      <c r="K48" s="14">
        <v>2500</v>
      </c>
      <c r="L48" s="8">
        <v>460</v>
      </c>
      <c r="M48" s="13">
        <v>51.85</v>
      </c>
      <c r="N48" s="3" t="s">
        <v>179</v>
      </c>
      <c r="O48" s="3"/>
    </row>
    <row r="49" spans="1:15" ht="22.95" customHeight="1" x14ac:dyDescent="0.3">
      <c r="A49" s="3" t="s">
        <v>1045</v>
      </c>
      <c r="B49" s="7">
        <v>46092</v>
      </c>
      <c r="C49" s="3" t="str">
        <f>IFERROR(VLOOKUP(السداد[[#This Row],[الرقم الداخلي]],تسجيل_العقود[],8,0),"")</f>
        <v>اجرولاند</v>
      </c>
      <c r="D49" s="3" t="str">
        <f>IFERROR(VLOOKUP(السداد[[#This Row],[الرقم الداخلي]],تسجيل_العقود[],5,0),"")</f>
        <v>دوار الشمس</v>
      </c>
      <c r="E49" s="3" t="str">
        <f>IFERROR(VLOOKUP(السداد[[#This Row],[الرقم الداخلي]],تسجيل_العقود[],6,0),"")</f>
        <v xml:space="preserve">جارسان </v>
      </c>
      <c r="F49" s="3">
        <f>IFERROR(VLOOKUP(السداد[[#This Row],[الرقم الداخلي]],تسجيل_العقود[],9,0),"")</f>
        <v>20251221</v>
      </c>
      <c r="G49" s="3" t="s">
        <v>63</v>
      </c>
      <c r="H49" s="3" t="s">
        <v>93</v>
      </c>
      <c r="I49" s="3"/>
      <c r="J49" s="3" t="s">
        <v>1172</v>
      </c>
      <c r="K49" s="14">
        <v>5500</v>
      </c>
      <c r="L49" s="8">
        <v>268</v>
      </c>
      <c r="M49" s="13">
        <v>52.34</v>
      </c>
      <c r="N49" s="3" t="s">
        <v>169</v>
      </c>
      <c r="O49" s="3"/>
    </row>
    <row r="50" spans="1:15" ht="22.95" customHeight="1" x14ac:dyDescent="0.3">
      <c r="A50" s="3" t="s">
        <v>1050</v>
      </c>
      <c r="B50" s="7">
        <v>46092</v>
      </c>
      <c r="C50" s="3" t="str">
        <f>IFERROR(VLOOKUP(السداد[[#This Row],[الرقم الداخلي]],تسجيل_العقود[],8,0),"")</f>
        <v>اجروكورن تريدنج</v>
      </c>
      <c r="D50" s="3" t="str">
        <f>IFERROR(VLOOKUP(السداد[[#This Row],[الرقم الداخلي]],تسجيل_العقود[],5,0),"")</f>
        <v>دى جى اس</v>
      </c>
      <c r="E50" s="3" t="str">
        <f>IFERROR(VLOOKUP(السداد[[#This Row],[الرقم الداخلي]],تسجيل_العقود[],6,0),"")</f>
        <v xml:space="preserve">ميدسوفتس </v>
      </c>
      <c r="F50" s="3">
        <f>IFERROR(VLOOKUP(السداد[[#This Row],[الرقم الداخلي]],تسجيل_العقود[],9,0),"")</f>
        <v>20043720</v>
      </c>
      <c r="G50" s="3" t="s">
        <v>27</v>
      </c>
      <c r="H50" s="3" t="s">
        <v>93</v>
      </c>
      <c r="I50" s="3"/>
      <c r="J50" s="3" t="s">
        <v>1172</v>
      </c>
      <c r="K50" s="14">
        <v>5000</v>
      </c>
      <c r="L50" s="8">
        <v>280</v>
      </c>
      <c r="M50" s="13">
        <v>49.78</v>
      </c>
      <c r="N50" s="3" t="s">
        <v>169</v>
      </c>
      <c r="O50" s="3"/>
    </row>
    <row r="51" spans="1:15" ht="22.95" customHeight="1" x14ac:dyDescent="0.3">
      <c r="A51" s="3" t="s">
        <v>1050</v>
      </c>
      <c r="B51" s="7">
        <v>46092</v>
      </c>
      <c r="C51" s="3" t="str">
        <f>IFERROR(VLOOKUP(السداد[[#This Row],[الرقم الداخلي]],تسجيل_العقود[],8,0),"")</f>
        <v>اجروكورن تريدنج</v>
      </c>
      <c r="D51" s="3" t="str">
        <f>IFERROR(VLOOKUP(السداد[[#This Row],[الرقم الداخلي]],تسجيل_العقود[],5,0),"")</f>
        <v>دى جى اس</v>
      </c>
      <c r="E51" s="3" t="str">
        <f>IFERROR(VLOOKUP(السداد[[#This Row],[الرقم الداخلي]],تسجيل_العقود[],6,0),"")</f>
        <v xml:space="preserve">ميدسوفتس </v>
      </c>
      <c r="F51" s="3">
        <f>IFERROR(VLOOKUP(السداد[[#This Row],[الرقم الداخلي]],تسجيل_العقود[],9,0),"")</f>
        <v>20043720</v>
      </c>
      <c r="G51" s="3" t="s">
        <v>27</v>
      </c>
      <c r="H51" s="3" t="s">
        <v>93</v>
      </c>
      <c r="I51" s="3"/>
      <c r="J51" s="3" t="s">
        <v>1172</v>
      </c>
      <c r="K51" s="14">
        <v>5000</v>
      </c>
      <c r="L51" s="8">
        <v>280</v>
      </c>
      <c r="M51" s="13">
        <v>49.78</v>
      </c>
      <c r="N51" s="3" t="s">
        <v>169</v>
      </c>
      <c r="O51" s="3"/>
    </row>
    <row r="52" spans="1:15" ht="22.95" customHeight="1" x14ac:dyDescent="0.3">
      <c r="A52" s="3" t="s">
        <v>926</v>
      </c>
      <c r="B52" s="7">
        <v>46093</v>
      </c>
      <c r="C52" s="3" t="str">
        <f>IFERROR(VLOOKUP(السداد[[#This Row],[الرقم الداخلي]],تسجيل_العقود[],8,0),"")</f>
        <v>الواحة للاعلاف</v>
      </c>
      <c r="D52" s="3" t="str">
        <f>IFERROR(VLOOKUP(السداد[[#This Row],[الرقم الداخلي]],تسجيل_العقود[],5,0),"")</f>
        <v>الصويا</v>
      </c>
      <c r="E52" s="3" t="str">
        <f>IFERROR(VLOOKUP(السداد[[#This Row],[الرقم الداخلي]],تسجيل_العقود[],6,0),"")</f>
        <v>كارجيل</v>
      </c>
      <c r="F52" s="3" t="str">
        <f>IFERROR(VLOOKUP(السداد[[#This Row],[الرقم الداخلي]],تسجيل_العقود[],9,0),"")</f>
        <v>SCN-007524</v>
      </c>
      <c r="G52" s="3" t="s">
        <v>41</v>
      </c>
      <c r="H52" s="3" t="s">
        <v>84</v>
      </c>
      <c r="I52" s="3"/>
      <c r="J52" s="3" t="s">
        <v>1172</v>
      </c>
      <c r="K52" s="14">
        <v>2500</v>
      </c>
      <c r="L52" s="8">
        <v>470</v>
      </c>
      <c r="M52" s="13">
        <v>52.5</v>
      </c>
      <c r="N52" s="3" t="s">
        <v>179</v>
      </c>
      <c r="O52" s="3"/>
    </row>
    <row r="53" spans="1:15" ht="22.95" customHeight="1" x14ac:dyDescent="0.3">
      <c r="A53" s="3" t="s">
        <v>1051</v>
      </c>
      <c r="B53" s="7">
        <v>46093</v>
      </c>
      <c r="C53" s="3" t="str">
        <f>IFERROR(VLOOKUP(السداد[[#This Row],[الرقم الداخلي]],تسجيل_العقود[],8,0),"")</f>
        <v>بيورفيلد غرينز</v>
      </c>
      <c r="D53" s="3" t="str">
        <f>IFERROR(VLOOKUP(السداد[[#This Row],[الرقم الداخلي]],تسجيل_العقود[],5,0),"")</f>
        <v>دى جى اس</v>
      </c>
      <c r="E53" s="3" t="str">
        <f>IFERROR(VLOOKUP(السداد[[#This Row],[الرقم الداخلي]],تسجيل_العقود[],6,0),"")</f>
        <v xml:space="preserve">ميدسوفتس </v>
      </c>
      <c r="F53" s="3">
        <f>IFERROR(VLOOKUP(السداد[[#This Row],[الرقم الداخلي]],تسجيل_العقود[],9,0),"")</f>
        <v>20045910</v>
      </c>
      <c r="G53" s="3" t="s">
        <v>27</v>
      </c>
      <c r="H53" s="3" t="s">
        <v>93</v>
      </c>
      <c r="I53" s="3"/>
      <c r="J53" s="3" t="s">
        <v>1172</v>
      </c>
      <c r="K53" s="14">
        <v>5000</v>
      </c>
      <c r="L53" s="8">
        <v>289</v>
      </c>
      <c r="M53" s="13">
        <v>50.46</v>
      </c>
      <c r="N53" s="3" t="s">
        <v>169</v>
      </c>
      <c r="O53" s="3"/>
    </row>
    <row r="54" spans="1:15" ht="22.95" customHeight="1" x14ac:dyDescent="0.3">
      <c r="A54" s="3" t="s">
        <v>928</v>
      </c>
      <c r="B54" s="7">
        <v>46096</v>
      </c>
      <c r="C54" s="3" t="str">
        <f>IFERROR(VLOOKUP(السداد[[#This Row],[الرقم الداخلي]],تسجيل_العقود[],8,0),"")</f>
        <v>الواحة للاعلاف</v>
      </c>
      <c r="D54" s="3" t="str">
        <f>IFERROR(VLOOKUP(السداد[[#This Row],[الرقم الداخلي]],تسجيل_العقود[],5,0),"")</f>
        <v>الصويا</v>
      </c>
      <c r="E54" s="3" t="str">
        <f>IFERROR(VLOOKUP(السداد[[#This Row],[الرقم الداخلي]],تسجيل_العقود[],6,0),"")</f>
        <v>كارجيل</v>
      </c>
      <c r="F54" s="3" t="str">
        <f>IFERROR(VLOOKUP(السداد[[#This Row],[الرقم الداخلي]],تسجيل_العقود[],9,0),"")</f>
        <v>SCN-007525</v>
      </c>
      <c r="G54" s="3" t="s">
        <v>41</v>
      </c>
      <c r="H54" s="3" t="s">
        <v>84</v>
      </c>
      <c r="I54" s="3"/>
      <c r="J54" s="3" t="s">
        <v>1172</v>
      </c>
      <c r="K54" s="14">
        <v>2500</v>
      </c>
      <c r="L54" s="8">
        <v>475</v>
      </c>
      <c r="M54" s="13">
        <v>52.65</v>
      </c>
      <c r="N54" s="3" t="s">
        <v>179</v>
      </c>
      <c r="O54" s="3"/>
    </row>
    <row r="55" spans="1:15" ht="22.95" customHeight="1" x14ac:dyDescent="0.3">
      <c r="A55" s="3" t="s">
        <v>930</v>
      </c>
      <c r="B55" s="7">
        <v>46097</v>
      </c>
      <c r="C55" s="3" t="str">
        <f>IFERROR(VLOOKUP(السداد[[#This Row],[الرقم الداخلي]],تسجيل_العقود[],8,0),"")</f>
        <v>الايمان للاعلاف</v>
      </c>
      <c r="D55" s="3" t="str">
        <f>IFERROR(VLOOKUP(السداد[[#This Row],[الرقم الداخلي]],تسجيل_العقود[],5,0),"")</f>
        <v>الصويا</v>
      </c>
      <c r="E55" s="3" t="str">
        <f>IFERROR(VLOOKUP(السداد[[#This Row],[الرقم الداخلي]],تسجيل_العقود[],6,0),"")</f>
        <v>كارجيل</v>
      </c>
      <c r="F55" s="3" t="str">
        <f>IFERROR(VLOOKUP(السداد[[#This Row],[الرقم الداخلي]],تسجيل_العقود[],9,0),"")</f>
        <v>SCN-007526</v>
      </c>
      <c r="G55" s="3" t="s">
        <v>27</v>
      </c>
      <c r="H55" s="3" t="s">
        <v>84</v>
      </c>
      <c r="I55" s="3"/>
      <c r="J55" s="3" t="s">
        <v>1172</v>
      </c>
      <c r="K55" s="14">
        <v>2500</v>
      </c>
      <c r="L55" s="8">
        <v>460</v>
      </c>
      <c r="M55" s="13">
        <v>52.46</v>
      </c>
      <c r="N55" s="3" t="s">
        <v>179</v>
      </c>
      <c r="O55" s="3"/>
    </row>
    <row r="56" spans="1:15" ht="22.95" customHeight="1" x14ac:dyDescent="0.3">
      <c r="A56" s="3" t="s">
        <v>839</v>
      </c>
      <c r="B56" s="7">
        <v>46098</v>
      </c>
      <c r="C56" s="3" t="str">
        <f>IFERROR(VLOOKUP(السداد[[#This Row],[الرقم الداخلي]],تسجيل_العقود[],8,0),"")</f>
        <v>اجروكورن تريدنج</v>
      </c>
      <c r="D56" s="3" t="str">
        <f>IFERROR(VLOOKUP(السداد[[#This Row],[الرقم الداخلي]],تسجيل_العقود[],5,0),"")</f>
        <v>الــــــــــذرة</v>
      </c>
      <c r="E56" s="3" t="str">
        <f>IFERROR(VLOOKUP(السداد[[#This Row],[الرقم الداخلي]],تسجيل_العقود[],6,0),"")</f>
        <v>بنجى ايجيبت</v>
      </c>
      <c r="F56" s="3">
        <f>IFERROR(VLOOKUP(السداد[[#This Row],[الرقم الداخلي]],تسجيل_العقود[],9,0),"")</f>
        <v>60901441</v>
      </c>
      <c r="G56" s="3" t="s">
        <v>41</v>
      </c>
      <c r="H56" s="3" t="s">
        <v>93</v>
      </c>
      <c r="I56" s="3" t="s">
        <v>134</v>
      </c>
      <c r="J56" s="3" t="s">
        <v>1172</v>
      </c>
      <c r="K56" s="14">
        <v>10000</v>
      </c>
      <c r="L56" s="8">
        <v>270</v>
      </c>
      <c r="M56" s="13">
        <v>52.58</v>
      </c>
      <c r="N56" s="3" t="s">
        <v>169</v>
      </c>
      <c r="O56" s="3"/>
    </row>
    <row r="57" spans="1:15" ht="22.95" customHeight="1" x14ac:dyDescent="0.3">
      <c r="A57" s="3" t="s">
        <v>839</v>
      </c>
      <c r="B57" s="7">
        <v>46098</v>
      </c>
      <c r="C57" s="3" t="str">
        <f>IFERROR(VLOOKUP(السداد[[#This Row],[الرقم الداخلي]],تسجيل_العقود[],8,0),"")</f>
        <v>اجروكورن تريدنج</v>
      </c>
      <c r="D57" s="3" t="str">
        <f>IFERROR(VLOOKUP(السداد[[#This Row],[الرقم الداخلي]],تسجيل_العقود[],5,0),"")</f>
        <v>الــــــــــذرة</v>
      </c>
      <c r="E57" s="3" t="str">
        <f>IFERROR(VLOOKUP(السداد[[#This Row],[الرقم الداخلي]],تسجيل_العقود[],6,0),"")</f>
        <v>بنجى ايجيبت</v>
      </c>
      <c r="F57" s="3">
        <f>IFERROR(VLOOKUP(السداد[[#This Row],[الرقم الداخلي]],تسجيل_العقود[],9,0),"")</f>
        <v>60901441</v>
      </c>
      <c r="G57" s="3" t="s">
        <v>41</v>
      </c>
      <c r="H57" s="3" t="s">
        <v>93</v>
      </c>
      <c r="I57" s="3" t="s">
        <v>134</v>
      </c>
      <c r="J57" s="3" t="s">
        <v>1172</v>
      </c>
      <c r="K57" s="14">
        <v>10000</v>
      </c>
      <c r="L57" s="8">
        <v>270</v>
      </c>
      <c r="M57" s="13">
        <v>52.85</v>
      </c>
      <c r="N57" s="3" t="s">
        <v>169</v>
      </c>
      <c r="O57" s="3"/>
    </row>
    <row r="58" spans="1:15" ht="22.95" customHeight="1" x14ac:dyDescent="0.3">
      <c r="A58" s="3" t="s">
        <v>932</v>
      </c>
      <c r="B58" s="7">
        <v>46098</v>
      </c>
      <c r="C58" s="3" t="str">
        <f>IFERROR(VLOOKUP(السداد[[#This Row],[الرقم الداخلي]],تسجيل_العقود[],8,0),"")</f>
        <v>الايمان للاعلاف</v>
      </c>
      <c r="D58" s="3" t="str">
        <f>IFERROR(VLOOKUP(السداد[[#This Row],[الرقم الداخلي]],تسجيل_العقود[],5,0),"")</f>
        <v>الصويا</v>
      </c>
      <c r="E58" s="3" t="str">
        <f>IFERROR(VLOOKUP(السداد[[#This Row],[الرقم الداخلي]],تسجيل_العقود[],6,0),"")</f>
        <v>كارجيل</v>
      </c>
      <c r="F58" s="3" t="str">
        <f>IFERROR(VLOOKUP(السداد[[#This Row],[الرقم الداخلي]],تسجيل_العقود[],9,0),"")</f>
        <v>SCN-007527</v>
      </c>
      <c r="G58" s="3" t="s">
        <v>27</v>
      </c>
      <c r="H58" s="3" t="s">
        <v>84</v>
      </c>
      <c r="I58" s="3"/>
      <c r="J58" s="3" t="s">
        <v>1172</v>
      </c>
      <c r="K58" s="14">
        <v>2500</v>
      </c>
      <c r="L58" s="8">
        <v>460</v>
      </c>
      <c r="M58" s="13">
        <v>52.45</v>
      </c>
      <c r="N58" s="3" t="s">
        <v>179</v>
      </c>
      <c r="O58" s="3"/>
    </row>
    <row r="59" spans="1:15" ht="22.95" customHeight="1" x14ac:dyDescent="0.3">
      <c r="A59" s="3" t="s">
        <v>823</v>
      </c>
      <c r="B59" s="7">
        <v>46098</v>
      </c>
      <c r="C59" s="3" t="str">
        <f>IFERROR(VLOOKUP(السداد[[#This Row],[الرقم الداخلي]],تسجيل_العقود[],8,0),"")</f>
        <v>بيورفيلد غرينز</v>
      </c>
      <c r="D59" s="3" t="str">
        <f>IFERROR(VLOOKUP(السداد[[#This Row],[الرقم الداخلي]],تسجيل_العقود[],5,0),"")</f>
        <v>البذرة</v>
      </c>
      <c r="E59" s="3" t="str">
        <f>IFERROR(VLOOKUP(السداد[[#This Row],[الرقم الداخلي]],تسجيل_العقود[],6,0),"")</f>
        <v xml:space="preserve">ميدسوفتس </v>
      </c>
      <c r="F59" s="3">
        <f>IFERROR(VLOOKUP(السداد[[#This Row],[الرقم الداخلي]],تسجيل_العقود[],9,0),"")</f>
        <v>20044610</v>
      </c>
      <c r="G59" s="3" t="s">
        <v>27</v>
      </c>
      <c r="H59" s="3" t="s">
        <v>93</v>
      </c>
      <c r="I59" s="3"/>
      <c r="J59" s="3" t="s">
        <v>1172</v>
      </c>
      <c r="K59" s="14">
        <v>3000</v>
      </c>
      <c r="L59" s="8">
        <v>530</v>
      </c>
      <c r="M59" s="13">
        <v>50.46</v>
      </c>
      <c r="N59" s="3" t="s">
        <v>169</v>
      </c>
      <c r="O59" s="3"/>
    </row>
    <row r="60" spans="1:15" ht="22.95" customHeight="1" x14ac:dyDescent="0.3">
      <c r="A60" s="3" t="s">
        <v>823</v>
      </c>
      <c r="B60" s="7">
        <v>46098</v>
      </c>
      <c r="C60" s="3" t="str">
        <f>IFERROR(VLOOKUP(السداد[[#This Row],[الرقم الداخلي]],تسجيل_العقود[],8,0),"")</f>
        <v>بيورفيلد غرينز</v>
      </c>
      <c r="D60" s="3" t="str">
        <f>IFERROR(VLOOKUP(السداد[[#This Row],[الرقم الداخلي]],تسجيل_العقود[],5,0),"")</f>
        <v>البذرة</v>
      </c>
      <c r="E60" s="3" t="str">
        <f>IFERROR(VLOOKUP(السداد[[#This Row],[الرقم الداخلي]],تسجيل_العقود[],6,0),"")</f>
        <v xml:space="preserve">ميدسوفتس </v>
      </c>
      <c r="F60" s="3">
        <f>IFERROR(VLOOKUP(السداد[[#This Row],[الرقم الداخلي]],تسجيل_العقود[],9,0),"")</f>
        <v>20044610</v>
      </c>
      <c r="G60" s="3" t="s">
        <v>27</v>
      </c>
      <c r="H60" s="3" t="s">
        <v>93</v>
      </c>
      <c r="I60" s="3"/>
      <c r="J60" s="3" t="s">
        <v>1172</v>
      </c>
      <c r="K60" s="14">
        <v>2000</v>
      </c>
      <c r="L60" s="8">
        <v>530</v>
      </c>
      <c r="M60" s="13">
        <v>52.33</v>
      </c>
      <c r="N60" s="3" t="s">
        <v>169</v>
      </c>
      <c r="O60" s="3"/>
    </row>
    <row r="61" spans="1:15" ht="22.95" customHeight="1" x14ac:dyDescent="0.3">
      <c r="A61" s="3" t="s">
        <v>823</v>
      </c>
      <c r="B61" s="7">
        <v>46099</v>
      </c>
      <c r="C61" s="3" t="str">
        <f>IFERROR(VLOOKUP(السداد[[#This Row],[الرقم الداخلي]],تسجيل_العقود[],8,0),"")</f>
        <v>بيورفيلد غرينز</v>
      </c>
      <c r="D61" s="3" t="str">
        <f>IFERROR(VLOOKUP(السداد[[#This Row],[الرقم الداخلي]],تسجيل_العقود[],5,0),"")</f>
        <v>البذرة</v>
      </c>
      <c r="E61" s="3" t="str">
        <f>IFERROR(VLOOKUP(السداد[[#This Row],[الرقم الداخلي]],تسجيل_العقود[],6,0),"")</f>
        <v xml:space="preserve">ميدسوفتس </v>
      </c>
      <c r="F61" s="3">
        <f>IFERROR(VLOOKUP(السداد[[#This Row],[الرقم الداخلي]],تسجيل_العقود[],9,0),"")</f>
        <v>20044610</v>
      </c>
      <c r="G61" s="3" t="s">
        <v>27</v>
      </c>
      <c r="H61" s="3" t="s">
        <v>102</v>
      </c>
      <c r="I61" s="3"/>
      <c r="J61" s="3" t="s">
        <v>1172</v>
      </c>
      <c r="K61" s="14">
        <v>614.05660377358492</v>
      </c>
      <c r="L61" s="8">
        <v>530</v>
      </c>
      <c r="M61" s="13">
        <v>52.33</v>
      </c>
      <c r="N61" s="3" t="s">
        <v>169</v>
      </c>
      <c r="O61" s="3"/>
    </row>
    <row r="62" spans="1:15" ht="22.95" customHeight="1" x14ac:dyDescent="0.3">
      <c r="A62" s="3" t="s">
        <v>823</v>
      </c>
      <c r="B62" s="7">
        <v>46099</v>
      </c>
      <c r="C62" s="3" t="str">
        <f>IFERROR(VLOOKUP(السداد[[#This Row],[الرقم الداخلي]],تسجيل_العقود[],8,0),"")</f>
        <v>بيورفيلد غرينز</v>
      </c>
      <c r="D62" s="3" t="str">
        <f>IFERROR(VLOOKUP(السداد[[#This Row],[الرقم الداخلي]],تسجيل_العقود[],5,0),"")</f>
        <v>البذرة</v>
      </c>
      <c r="E62" s="3" t="str">
        <f>IFERROR(VLOOKUP(السداد[[#This Row],[الرقم الداخلي]],تسجيل_العقود[],6,0),"")</f>
        <v xml:space="preserve">ميدسوفتس </v>
      </c>
      <c r="F62" s="3">
        <f>IFERROR(VLOOKUP(السداد[[#This Row],[الرقم الداخلي]],تسجيل_العقود[],9,0),"")</f>
        <v>20044610</v>
      </c>
      <c r="G62" s="3" t="s">
        <v>27</v>
      </c>
      <c r="H62" s="3" t="s">
        <v>93</v>
      </c>
      <c r="I62" s="3"/>
      <c r="J62" s="3" t="s">
        <v>1172</v>
      </c>
      <c r="K62" s="14">
        <v>4385.9433962264147</v>
      </c>
      <c r="L62" s="8">
        <v>530</v>
      </c>
      <c r="M62" s="13">
        <v>52.33</v>
      </c>
      <c r="N62" s="3" t="s">
        <v>169</v>
      </c>
      <c r="O62" s="3"/>
    </row>
    <row r="63" spans="1:15" ht="22.95" customHeight="1" x14ac:dyDescent="0.3">
      <c r="A63" s="3" t="s">
        <v>934</v>
      </c>
      <c r="B63" s="7">
        <v>46106</v>
      </c>
      <c r="C63" s="3" t="str">
        <f>IFERROR(VLOOKUP(السداد[[#This Row],[الرقم الداخلي]],تسجيل_العقود[],8,0),"")</f>
        <v>الواحة للاعلاف</v>
      </c>
      <c r="D63" s="3" t="str">
        <f>IFERROR(VLOOKUP(السداد[[#This Row],[الرقم الداخلي]],تسجيل_العقود[],5,0),"")</f>
        <v>الصويا</v>
      </c>
      <c r="E63" s="3" t="str">
        <f>IFERROR(VLOOKUP(السداد[[#This Row],[الرقم الداخلي]],تسجيل_العقود[],6,0),"")</f>
        <v>كارجيل</v>
      </c>
      <c r="F63" s="3" t="str">
        <f>IFERROR(VLOOKUP(السداد[[#This Row],[الرقم الداخلي]],تسجيل_العقود[],9,0),"")</f>
        <v>SCN-007528</v>
      </c>
      <c r="G63" s="3" t="s">
        <v>41</v>
      </c>
      <c r="H63" s="3" t="s">
        <v>84</v>
      </c>
      <c r="I63" s="3"/>
      <c r="J63" s="3" t="s">
        <v>1172</v>
      </c>
      <c r="K63" s="14">
        <v>2500</v>
      </c>
      <c r="L63" s="8">
        <v>470</v>
      </c>
      <c r="M63" s="13">
        <v>52.69</v>
      </c>
      <c r="N63" s="3" t="s">
        <v>179</v>
      </c>
      <c r="O63" s="3"/>
    </row>
    <row r="64" spans="1:15" ht="22.95" customHeight="1" x14ac:dyDescent="0.3">
      <c r="A64" s="3" t="s">
        <v>839</v>
      </c>
      <c r="B64" s="7">
        <v>46107</v>
      </c>
      <c r="C64" s="3" t="str">
        <f>IFERROR(VLOOKUP(السداد[[#This Row],[الرقم الداخلي]],تسجيل_العقود[],8,0),"")</f>
        <v>اجروكورن تريدنج</v>
      </c>
      <c r="D64" s="3" t="str">
        <f>IFERROR(VLOOKUP(السداد[[#This Row],[الرقم الداخلي]],تسجيل_العقود[],5,0),"")</f>
        <v>الــــــــــذرة</v>
      </c>
      <c r="E64" s="3" t="str">
        <f>IFERROR(VLOOKUP(السداد[[#This Row],[الرقم الداخلي]],تسجيل_العقود[],6,0),"")</f>
        <v>بنجى ايجيبت</v>
      </c>
      <c r="F64" s="3">
        <f>IFERROR(VLOOKUP(السداد[[#This Row],[الرقم الداخلي]],تسجيل_العقود[],9,0),"")</f>
        <v>60901441</v>
      </c>
      <c r="G64" s="3" t="s">
        <v>27</v>
      </c>
      <c r="H64" s="3" t="s">
        <v>93</v>
      </c>
      <c r="I64" s="3" t="s">
        <v>134</v>
      </c>
      <c r="J64" s="3" t="s">
        <v>1172</v>
      </c>
      <c r="K64" s="14">
        <v>12296.67</v>
      </c>
      <c r="L64" s="8">
        <v>270</v>
      </c>
      <c r="M64" s="13">
        <v>52.58</v>
      </c>
      <c r="N64" s="3" t="s">
        <v>169</v>
      </c>
      <c r="O64" s="3"/>
    </row>
    <row r="65" spans="1:15" ht="22.95" customHeight="1" x14ac:dyDescent="0.3">
      <c r="A65" s="3" t="s">
        <v>936</v>
      </c>
      <c r="B65" s="7">
        <v>46107</v>
      </c>
      <c r="C65" s="3" t="str">
        <f>IFERROR(VLOOKUP(السداد[[#This Row],[الرقم الداخلي]],تسجيل_العقود[],8,0),"")</f>
        <v>الواحة للاعلاف</v>
      </c>
      <c r="D65" s="3" t="str">
        <f>IFERROR(VLOOKUP(السداد[[#This Row],[الرقم الداخلي]],تسجيل_العقود[],5,0),"")</f>
        <v>الصويا</v>
      </c>
      <c r="E65" s="3" t="str">
        <f>IFERROR(VLOOKUP(السداد[[#This Row],[الرقم الداخلي]],تسجيل_العقود[],6,0),"")</f>
        <v>كارجيل</v>
      </c>
      <c r="F65" s="3" t="str">
        <f>IFERROR(VLOOKUP(السداد[[#This Row],[الرقم الداخلي]],تسجيل_العقود[],9,0),"")</f>
        <v>SCN-007529</v>
      </c>
      <c r="G65" s="3" t="s">
        <v>41</v>
      </c>
      <c r="H65" s="3" t="s">
        <v>84</v>
      </c>
      <c r="I65" s="3"/>
      <c r="J65" s="3" t="s">
        <v>1172</v>
      </c>
      <c r="K65" s="14">
        <v>2500</v>
      </c>
      <c r="L65" s="8">
        <v>430.34</v>
      </c>
      <c r="M65" s="13">
        <v>52.81</v>
      </c>
      <c r="N65" s="3" t="s">
        <v>179</v>
      </c>
      <c r="O65" s="3"/>
    </row>
    <row r="66" spans="1:15" ht="22.95" customHeight="1" x14ac:dyDescent="0.3">
      <c r="A66" s="3" t="s">
        <v>938</v>
      </c>
      <c r="B66" s="7">
        <v>46110</v>
      </c>
      <c r="C66" s="3" t="str">
        <f>IFERROR(VLOOKUP(السداد[[#This Row],[الرقم الداخلي]],تسجيل_العقود[],8,0),"")</f>
        <v>الايمان للاعلاف</v>
      </c>
      <c r="D66" s="3" t="str">
        <f>IFERROR(VLOOKUP(السداد[[#This Row],[الرقم الداخلي]],تسجيل_العقود[],5,0),"")</f>
        <v>الصويا</v>
      </c>
      <c r="E66" s="3" t="str">
        <f>IFERROR(VLOOKUP(السداد[[#This Row],[الرقم الداخلي]],تسجيل_العقود[],6,0),"")</f>
        <v>كارجيل</v>
      </c>
      <c r="F66" s="3" t="str">
        <f>IFERROR(VLOOKUP(السداد[[#This Row],[الرقم الداخلي]],تسجيل_العقود[],9,0),"")</f>
        <v>SCN-007530</v>
      </c>
      <c r="G66" s="3" t="s">
        <v>27</v>
      </c>
      <c r="H66" s="3" t="s">
        <v>84</v>
      </c>
      <c r="I66" s="3"/>
      <c r="J66" s="3" t="s">
        <v>1172</v>
      </c>
      <c r="K66" s="14">
        <v>2500</v>
      </c>
      <c r="L66" s="8">
        <v>428.9</v>
      </c>
      <c r="M66" s="13">
        <v>53.55</v>
      </c>
      <c r="N66" s="3" t="s">
        <v>179</v>
      </c>
      <c r="O66" s="3"/>
    </row>
    <row r="67" spans="1:15" ht="22.95" customHeight="1" x14ac:dyDescent="0.3">
      <c r="A67" s="3" t="s">
        <v>839</v>
      </c>
      <c r="B67" s="7">
        <v>46111</v>
      </c>
      <c r="C67" s="3" t="str">
        <f>IFERROR(VLOOKUP(السداد[[#This Row],[الرقم الداخلي]],تسجيل_العقود[],8,0),"")</f>
        <v>اجروكورن تريدنج</v>
      </c>
      <c r="D67" s="3" t="str">
        <f>IFERROR(VLOOKUP(السداد[[#This Row],[الرقم الداخلي]],تسجيل_العقود[],5,0),"")</f>
        <v>الــــــــــذرة</v>
      </c>
      <c r="E67" s="3" t="str">
        <f>IFERROR(VLOOKUP(السداد[[#This Row],[الرقم الداخلي]],تسجيل_العقود[],6,0),"")</f>
        <v>بنجى ايجيبت</v>
      </c>
      <c r="F67" s="3">
        <f>IFERROR(VLOOKUP(السداد[[#This Row],[الرقم الداخلي]],تسجيل_العقود[],9,0),"")</f>
        <v>60901441</v>
      </c>
      <c r="G67" s="3" t="s">
        <v>27</v>
      </c>
      <c r="H67" s="3" t="s">
        <v>93</v>
      </c>
      <c r="I67" s="3" t="s">
        <v>134</v>
      </c>
      <c r="J67" s="3" t="s">
        <v>1172</v>
      </c>
      <c r="K67" s="14">
        <v>10000</v>
      </c>
      <c r="L67" s="8">
        <v>270</v>
      </c>
      <c r="M67" s="13">
        <v>53.11</v>
      </c>
      <c r="N67" s="3" t="s">
        <v>169</v>
      </c>
      <c r="O67" s="3"/>
    </row>
    <row r="68" spans="1:15" ht="22.95" customHeight="1" x14ac:dyDescent="0.3">
      <c r="A68" s="3" t="s">
        <v>940</v>
      </c>
      <c r="B68" s="7">
        <v>46111</v>
      </c>
      <c r="C68" s="3" t="str">
        <f>IFERROR(VLOOKUP(السداد[[#This Row],[الرقم الداخلي]],تسجيل_العقود[],8,0),"")</f>
        <v>الايمان للاعلاف</v>
      </c>
      <c r="D68" s="3" t="str">
        <f>IFERROR(VLOOKUP(السداد[[#This Row],[الرقم الداخلي]],تسجيل_العقود[],5,0),"")</f>
        <v>الصويا</v>
      </c>
      <c r="E68" s="3" t="str">
        <f>IFERROR(VLOOKUP(السداد[[#This Row],[الرقم الداخلي]],تسجيل_العقود[],6,0),"")</f>
        <v>كارجيل</v>
      </c>
      <c r="F68" s="3" t="str">
        <f>IFERROR(VLOOKUP(السداد[[#This Row],[الرقم الداخلي]],تسجيل_العقود[],9,0),"")</f>
        <v>SCN-007531</v>
      </c>
      <c r="G68" s="3" t="s">
        <v>27</v>
      </c>
      <c r="H68" s="3" t="s">
        <v>84</v>
      </c>
      <c r="I68" s="3"/>
      <c r="J68" s="3" t="s">
        <v>1172</v>
      </c>
      <c r="K68" s="14">
        <v>2500</v>
      </c>
      <c r="L68" s="8">
        <v>428.57</v>
      </c>
      <c r="M68" s="13">
        <v>54.35</v>
      </c>
      <c r="N68" s="3" t="s">
        <v>179</v>
      </c>
      <c r="O68" s="3"/>
    </row>
    <row r="69" spans="1:15" ht="22.95" customHeight="1" x14ac:dyDescent="0.3">
      <c r="A69" s="3" t="s">
        <v>942</v>
      </c>
      <c r="B69" s="7">
        <v>46113</v>
      </c>
      <c r="C69" s="3" t="str">
        <f>IFERROR(VLOOKUP(السداد[[#This Row],[الرقم الداخلي]],تسجيل_العقود[],8,0),"")</f>
        <v>الايمان للاعلاف</v>
      </c>
      <c r="D69" s="3" t="str">
        <f>IFERROR(VLOOKUP(السداد[[#This Row],[الرقم الداخلي]],تسجيل_العقود[],5,0),"")</f>
        <v>الصويا</v>
      </c>
      <c r="E69" s="3" t="str">
        <f>IFERROR(VLOOKUP(السداد[[#This Row],[الرقم الداخلي]],تسجيل_العقود[],6,0),"")</f>
        <v>كارجيل</v>
      </c>
      <c r="F69" s="3" t="str">
        <f>IFERROR(VLOOKUP(السداد[[#This Row],[الرقم الداخلي]],تسجيل_العقود[],9,0),"")</f>
        <v>SCN-007821</v>
      </c>
      <c r="G69" s="3" t="s">
        <v>27</v>
      </c>
      <c r="H69" s="3" t="s">
        <v>84</v>
      </c>
      <c r="I69" s="3"/>
      <c r="J69" s="3" t="s">
        <v>1172</v>
      </c>
      <c r="K69" s="14">
        <v>2500</v>
      </c>
      <c r="L69" s="8">
        <v>447.31</v>
      </c>
      <c r="M69" s="13">
        <v>53.6</v>
      </c>
      <c r="N69" s="3" t="s">
        <v>179</v>
      </c>
      <c r="O69" s="3"/>
    </row>
    <row r="70" spans="1:15" ht="22.95" customHeight="1" x14ac:dyDescent="0.3">
      <c r="A70" s="3" t="s">
        <v>944</v>
      </c>
      <c r="B70" s="7">
        <v>46114</v>
      </c>
      <c r="C70" s="3" t="str">
        <f>IFERROR(VLOOKUP(السداد[[#This Row],[الرقم الداخلي]],تسجيل_العقود[],8,0),"")</f>
        <v>الايمان للاعلاف</v>
      </c>
      <c r="D70" s="3" t="str">
        <f>IFERROR(VLOOKUP(السداد[[#This Row],[الرقم الداخلي]],تسجيل_العقود[],5,0),"")</f>
        <v>الصويا</v>
      </c>
      <c r="E70" s="3" t="str">
        <f>IFERROR(VLOOKUP(السداد[[#This Row],[الرقم الداخلي]],تسجيل_العقود[],6,0),"")</f>
        <v>كارجيل</v>
      </c>
      <c r="F70" s="3" t="str">
        <f>IFERROR(VLOOKUP(السداد[[#This Row],[الرقم الداخلي]],تسجيل_العقود[],9,0),"")</f>
        <v>SCN-007822</v>
      </c>
      <c r="G70" s="3" t="s">
        <v>27</v>
      </c>
      <c r="H70" s="3" t="s">
        <v>84</v>
      </c>
      <c r="I70" s="3"/>
      <c r="J70" s="3" t="s">
        <v>1172</v>
      </c>
      <c r="K70" s="14">
        <v>2500</v>
      </c>
      <c r="L70" s="8">
        <v>445.22</v>
      </c>
      <c r="M70" s="13">
        <v>54.5</v>
      </c>
      <c r="N70" s="3" t="s">
        <v>179</v>
      </c>
      <c r="O70" s="3"/>
    </row>
    <row r="71" spans="1:15" ht="22.95" customHeight="1" x14ac:dyDescent="0.3">
      <c r="A71" s="3" t="s">
        <v>946</v>
      </c>
      <c r="B71" s="7">
        <v>46117</v>
      </c>
      <c r="C71" s="3" t="str">
        <f>IFERROR(VLOOKUP(السداد[[#This Row],[الرقم الداخلي]],تسجيل_العقود[],8,0),"")</f>
        <v>الايمان للاعلاف</v>
      </c>
      <c r="D71" s="3" t="str">
        <f>IFERROR(VLOOKUP(السداد[[#This Row],[الرقم الداخلي]],تسجيل_العقود[],5,0),"")</f>
        <v>الصويا</v>
      </c>
      <c r="E71" s="3" t="str">
        <f>IFERROR(VLOOKUP(السداد[[#This Row],[الرقم الداخلي]],تسجيل_العقود[],6,0),"")</f>
        <v>كارجيل</v>
      </c>
      <c r="F71" s="3" t="str">
        <f>IFERROR(VLOOKUP(السداد[[#This Row],[الرقم الداخلي]],تسجيل_العقود[],9,0),"")</f>
        <v>SCN-007823</v>
      </c>
      <c r="G71" s="3" t="s">
        <v>27</v>
      </c>
      <c r="H71" s="3" t="s">
        <v>84</v>
      </c>
      <c r="I71" s="3"/>
      <c r="J71" s="3" t="s">
        <v>1172</v>
      </c>
      <c r="K71" s="14">
        <v>2500</v>
      </c>
      <c r="L71" s="8">
        <v>445</v>
      </c>
      <c r="M71" s="13">
        <v>54.42</v>
      </c>
      <c r="N71" s="3" t="s">
        <v>179</v>
      </c>
      <c r="O71" s="3"/>
    </row>
    <row r="72" spans="1:15" ht="22.95" customHeight="1" x14ac:dyDescent="0.3">
      <c r="A72" s="3" t="s">
        <v>948</v>
      </c>
      <c r="B72" s="7">
        <v>46118</v>
      </c>
      <c r="C72" s="3" t="str">
        <f>IFERROR(VLOOKUP(السداد[[#This Row],[الرقم الداخلي]],تسجيل_العقود[],8,0),"")</f>
        <v>الايمان للاعلاف</v>
      </c>
      <c r="D72" s="3" t="str">
        <f>IFERROR(VLOOKUP(السداد[[#This Row],[الرقم الداخلي]],تسجيل_العقود[],5,0),"")</f>
        <v>الصويا</v>
      </c>
      <c r="E72" s="3" t="str">
        <f>IFERROR(VLOOKUP(السداد[[#This Row],[الرقم الداخلي]],تسجيل_العقود[],6,0),"")</f>
        <v>كارجيل</v>
      </c>
      <c r="F72" s="3" t="str">
        <f>IFERROR(VLOOKUP(السداد[[#This Row],[الرقم الداخلي]],تسجيل_العقود[],9,0),"")</f>
        <v>SCN-007824</v>
      </c>
      <c r="G72" s="3" t="s">
        <v>27</v>
      </c>
      <c r="H72" s="3" t="s">
        <v>84</v>
      </c>
      <c r="I72" s="3"/>
      <c r="J72" s="3" t="s">
        <v>1172</v>
      </c>
      <c r="K72" s="14">
        <v>2500</v>
      </c>
      <c r="L72" s="8">
        <v>442.46</v>
      </c>
      <c r="M72" s="13">
        <v>54.46</v>
      </c>
      <c r="N72" s="3" t="s">
        <v>179</v>
      </c>
      <c r="O72" s="3"/>
    </row>
    <row r="73" spans="1:15" ht="22.95" customHeight="1" x14ac:dyDescent="0.3">
      <c r="A73" s="3" t="s">
        <v>840</v>
      </c>
      <c r="B73" s="7">
        <v>46119</v>
      </c>
      <c r="C73" s="3" t="str">
        <f>IFERROR(VLOOKUP(السداد[[#This Row],[الرقم الداخلي]],تسجيل_العقود[],8,0),"")</f>
        <v>بيورفيلد غرينز</v>
      </c>
      <c r="D73" s="3" t="str">
        <f>IFERROR(VLOOKUP(السداد[[#This Row],[الرقم الداخلي]],تسجيل_العقود[],5,0),"")</f>
        <v>الــــــــــذرة</v>
      </c>
      <c r="E73" s="3" t="str">
        <f>IFERROR(VLOOKUP(السداد[[#This Row],[الرقم الداخلي]],تسجيل_العقود[],6,0),"")</f>
        <v>Agrocorp</v>
      </c>
      <c r="F73" s="3">
        <f>IFERROR(VLOOKUP(السداد[[#This Row],[الرقم الداخلي]],تسجيل_العقود[],9,0),"")</f>
        <v>115815</v>
      </c>
      <c r="G73" s="3" t="s">
        <v>41</v>
      </c>
      <c r="H73" s="3" t="s">
        <v>93</v>
      </c>
      <c r="I73" s="3" t="s">
        <v>134</v>
      </c>
      <c r="J73" s="3" t="s">
        <v>1172</v>
      </c>
      <c r="K73" s="14">
        <v>10000</v>
      </c>
      <c r="L73" s="8">
        <v>282</v>
      </c>
      <c r="M73" s="13">
        <v>53.66</v>
      </c>
      <c r="N73" s="3" t="s">
        <v>169</v>
      </c>
      <c r="O73" s="3"/>
    </row>
    <row r="74" spans="1:15" ht="22.95" customHeight="1" x14ac:dyDescent="0.3">
      <c r="A74" s="3" t="s">
        <v>950</v>
      </c>
      <c r="B74" s="7">
        <v>46120</v>
      </c>
      <c r="C74" s="3" t="str">
        <f>IFERROR(VLOOKUP(السداد[[#This Row],[الرقم الداخلي]],تسجيل_العقود[],8,0),"")</f>
        <v>الواحة للاعلاف</v>
      </c>
      <c r="D74" s="3" t="str">
        <f>IFERROR(VLOOKUP(السداد[[#This Row],[الرقم الداخلي]],تسجيل_العقود[],5,0),"")</f>
        <v>الصويا</v>
      </c>
      <c r="E74" s="3" t="str">
        <f>IFERROR(VLOOKUP(السداد[[#This Row],[الرقم الداخلي]],تسجيل_العقود[],6,0),"")</f>
        <v>كارجيل</v>
      </c>
      <c r="F74" s="3" t="str">
        <f>IFERROR(VLOOKUP(السداد[[#This Row],[الرقم الداخلي]],تسجيل_العقود[],9,0),"")</f>
        <v>SCN-007831</v>
      </c>
      <c r="G74" s="3" t="s">
        <v>27</v>
      </c>
      <c r="H74" s="3" t="s">
        <v>84</v>
      </c>
      <c r="I74" s="3"/>
      <c r="J74" s="3" t="s">
        <v>1172</v>
      </c>
      <c r="K74" s="14">
        <v>2500</v>
      </c>
      <c r="L74" s="8">
        <v>480</v>
      </c>
      <c r="M74" s="13">
        <v>53.35</v>
      </c>
      <c r="N74" s="3" t="s">
        <v>179</v>
      </c>
      <c r="O74" s="3"/>
    </row>
    <row r="75" spans="1:15" ht="22.95" customHeight="1" x14ac:dyDescent="0.3">
      <c r="A75" s="3" t="s">
        <v>841</v>
      </c>
      <c r="B75" s="7">
        <v>46121</v>
      </c>
      <c r="C75" s="3" t="str">
        <f>IFERROR(VLOOKUP(السداد[[#This Row],[الرقم الداخلي]],تسجيل_العقود[],8,0),"")</f>
        <v>اجرولاند</v>
      </c>
      <c r="D75" s="3" t="str">
        <f>IFERROR(VLOOKUP(السداد[[#This Row],[الرقم الداخلي]],تسجيل_العقود[],5,0),"")</f>
        <v>الــــــــــذرة</v>
      </c>
      <c r="E75" s="3" t="str">
        <f>IFERROR(VLOOKUP(السداد[[#This Row],[الرقم الداخلي]],تسجيل_العقود[],6,0),"")</f>
        <v xml:space="preserve">AMAGGI </v>
      </c>
      <c r="F75" s="3" t="str">
        <f>IFERROR(VLOOKUP(السداد[[#This Row],[الرقم الداخلي]],تسجيل_العقود[],9,0),"")</f>
        <v>S26/00047</v>
      </c>
      <c r="G75" s="3" t="s">
        <v>41</v>
      </c>
      <c r="H75" s="3" t="s">
        <v>93</v>
      </c>
      <c r="I75" s="3" t="s">
        <v>134</v>
      </c>
      <c r="J75" s="3" t="s">
        <v>1172</v>
      </c>
      <c r="K75" s="14">
        <v>10000</v>
      </c>
      <c r="L75" s="8">
        <v>242</v>
      </c>
      <c r="M75" s="13">
        <v>54.57</v>
      </c>
      <c r="N75" s="3" t="s">
        <v>169</v>
      </c>
      <c r="O75" s="3"/>
    </row>
    <row r="76" spans="1:15" ht="22.95" customHeight="1" x14ac:dyDescent="0.3">
      <c r="A76" s="3" t="s">
        <v>841</v>
      </c>
      <c r="B76" s="7">
        <v>46121</v>
      </c>
      <c r="C76" s="3" t="str">
        <f>IFERROR(VLOOKUP(السداد[[#This Row],[الرقم الداخلي]],تسجيل_العقود[],8,0),"")</f>
        <v>اجرولاند</v>
      </c>
      <c r="D76" s="3" t="str">
        <f>IFERROR(VLOOKUP(السداد[[#This Row],[الرقم الداخلي]],تسجيل_العقود[],5,0),"")</f>
        <v>الــــــــــذرة</v>
      </c>
      <c r="E76" s="3" t="str">
        <f>IFERROR(VLOOKUP(السداد[[#This Row],[الرقم الداخلي]],تسجيل_العقود[],6,0),"")</f>
        <v xml:space="preserve">AMAGGI </v>
      </c>
      <c r="F76" s="3" t="str">
        <f>IFERROR(VLOOKUP(السداد[[#This Row],[الرقم الداخلي]],تسجيل_العقود[],9,0),"")</f>
        <v>S26/00047</v>
      </c>
      <c r="G76" s="3" t="s">
        <v>41</v>
      </c>
      <c r="H76" s="3" t="s">
        <v>93</v>
      </c>
      <c r="I76" s="3" t="s">
        <v>134</v>
      </c>
      <c r="J76" s="3" t="s">
        <v>1172</v>
      </c>
      <c r="K76" s="14">
        <v>10000</v>
      </c>
      <c r="L76" s="8">
        <v>242</v>
      </c>
      <c r="M76" s="13">
        <v>54.57</v>
      </c>
      <c r="N76" s="3" t="s">
        <v>169</v>
      </c>
      <c r="O76" s="3"/>
    </row>
    <row r="77" spans="1:15" ht="22.95" customHeight="1" x14ac:dyDescent="0.3">
      <c r="A77" s="3" t="s">
        <v>841</v>
      </c>
      <c r="B77" s="7">
        <v>46121</v>
      </c>
      <c r="C77" s="3" t="str">
        <f>IFERROR(VLOOKUP(السداد[[#This Row],[الرقم الداخلي]],تسجيل_العقود[],8,0),"")</f>
        <v>اجرولاند</v>
      </c>
      <c r="D77" s="3" t="str">
        <f>IFERROR(VLOOKUP(السداد[[#This Row],[الرقم الداخلي]],تسجيل_العقود[],5,0),"")</f>
        <v>الــــــــــذرة</v>
      </c>
      <c r="E77" s="3" t="str">
        <f>IFERROR(VLOOKUP(السداد[[#This Row],[الرقم الداخلي]],تسجيل_العقود[],6,0),"")</f>
        <v xml:space="preserve">AMAGGI </v>
      </c>
      <c r="F77" s="3" t="str">
        <f>IFERROR(VLOOKUP(السداد[[#This Row],[الرقم الداخلي]],تسجيل_العقود[],9,0),"")</f>
        <v>S26/00047</v>
      </c>
      <c r="G77" s="3" t="s">
        <v>27</v>
      </c>
      <c r="H77" s="3" t="s">
        <v>93</v>
      </c>
      <c r="I77" s="3" t="s">
        <v>134</v>
      </c>
      <c r="J77" s="3" t="s">
        <v>1172</v>
      </c>
      <c r="K77" s="14">
        <v>10000</v>
      </c>
      <c r="L77" s="8">
        <v>242</v>
      </c>
      <c r="M77" s="13">
        <v>54.6</v>
      </c>
      <c r="N77" s="3" t="s">
        <v>169</v>
      </c>
      <c r="O77" s="3"/>
    </row>
    <row r="78" spans="1:15" ht="22.95" customHeight="1" x14ac:dyDescent="0.3">
      <c r="A78" s="3" t="s">
        <v>952</v>
      </c>
      <c r="B78" s="7">
        <v>46121</v>
      </c>
      <c r="C78" s="3" t="str">
        <f>IFERROR(VLOOKUP(السداد[[#This Row],[الرقم الداخلي]],تسجيل_العقود[],8,0),"")</f>
        <v>الواحة للاعلاف</v>
      </c>
      <c r="D78" s="3" t="str">
        <f>IFERROR(VLOOKUP(السداد[[#This Row],[الرقم الداخلي]],تسجيل_العقود[],5,0),"")</f>
        <v>الصويا</v>
      </c>
      <c r="E78" s="3" t="str">
        <f>IFERROR(VLOOKUP(السداد[[#This Row],[الرقم الداخلي]],تسجيل_العقود[],6,0),"")</f>
        <v>كارجيل</v>
      </c>
      <c r="F78" s="3" t="str">
        <f>IFERROR(VLOOKUP(السداد[[#This Row],[الرقم الداخلي]],تسجيل_العقود[],9,0),"")</f>
        <v>SCN-007832</v>
      </c>
      <c r="G78" s="3" t="s">
        <v>27</v>
      </c>
      <c r="H78" s="3" t="s">
        <v>84</v>
      </c>
      <c r="I78" s="3"/>
      <c r="J78" s="3" t="s">
        <v>1172</v>
      </c>
      <c r="K78" s="14">
        <v>2500</v>
      </c>
      <c r="L78" s="8">
        <v>480</v>
      </c>
      <c r="M78" s="13">
        <v>53.21</v>
      </c>
      <c r="N78" s="3" t="s">
        <v>179</v>
      </c>
      <c r="O78" s="3"/>
    </row>
    <row r="79" spans="1:15" ht="22.95" customHeight="1" x14ac:dyDescent="0.3">
      <c r="A79" s="3" t="s">
        <v>840</v>
      </c>
      <c r="B79" s="7">
        <v>46122</v>
      </c>
      <c r="C79" s="3" t="str">
        <f>IFERROR(VLOOKUP(السداد[[#This Row],[الرقم الداخلي]],تسجيل_العقود[],8,0),"")</f>
        <v>بيورفيلد غرينز</v>
      </c>
      <c r="D79" s="3" t="str">
        <f>IFERROR(VLOOKUP(السداد[[#This Row],[الرقم الداخلي]],تسجيل_العقود[],5,0),"")</f>
        <v>الــــــــــذرة</v>
      </c>
      <c r="E79" s="3" t="str">
        <f>IFERROR(VLOOKUP(السداد[[#This Row],[الرقم الداخلي]],تسجيل_العقود[],6,0),"")</f>
        <v>Agrocorp</v>
      </c>
      <c r="F79" s="3">
        <f>IFERROR(VLOOKUP(السداد[[#This Row],[الرقم الداخلي]],تسجيل_العقود[],9,0),"")</f>
        <v>115815</v>
      </c>
      <c r="G79" s="3" t="s">
        <v>41</v>
      </c>
      <c r="H79" s="3" t="s">
        <v>93</v>
      </c>
      <c r="I79" s="3" t="s">
        <v>134</v>
      </c>
      <c r="J79" s="3" t="s">
        <v>1172</v>
      </c>
      <c r="K79" s="14">
        <v>15000</v>
      </c>
      <c r="L79" s="8">
        <v>282</v>
      </c>
      <c r="M79" s="13">
        <v>53.63</v>
      </c>
      <c r="N79" s="3" t="s">
        <v>169</v>
      </c>
      <c r="O79" s="3"/>
    </row>
    <row r="80" spans="1:15" ht="22.95" customHeight="1" x14ac:dyDescent="0.3">
      <c r="A80" s="3" t="s">
        <v>954</v>
      </c>
      <c r="B80" s="7">
        <v>46124</v>
      </c>
      <c r="C80" s="3" t="str">
        <f>IFERROR(VLOOKUP(السداد[[#This Row],[الرقم الداخلي]],تسجيل_العقود[],8,0),"")</f>
        <v>الواحة للاعلاف</v>
      </c>
      <c r="D80" s="3" t="str">
        <f>IFERROR(VLOOKUP(السداد[[#This Row],[الرقم الداخلي]],تسجيل_العقود[],5,0),"")</f>
        <v>الصويا</v>
      </c>
      <c r="E80" s="3" t="str">
        <f>IFERROR(VLOOKUP(السداد[[#This Row],[الرقم الداخلي]],تسجيل_العقود[],6,0),"")</f>
        <v>كارجيل</v>
      </c>
      <c r="F80" s="3" t="str">
        <f>IFERROR(VLOOKUP(السداد[[#This Row],[الرقم الداخلي]],تسجيل_العقود[],9,0),"")</f>
        <v>SCN-007833</v>
      </c>
      <c r="G80" s="3" t="s">
        <v>27</v>
      </c>
      <c r="H80" s="3" t="s">
        <v>84</v>
      </c>
      <c r="I80" s="3"/>
      <c r="J80" s="3" t="s">
        <v>1172</v>
      </c>
      <c r="K80" s="14">
        <v>2500</v>
      </c>
      <c r="L80" s="8">
        <v>500</v>
      </c>
      <c r="M80" s="13">
        <v>53.19</v>
      </c>
      <c r="N80" s="3" t="s">
        <v>179</v>
      </c>
      <c r="O80" s="3"/>
    </row>
    <row r="81" spans="1:15" ht="22.95" customHeight="1" x14ac:dyDescent="0.3">
      <c r="A81" s="3" t="s">
        <v>840</v>
      </c>
      <c r="B81" s="7">
        <v>46126</v>
      </c>
      <c r="C81" s="3" t="str">
        <f>IFERROR(VLOOKUP(السداد[[#This Row],[الرقم الداخلي]],تسجيل_العقود[],8,0),"")</f>
        <v>بيورفيلد غرينز</v>
      </c>
      <c r="D81" s="3" t="str">
        <f>IFERROR(VLOOKUP(السداد[[#This Row],[الرقم الداخلي]],تسجيل_العقود[],5,0),"")</f>
        <v>الــــــــــذرة</v>
      </c>
      <c r="E81" s="3" t="str">
        <f>IFERROR(VLOOKUP(السداد[[#This Row],[الرقم الداخلي]],تسجيل_العقود[],6,0),"")</f>
        <v>Agrocorp</v>
      </c>
      <c r="F81" s="3">
        <f>IFERROR(VLOOKUP(السداد[[#This Row],[الرقم الداخلي]],تسجيل_العقود[],9,0),"")</f>
        <v>115815</v>
      </c>
      <c r="G81" s="3" t="s">
        <v>41</v>
      </c>
      <c r="H81" s="3" t="s">
        <v>93</v>
      </c>
      <c r="I81" s="3" t="s">
        <v>134</v>
      </c>
      <c r="J81" s="3" t="s">
        <v>1172</v>
      </c>
      <c r="K81" s="14">
        <v>10000</v>
      </c>
      <c r="L81" s="8">
        <v>282</v>
      </c>
      <c r="M81" s="13">
        <v>53.63</v>
      </c>
      <c r="N81" s="3" t="s">
        <v>169</v>
      </c>
      <c r="O81" s="3"/>
    </row>
    <row r="82" spans="1:15" ht="22.95" customHeight="1" x14ac:dyDescent="0.3">
      <c r="A82" s="3" t="s">
        <v>956</v>
      </c>
      <c r="B82" s="7">
        <v>46126</v>
      </c>
      <c r="C82" s="3" t="str">
        <f>IFERROR(VLOOKUP(السداد[[#This Row],[الرقم الداخلي]],تسجيل_العقود[],8,0),"")</f>
        <v>الواحة للاعلاف</v>
      </c>
      <c r="D82" s="3" t="str">
        <f>IFERROR(VLOOKUP(السداد[[#This Row],[الرقم الداخلي]],تسجيل_العقود[],5,0),"")</f>
        <v>الصويا</v>
      </c>
      <c r="E82" s="3" t="str">
        <f>IFERROR(VLOOKUP(السداد[[#This Row],[الرقم الداخلي]],تسجيل_العقود[],6,0),"")</f>
        <v>كارجيل</v>
      </c>
      <c r="F82" s="3" t="str">
        <f>IFERROR(VLOOKUP(السداد[[#This Row],[الرقم الداخلي]],تسجيل_العقود[],9,0),"")</f>
        <v>SCN-007834</v>
      </c>
      <c r="G82" s="3" t="s">
        <v>27</v>
      </c>
      <c r="H82" s="3" t="s">
        <v>84</v>
      </c>
      <c r="I82" s="3"/>
      <c r="J82" s="3" t="s">
        <v>1172</v>
      </c>
      <c r="K82" s="14">
        <v>2500</v>
      </c>
      <c r="L82" s="8">
        <v>505</v>
      </c>
      <c r="M82" s="13">
        <v>52.61</v>
      </c>
      <c r="N82" s="3" t="s">
        <v>179</v>
      </c>
      <c r="O82" s="3"/>
    </row>
    <row r="83" spans="1:15" ht="22.95" customHeight="1" x14ac:dyDescent="0.3">
      <c r="A83" s="3" t="s">
        <v>958</v>
      </c>
      <c r="B83" s="7">
        <v>46126</v>
      </c>
      <c r="C83" s="3" t="str">
        <f>IFERROR(VLOOKUP(السداد[[#This Row],[الرقم الداخلي]],تسجيل_العقود[],8,0),"")</f>
        <v>الواحة للاعلاف</v>
      </c>
      <c r="D83" s="3" t="str">
        <f>IFERROR(VLOOKUP(السداد[[#This Row],[الرقم الداخلي]],تسجيل_العقود[],5,0),"")</f>
        <v>الصويا</v>
      </c>
      <c r="E83" s="3" t="str">
        <f>IFERROR(VLOOKUP(السداد[[#This Row],[الرقم الداخلي]],تسجيل_العقود[],6,0),"")</f>
        <v>كارجيل</v>
      </c>
      <c r="F83" s="3" t="str">
        <f>IFERROR(VLOOKUP(السداد[[#This Row],[الرقم الداخلي]],تسجيل_العقود[],9,0),"")</f>
        <v>SCN-007835</v>
      </c>
      <c r="G83" s="3" t="s">
        <v>27</v>
      </c>
      <c r="H83" s="3" t="s">
        <v>84</v>
      </c>
      <c r="I83" s="3"/>
      <c r="J83" s="3" t="s">
        <v>1172</v>
      </c>
      <c r="K83" s="14">
        <v>1500</v>
      </c>
      <c r="L83" s="8">
        <v>505</v>
      </c>
      <c r="M83" s="13">
        <v>52.61</v>
      </c>
      <c r="N83" s="3" t="s">
        <v>179</v>
      </c>
      <c r="O83" s="3"/>
    </row>
    <row r="84" spans="1:15" ht="22.95" customHeight="1" x14ac:dyDescent="0.3">
      <c r="A84" s="3" t="s">
        <v>840</v>
      </c>
      <c r="B84" s="7">
        <v>46127</v>
      </c>
      <c r="C84" s="3" t="str">
        <f>IFERROR(VLOOKUP(السداد[[#This Row],[الرقم الداخلي]],تسجيل_العقود[],8,0),"")</f>
        <v>بيورفيلد غرينز</v>
      </c>
      <c r="D84" s="3" t="str">
        <f>IFERROR(VLOOKUP(السداد[[#This Row],[الرقم الداخلي]],تسجيل_العقود[],5,0),"")</f>
        <v>الــــــــــذرة</v>
      </c>
      <c r="E84" s="3" t="str">
        <f>IFERROR(VLOOKUP(السداد[[#This Row],[الرقم الداخلي]],تسجيل_العقود[],6,0),"")</f>
        <v>Agrocorp</v>
      </c>
      <c r="F84" s="3">
        <f>IFERROR(VLOOKUP(السداد[[#This Row],[الرقم الداخلي]],تسجيل_العقود[],9,0),"")</f>
        <v>115815</v>
      </c>
      <c r="G84" s="3" t="s">
        <v>27</v>
      </c>
      <c r="H84" s="3" t="s">
        <v>93</v>
      </c>
      <c r="I84" s="3" t="s">
        <v>134</v>
      </c>
      <c r="J84" s="3" t="s">
        <v>1172</v>
      </c>
      <c r="K84" s="14">
        <v>10000</v>
      </c>
      <c r="L84" s="8">
        <v>282</v>
      </c>
      <c r="M84" s="13">
        <v>53.62</v>
      </c>
      <c r="N84" s="3" t="s">
        <v>169</v>
      </c>
      <c r="O84" s="3"/>
    </row>
    <row r="85" spans="1:15" ht="22.95" customHeight="1" x14ac:dyDescent="0.3">
      <c r="A85" s="3" t="s">
        <v>840</v>
      </c>
      <c r="B85" s="7">
        <v>46133</v>
      </c>
      <c r="C85" s="3" t="str">
        <f>IFERROR(VLOOKUP(السداد[[#This Row],[الرقم الداخلي]],تسجيل_العقود[],8,0),"")</f>
        <v>بيورفيلد غرينز</v>
      </c>
      <c r="D85" s="3" t="str">
        <f>IFERROR(VLOOKUP(السداد[[#This Row],[الرقم الداخلي]],تسجيل_العقود[],5,0),"")</f>
        <v>الــــــــــذرة</v>
      </c>
      <c r="E85" s="3" t="str">
        <f>IFERROR(VLOOKUP(السداد[[#This Row],[الرقم الداخلي]],تسجيل_العقود[],6,0),"")</f>
        <v>Agrocorp</v>
      </c>
      <c r="F85" s="3">
        <f>IFERROR(VLOOKUP(السداد[[#This Row],[الرقم الداخلي]],تسجيل_العقود[],9,0),"")</f>
        <v>115815</v>
      </c>
      <c r="G85" s="3" t="s">
        <v>27</v>
      </c>
      <c r="H85" s="3" t="s">
        <v>93</v>
      </c>
      <c r="I85" s="3" t="s">
        <v>134</v>
      </c>
      <c r="J85" s="3" t="s">
        <v>1172</v>
      </c>
      <c r="K85" s="14">
        <v>13381.735000000001</v>
      </c>
      <c r="L85" s="8">
        <v>282</v>
      </c>
      <c r="M85" s="13">
        <v>52.67</v>
      </c>
      <c r="N85" s="3" t="s">
        <v>169</v>
      </c>
      <c r="O85" s="3"/>
    </row>
    <row r="86" spans="1:15" ht="22.95" customHeight="1" x14ac:dyDescent="0.3">
      <c r="A86" s="3" t="s">
        <v>841</v>
      </c>
      <c r="B86" s="7">
        <v>46133</v>
      </c>
      <c r="C86" s="3" t="str">
        <f>IFERROR(VLOOKUP(السداد[[#This Row],[الرقم الداخلي]],تسجيل_العقود[],8,0),"")</f>
        <v>اجرولاند</v>
      </c>
      <c r="D86" s="3" t="str">
        <f>IFERROR(VLOOKUP(السداد[[#This Row],[الرقم الداخلي]],تسجيل_العقود[],5,0),"")</f>
        <v>الــــــــــذرة</v>
      </c>
      <c r="E86" s="3" t="str">
        <f>IFERROR(VLOOKUP(السداد[[#This Row],[الرقم الداخلي]],تسجيل_العقود[],6,0),"")</f>
        <v xml:space="preserve">AMAGGI </v>
      </c>
      <c r="F86" s="3" t="str">
        <f>IFERROR(VLOOKUP(السداد[[#This Row],[الرقم الداخلي]],تسجيل_العقود[],9,0),"")</f>
        <v>S26/00047</v>
      </c>
      <c r="G86" s="3" t="s">
        <v>27</v>
      </c>
      <c r="H86" s="3" t="s">
        <v>93</v>
      </c>
      <c r="I86" s="3" t="s">
        <v>134</v>
      </c>
      <c r="J86" s="3" t="s">
        <v>1172</v>
      </c>
      <c r="K86" s="14">
        <v>15976</v>
      </c>
      <c r="L86" s="8">
        <v>242</v>
      </c>
      <c r="M86" s="13">
        <v>52.29</v>
      </c>
      <c r="N86" s="3" t="s">
        <v>169</v>
      </c>
      <c r="O86" s="3"/>
    </row>
    <row r="87" spans="1:15" ht="22.95" customHeight="1" x14ac:dyDescent="0.3">
      <c r="A87" s="3" t="s">
        <v>843</v>
      </c>
      <c r="B87" s="7">
        <v>46135</v>
      </c>
      <c r="C87" s="3" t="str">
        <f>IFERROR(VLOOKUP(السداد[[#This Row],[الرقم الداخلي]],تسجيل_العقود[],8,0),"")</f>
        <v>اجرولاند</v>
      </c>
      <c r="D87" s="3" t="str">
        <f>IFERROR(VLOOKUP(السداد[[#This Row],[الرقم الداخلي]],تسجيل_العقود[],5,0),"")</f>
        <v>الــــــــــذرة</v>
      </c>
      <c r="E87" s="3" t="str">
        <f>IFERROR(VLOOKUP(السداد[[#This Row],[الرقم الداخلي]],تسجيل_العقود[],6,0),"")</f>
        <v xml:space="preserve">AMAGGI </v>
      </c>
      <c r="F87" s="3" t="str">
        <f>IFERROR(VLOOKUP(السداد[[#This Row],[الرقم الداخلي]],تسجيل_العقود[],9,0),"")</f>
        <v>S26/00138</v>
      </c>
      <c r="G87" s="3" t="s">
        <v>41</v>
      </c>
      <c r="H87" s="3" t="s">
        <v>93</v>
      </c>
      <c r="I87" s="3"/>
      <c r="J87" s="3" t="s">
        <v>1172</v>
      </c>
      <c r="K87" s="14">
        <v>10000</v>
      </c>
      <c r="L87" s="8">
        <v>255</v>
      </c>
      <c r="M87" s="13">
        <v>52.41</v>
      </c>
      <c r="N87" s="3" t="s">
        <v>169</v>
      </c>
      <c r="O87" s="3"/>
    </row>
    <row r="88" spans="1:15" ht="22.95" customHeight="1" x14ac:dyDescent="0.3">
      <c r="A88" s="3" t="s">
        <v>843</v>
      </c>
      <c r="B88" s="7">
        <v>46136</v>
      </c>
      <c r="C88" s="3" t="str">
        <f>IFERROR(VLOOKUP(السداد[[#This Row],[الرقم الداخلي]],تسجيل_العقود[],8,0),"")</f>
        <v>اجرولاند</v>
      </c>
      <c r="D88" s="3" t="str">
        <f>IFERROR(VLOOKUP(السداد[[#This Row],[الرقم الداخلي]],تسجيل_العقود[],5,0),"")</f>
        <v>الــــــــــذرة</v>
      </c>
      <c r="E88" s="3" t="str">
        <f>IFERROR(VLOOKUP(السداد[[#This Row],[الرقم الداخلي]],تسجيل_العقود[],6,0),"")</f>
        <v xml:space="preserve">AMAGGI </v>
      </c>
      <c r="F88" s="3" t="str">
        <f>IFERROR(VLOOKUP(السداد[[#This Row],[الرقم الداخلي]],تسجيل_العقود[],9,0),"")</f>
        <v>S26/00138</v>
      </c>
      <c r="G88" s="3" t="s">
        <v>41</v>
      </c>
      <c r="H88" s="3" t="s">
        <v>93</v>
      </c>
      <c r="I88" s="3"/>
      <c r="J88" s="3" t="s">
        <v>1172</v>
      </c>
      <c r="K88" s="14">
        <v>10500</v>
      </c>
      <c r="L88" s="8">
        <v>255</v>
      </c>
      <c r="M88" s="13">
        <v>52.74</v>
      </c>
      <c r="N88" s="3" t="s">
        <v>169</v>
      </c>
      <c r="O88" s="3"/>
    </row>
    <row r="89" spans="1:15" ht="22.95" customHeight="1" x14ac:dyDescent="0.3">
      <c r="A89" s="3" t="s">
        <v>958</v>
      </c>
      <c r="B89" s="7">
        <v>46141</v>
      </c>
      <c r="C89" s="3" t="str">
        <f>IFERROR(VLOOKUP(السداد[[#This Row],[الرقم الداخلي]],تسجيل_العقود[],8,0),"")</f>
        <v>الواحة للاعلاف</v>
      </c>
      <c r="D89" s="3" t="str">
        <f>IFERROR(VLOOKUP(السداد[[#This Row],[الرقم الداخلي]],تسجيل_العقود[],5,0),"")</f>
        <v>الصويا</v>
      </c>
      <c r="E89" s="3" t="str">
        <f>IFERROR(VLOOKUP(السداد[[#This Row],[الرقم الداخلي]],تسجيل_العقود[],6,0),"")</f>
        <v>كارجيل</v>
      </c>
      <c r="F89" s="3" t="str">
        <f>IFERROR(VLOOKUP(السداد[[#This Row],[الرقم الداخلي]],تسجيل_العقود[],9,0),"")</f>
        <v>SCN-007835</v>
      </c>
      <c r="G89" s="3" t="s">
        <v>27</v>
      </c>
      <c r="H89" s="3" t="s">
        <v>84</v>
      </c>
      <c r="I89" s="3"/>
      <c r="J89" s="3" t="s">
        <v>1172</v>
      </c>
      <c r="K89" s="14">
        <v>1000</v>
      </c>
      <c r="L89" s="8">
        <v>448.97</v>
      </c>
      <c r="M89" s="13">
        <v>52.61</v>
      </c>
      <c r="N89" s="3" t="s">
        <v>179</v>
      </c>
      <c r="O89" s="3"/>
    </row>
    <row r="90" spans="1:15" ht="22.95" customHeight="1" x14ac:dyDescent="0.3">
      <c r="A90" s="3" t="s">
        <v>845</v>
      </c>
      <c r="B90" s="7">
        <v>46142</v>
      </c>
      <c r="C90" s="3" t="str">
        <f>IFERROR(VLOOKUP(السداد[[#This Row],[الرقم الداخلي]],تسجيل_العقود[],8,0),"")</f>
        <v>بيورفيلد غرينز</v>
      </c>
      <c r="D90" s="3" t="str">
        <f>IFERROR(VLOOKUP(السداد[[#This Row],[الرقم الداخلي]],تسجيل_العقود[],5,0),"")</f>
        <v>الــــــــــذرة</v>
      </c>
      <c r="E90" s="3" t="str">
        <f>IFERROR(VLOOKUP(السداد[[#This Row],[الرقم الداخلي]],تسجيل_العقود[],6,0),"")</f>
        <v>Olam Global</v>
      </c>
      <c r="F90" s="3" t="str">
        <f>IFERROR(VLOOKUP(السداد[[#This Row],[الرقم الداخلي]],تسجيل_العقود[],9,0),"")</f>
        <v>26/S/00263</v>
      </c>
      <c r="G90" s="3" t="s">
        <v>41</v>
      </c>
      <c r="H90" s="3" t="s">
        <v>93</v>
      </c>
      <c r="I90" s="3" t="s">
        <v>134</v>
      </c>
      <c r="J90" s="3" t="s">
        <v>1172</v>
      </c>
      <c r="K90" s="14">
        <v>12022.12070209185</v>
      </c>
      <c r="L90" s="8">
        <v>207.95</v>
      </c>
      <c r="M90" s="13">
        <v>53.01</v>
      </c>
      <c r="N90" s="3" t="s">
        <v>169</v>
      </c>
      <c r="O90" s="3"/>
    </row>
    <row r="91" spans="1:15" ht="22.95" customHeight="1" x14ac:dyDescent="0.3">
      <c r="A91" s="3" t="s">
        <v>845</v>
      </c>
      <c r="B91" s="7">
        <v>46142</v>
      </c>
      <c r="C91" s="3" t="str">
        <f>IFERROR(VLOOKUP(السداد[[#This Row],[الرقم الداخلي]],تسجيل_العقود[],8,0),"")</f>
        <v>بيورفيلد غرينز</v>
      </c>
      <c r="D91" s="3" t="str">
        <f>IFERROR(VLOOKUP(السداد[[#This Row],[الرقم الداخلي]],تسجيل_العقود[],5,0),"")</f>
        <v>الــــــــــذرة</v>
      </c>
      <c r="E91" s="3" t="str">
        <f>IFERROR(VLOOKUP(السداد[[#This Row],[الرقم الداخلي]],تسجيل_العقود[],6,0),"")</f>
        <v>Olam Global</v>
      </c>
      <c r="F91" s="3" t="str">
        <f>IFERROR(VLOOKUP(السداد[[#This Row],[الرقم الداخلي]],تسجيل_العقود[],9,0),"")</f>
        <v>26/S/00263</v>
      </c>
      <c r="G91" s="3" t="s">
        <v>41</v>
      </c>
      <c r="H91" s="3" t="s">
        <v>93</v>
      </c>
      <c r="I91" s="3" t="s">
        <v>134</v>
      </c>
      <c r="J91" s="3" t="s">
        <v>1172</v>
      </c>
      <c r="K91" s="14">
        <v>7977.8792979081518</v>
      </c>
      <c r="L91" s="8">
        <v>207.95</v>
      </c>
      <c r="M91" s="13">
        <v>51.4</v>
      </c>
      <c r="N91" s="3" t="s">
        <v>169</v>
      </c>
      <c r="O91" s="3"/>
    </row>
    <row r="92" spans="1:15" ht="22.95" customHeight="1" x14ac:dyDescent="0.3">
      <c r="A92" s="3" t="s">
        <v>1046</v>
      </c>
      <c r="B92" s="7">
        <v>46143</v>
      </c>
      <c r="C92" s="3" t="str">
        <f>IFERROR(VLOOKUP(السداد[[#This Row],[الرقم الداخلي]],تسجيل_العقود[],8,0),"")</f>
        <v>اجرولاند</v>
      </c>
      <c r="D92" s="3" t="str">
        <f>IFERROR(VLOOKUP(السداد[[#This Row],[الرقم الداخلي]],تسجيل_العقود[],5,0),"")</f>
        <v>دوار الشمس</v>
      </c>
      <c r="E92" s="3" t="str">
        <f>IFERROR(VLOOKUP(السداد[[#This Row],[الرقم الداخلي]],تسجيل_العقود[],6,0),"")</f>
        <v>Nuval</v>
      </c>
      <c r="F92" s="3">
        <f>IFERROR(VLOOKUP(السداد[[#This Row],[الرقم الداخلي]],تسجيل_العقود[],9,0),"")</f>
        <v>2026087</v>
      </c>
      <c r="G92" s="3" t="s">
        <v>63</v>
      </c>
      <c r="H92" s="3" t="s">
        <v>93</v>
      </c>
      <c r="I92" s="3"/>
      <c r="J92" s="3" t="s">
        <v>1172</v>
      </c>
      <c r="K92" s="14">
        <v>5739.91</v>
      </c>
      <c r="L92" s="8">
        <v>287.5</v>
      </c>
      <c r="M92" s="13">
        <v>53.72</v>
      </c>
      <c r="N92" s="3" t="s">
        <v>169</v>
      </c>
      <c r="O92" s="3"/>
    </row>
    <row r="93" spans="1:15" ht="22.95" customHeight="1" x14ac:dyDescent="0.3">
      <c r="A93" s="3" t="s">
        <v>845</v>
      </c>
      <c r="B93" s="7">
        <v>46146</v>
      </c>
      <c r="C93" s="3" t="str">
        <f>IFERROR(VLOOKUP(السداد[[#This Row],[الرقم الداخلي]],تسجيل_العقود[],8,0),"")</f>
        <v>بيورفيلد غرينز</v>
      </c>
      <c r="D93" s="3" t="str">
        <f>IFERROR(VLOOKUP(السداد[[#This Row],[الرقم الداخلي]],تسجيل_العقود[],5,0),"")</f>
        <v>الــــــــــذرة</v>
      </c>
      <c r="E93" s="3" t="str">
        <f>IFERROR(VLOOKUP(السداد[[#This Row],[الرقم الداخلي]],تسجيل_العقود[],6,0),"")</f>
        <v>Olam Global</v>
      </c>
      <c r="F93" s="3" t="str">
        <f>IFERROR(VLOOKUP(السداد[[#This Row],[الرقم الداخلي]],تسجيل_العقود[],9,0),"")</f>
        <v>26/S/00263</v>
      </c>
      <c r="G93" s="3" t="s">
        <v>27</v>
      </c>
      <c r="H93" s="3" t="s">
        <v>93</v>
      </c>
      <c r="I93" s="3" t="s">
        <v>134</v>
      </c>
      <c r="J93" s="3" t="s">
        <v>1172</v>
      </c>
      <c r="K93" s="14">
        <v>7213.2724212551102</v>
      </c>
      <c r="L93" s="8">
        <v>207.95</v>
      </c>
      <c r="M93" s="13">
        <v>50.83</v>
      </c>
      <c r="N93" s="3" t="s">
        <v>169</v>
      </c>
      <c r="O93" s="3"/>
    </row>
    <row r="94" spans="1:15" ht="22.95" customHeight="1" x14ac:dyDescent="0.3">
      <c r="A94" s="3" t="s">
        <v>845</v>
      </c>
      <c r="B94" s="7">
        <v>46146</v>
      </c>
      <c r="C94" s="3" t="str">
        <f>IFERROR(VLOOKUP(السداد[[#This Row],[الرقم الداخلي]],تسجيل_العقود[],8,0),"")</f>
        <v>بيورفيلد غرينز</v>
      </c>
      <c r="D94" s="3" t="str">
        <f>IFERROR(VLOOKUP(السداد[[#This Row],[الرقم الداخلي]],تسجيل_العقود[],5,0),"")</f>
        <v>الــــــــــذرة</v>
      </c>
      <c r="E94" s="3" t="str">
        <f>IFERROR(VLOOKUP(السداد[[#This Row],[الرقم الداخلي]],تسجيل_العقود[],6,0),"")</f>
        <v>Olam Global</v>
      </c>
      <c r="F94" s="3" t="str">
        <f>IFERROR(VLOOKUP(السداد[[#This Row],[الرقم الداخلي]],تسجيل_العقود[],9,0),"")</f>
        <v>26/S/00263</v>
      </c>
      <c r="G94" s="3" t="s">
        <v>27</v>
      </c>
      <c r="H94" s="3" t="s">
        <v>93</v>
      </c>
      <c r="I94" s="3" t="s">
        <v>134</v>
      </c>
      <c r="J94" s="3" t="s">
        <v>1172</v>
      </c>
      <c r="K94" s="14">
        <v>12282.303438326522</v>
      </c>
      <c r="L94" s="8">
        <v>207.95</v>
      </c>
      <c r="M94" s="13">
        <v>53.57</v>
      </c>
      <c r="N94" s="3" t="s">
        <v>169</v>
      </c>
      <c r="O94" s="3"/>
    </row>
    <row r="95" spans="1:15" ht="22.95" customHeight="1" x14ac:dyDescent="0.3">
      <c r="A95" s="3" t="s">
        <v>845</v>
      </c>
      <c r="B95" s="7">
        <v>46146</v>
      </c>
      <c r="C95" s="3" t="str">
        <f>IFERROR(VLOOKUP(السداد[[#This Row],[الرقم الداخلي]],تسجيل_العقود[],8,0),"")</f>
        <v>بيورفيلد غرينز</v>
      </c>
      <c r="D95" s="3" t="str">
        <f>IFERROR(VLOOKUP(السداد[[#This Row],[الرقم الداخلي]],تسجيل_العقود[],5,0),"")</f>
        <v>الــــــــــذرة</v>
      </c>
      <c r="E95" s="3" t="str">
        <f>IFERROR(VLOOKUP(السداد[[#This Row],[الرقم الداخلي]],تسجيل_العقود[],6,0),"")</f>
        <v>Olam Global</v>
      </c>
      <c r="F95" s="3" t="str">
        <f>IFERROR(VLOOKUP(السداد[[#This Row],[الرقم الداخلي]],تسجيل_العقود[],9,0),"")</f>
        <v>26/S/00263</v>
      </c>
      <c r="G95" s="3" t="s">
        <v>27</v>
      </c>
      <c r="H95" s="3" t="s">
        <v>93</v>
      </c>
      <c r="I95" s="3" t="s">
        <v>134</v>
      </c>
      <c r="J95" s="3" t="s">
        <v>1172</v>
      </c>
      <c r="K95" s="14">
        <v>2404.4241404183699</v>
      </c>
      <c r="L95" s="8">
        <v>207.95</v>
      </c>
      <c r="M95" s="13">
        <v>53.89</v>
      </c>
      <c r="N95" s="3" t="s">
        <v>169</v>
      </c>
      <c r="O95" s="3"/>
    </row>
    <row r="96" spans="1:15" ht="22.95" customHeight="1" x14ac:dyDescent="0.3">
      <c r="A96" s="3" t="s">
        <v>848</v>
      </c>
      <c r="B96" s="7">
        <v>46147</v>
      </c>
      <c r="C96" s="3" t="str">
        <f>IFERROR(VLOOKUP(السداد[[#This Row],[الرقم الداخلي]],تسجيل_العقود[],8,0),"")</f>
        <v>بيورفيلد غرينز</v>
      </c>
      <c r="D96" s="3" t="str">
        <f>IFERROR(VLOOKUP(السداد[[#This Row],[الرقم الداخلي]],تسجيل_العقود[],5,0),"")</f>
        <v>الــــــــــذرة</v>
      </c>
      <c r="E96" s="3" t="str">
        <f>IFERROR(VLOOKUP(السداد[[#This Row],[الرقم الداخلي]],تسجيل_العقود[],6,0),"")</f>
        <v>بنجى ايجيبت</v>
      </c>
      <c r="F96" s="3">
        <f>IFERROR(VLOOKUP(السداد[[#This Row],[الرقم الداخلي]],تسجيل_العقود[],9,0),"")</f>
        <v>60911684</v>
      </c>
      <c r="G96" s="3" t="s">
        <v>27</v>
      </c>
      <c r="H96" s="3" t="s">
        <v>93</v>
      </c>
      <c r="I96" s="3" t="s">
        <v>134</v>
      </c>
      <c r="J96" s="3" t="s">
        <v>1172</v>
      </c>
      <c r="K96" s="14">
        <v>4793.1481481481478</v>
      </c>
      <c r="L96" s="8">
        <v>270</v>
      </c>
      <c r="M96" s="13">
        <v>53.89</v>
      </c>
      <c r="N96" s="3" t="s">
        <v>169</v>
      </c>
      <c r="O96" s="3"/>
    </row>
    <row r="97" spans="1:15" ht="22.95" customHeight="1" x14ac:dyDescent="0.3">
      <c r="A97" s="3" t="s">
        <v>848</v>
      </c>
      <c r="B97" s="7">
        <v>46147</v>
      </c>
      <c r="C97" s="3" t="str">
        <f>IFERROR(VLOOKUP(السداد[[#This Row],[الرقم الداخلي]],تسجيل_العقود[],8,0),"")</f>
        <v>بيورفيلد غرينز</v>
      </c>
      <c r="D97" s="3" t="str">
        <f>IFERROR(VLOOKUP(السداد[[#This Row],[الرقم الداخلي]],تسجيل_العقود[],5,0),"")</f>
        <v>الــــــــــذرة</v>
      </c>
      <c r="E97" s="3" t="str">
        <f>IFERROR(VLOOKUP(السداد[[#This Row],[الرقم الداخلي]],تسجيل_العقود[],6,0),"")</f>
        <v>بنجى ايجيبت</v>
      </c>
      <c r="F97" s="3">
        <f>IFERROR(VLOOKUP(السداد[[#This Row],[الرقم الداخلي]],تسجيل_العقود[],9,0),"")</f>
        <v>60911684</v>
      </c>
      <c r="G97" s="3" t="s">
        <v>27</v>
      </c>
      <c r="H97" s="3" t="s">
        <v>93</v>
      </c>
      <c r="I97" s="3" t="s">
        <v>134</v>
      </c>
      <c r="J97" s="3" t="s">
        <v>1172</v>
      </c>
      <c r="K97" s="14">
        <v>1851.8518518518522</v>
      </c>
      <c r="L97" s="8">
        <v>270</v>
      </c>
      <c r="M97" s="13">
        <v>54.13</v>
      </c>
      <c r="N97" s="3" t="s">
        <v>169</v>
      </c>
      <c r="O97" s="3"/>
    </row>
    <row r="98" spans="1:15" ht="22.95" customHeight="1" x14ac:dyDescent="0.3">
      <c r="A98" s="3" t="s">
        <v>960</v>
      </c>
      <c r="B98" s="7">
        <v>46147</v>
      </c>
      <c r="C98" s="3" t="str">
        <f>IFERROR(VLOOKUP(السداد[[#This Row],[الرقم الداخلي]],تسجيل_العقود[],8,0),"")</f>
        <v>الايمان للاعلاف</v>
      </c>
      <c r="D98" s="3" t="str">
        <f>IFERROR(VLOOKUP(السداد[[#This Row],[الرقم الداخلي]],تسجيل_العقود[],5,0),"")</f>
        <v>الصويا</v>
      </c>
      <c r="E98" s="3" t="str">
        <f>IFERROR(VLOOKUP(السداد[[#This Row],[الرقم الداخلي]],تسجيل_العقود[],6,0),"")</f>
        <v>كارجيل</v>
      </c>
      <c r="F98" s="3" t="str">
        <f>IFERROR(VLOOKUP(السداد[[#This Row],[الرقم الداخلي]],تسجيل_العقود[],9,0),"")</f>
        <v>SCN-007825</v>
      </c>
      <c r="G98" s="3" t="s">
        <v>27</v>
      </c>
      <c r="H98" s="3" t="s">
        <v>84</v>
      </c>
      <c r="I98" s="3"/>
      <c r="J98" s="3" t="s">
        <v>1172</v>
      </c>
      <c r="K98" s="14">
        <v>2500</v>
      </c>
      <c r="L98" s="8">
        <v>449.96</v>
      </c>
      <c r="M98" s="13">
        <v>53.61</v>
      </c>
      <c r="N98" s="3" t="s">
        <v>179</v>
      </c>
      <c r="O98" s="3"/>
    </row>
    <row r="99" spans="1:15" ht="22.95" customHeight="1" x14ac:dyDescent="0.3">
      <c r="A99" s="3" t="s">
        <v>847</v>
      </c>
      <c r="B99" s="7">
        <v>46150</v>
      </c>
      <c r="C99" s="3" t="str">
        <f>IFERROR(VLOOKUP(السداد[[#This Row],[الرقم الداخلي]],تسجيل_العقود[],8,0),"")</f>
        <v>بيورفيلد غرينز</v>
      </c>
      <c r="D99" s="3" t="str">
        <f>IFERROR(VLOOKUP(السداد[[#This Row],[الرقم الداخلي]],تسجيل_العقود[],5,0),"")</f>
        <v>الــــــــــذرة</v>
      </c>
      <c r="E99" s="3" t="str">
        <f>IFERROR(VLOOKUP(السداد[[#This Row],[الرقم الداخلي]],تسجيل_العقود[],6,0),"")</f>
        <v>Agrocorp</v>
      </c>
      <c r="F99" s="3">
        <f>IFERROR(VLOOKUP(السداد[[#This Row],[الرقم الداخلي]],تسجيل_العقود[],9,0),"")</f>
        <v>115913</v>
      </c>
      <c r="G99" s="3" t="s">
        <v>41</v>
      </c>
      <c r="H99" s="3" t="s">
        <v>93</v>
      </c>
      <c r="I99" s="3" t="s">
        <v>134</v>
      </c>
      <c r="J99" s="3" t="s">
        <v>1172</v>
      </c>
      <c r="K99" s="14">
        <v>8732.3943661971825</v>
      </c>
      <c r="L99" s="8">
        <v>284</v>
      </c>
      <c r="M99" s="13">
        <v>53.63</v>
      </c>
      <c r="N99" s="3" t="s">
        <v>169</v>
      </c>
      <c r="O99" s="3"/>
    </row>
    <row r="100" spans="1:15" ht="22.95" customHeight="1" x14ac:dyDescent="0.3">
      <c r="A100" s="3" t="s">
        <v>847</v>
      </c>
      <c r="B100" s="7">
        <v>46150</v>
      </c>
      <c r="C100" s="3" t="str">
        <f>IFERROR(VLOOKUP(السداد[[#This Row],[الرقم الداخلي]],تسجيل_العقود[],8,0),"")</f>
        <v>بيورفيلد غرينز</v>
      </c>
      <c r="D100" s="3" t="str">
        <f>IFERROR(VLOOKUP(السداد[[#This Row],[الرقم الداخلي]],تسجيل_العقود[],5,0),"")</f>
        <v>الــــــــــذرة</v>
      </c>
      <c r="E100" s="3" t="str">
        <f>IFERROR(VLOOKUP(السداد[[#This Row],[الرقم الداخلي]],تسجيل_العقود[],6,0),"")</f>
        <v>Agrocorp</v>
      </c>
      <c r="F100" s="3">
        <f>IFERROR(VLOOKUP(السداد[[#This Row],[الرقم الداخلي]],تسجيل_العقود[],9,0),"")</f>
        <v>115913</v>
      </c>
      <c r="G100" s="3" t="s">
        <v>41</v>
      </c>
      <c r="H100" s="3" t="s">
        <v>93</v>
      </c>
      <c r="I100" s="3" t="s">
        <v>134</v>
      </c>
      <c r="J100" s="3" t="s">
        <v>1172</v>
      </c>
      <c r="K100" s="14">
        <v>1267.6056338028175</v>
      </c>
      <c r="L100" s="8">
        <v>284</v>
      </c>
      <c r="M100" s="13">
        <v>53.63</v>
      </c>
      <c r="N100" s="3" t="s">
        <v>169</v>
      </c>
      <c r="O100" s="3"/>
    </row>
    <row r="101" spans="1:15" ht="22.95" customHeight="1" x14ac:dyDescent="0.3">
      <c r="A101" s="3" t="s">
        <v>962</v>
      </c>
      <c r="B101" s="7">
        <v>46152</v>
      </c>
      <c r="C101" s="3" t="str">
        <f>IFERROR(VLOOKUP(السداد[[#This Row],[الرقم الداخلي]],تسجيل_العقود[],8,0),"")</f>
        <v>الايمان للاعلاف</v>
      </c>
      <c r="D101" s="3" t="str">
        <f>IFERROR(VLOOKUP(السداد[[#This Row],[الرقم الداخلي]],تسجيل_العقود[],5,0),"")</f>
        <v>الصويا</v>
      </c>
      <c r="E101" s="3" t="str">
        <f>IFERROR(VLOOKUP(السداد[[#This Row],[الرقم الداخلي]],تسجيل_العقود[],6,0),"")</f>
        <v>كارجيل</v>
      </c>
      <c r="F101" s="3" t="str">
        <f>IFERROR(VLOOKUP(السداد[[#This Row],[الرقم الداخلي]],تسجيل_العقود[],9,0),"")</f>
        <v>SCN-007826</v>
      </c>
      <c r="G101" s="3" t="s">
        <v>27</v>
      </c>
      <c r="H101" s="3" t="s">
        <v>84</v>
      </c>
      <c r="I101" s="3"/>
      <c r="J101" s="3" t="s">
        <v>1172</v>
      </c>
      <c r="K101" s="14">
        <v>2500</v>
      </c>
      <c r="L101" s="8">
        <v>449.96</v>
      </c>
      <c r="M101" s="13">
        <v>52.64</v>
      </c>
      <c r="N101" s="3" t="s">
        <v>179</v>
      </c>
      <c r="O101" s="3"/>
    </row>
    <row r="102" spans="1:15" ht="22.95" customHeight="1" x14ac:dyDescent="0.3">
      <c r="A102" s="3" t="s">
        <v>847</v>
      </c>
      <c r="B102" s="7">
        <v>46155</v>
      </c>
      <c r="C102" s="3" t="str">
        <f>IFERROR(VLOOKUP(السداد[[#This Row],[الرقم الداخلي]],تسجيل_العقود[],8,0),"")</f>
        <v>بيورفيلد غرينز</v>
      </c>
      <c r="D102" s="3" t="str">
        <f>IFERROR(VLOOKUP(السداد[[#This Row],[الرقم الداخلي]],تسجيل_العقود[],5,0),"")</f>
        <v>الــــــــــذرة</v>
      </c>
      <c r="E102" s="3" t="str">
        <f>IFERROR(VLOOKUP(السداد[[#This Row],[الرقم الداخلي]],تسجيل_العقود[],6,0),"")</f>
        <v>Agrocorp</v>
      </c>
      <c r="F102" s="3">
        <f>IFERROR(VLOOKUP(السداد[[#This Row],[الرقم الداخلي]],تسجيل_العقود[],9,0),"")</f>
        <v>115913</v>
      </c>
      <c r="G102" s="3" t="s">
        <v>27</v>
      </c>
      <c r="H102" s="3" t="s">
        <v>93</v>
      </c>
      <c r="I102" s="3" t="s">
        <v>134</v>
      </c>
      <c r="J102" s="3" t="s">
        <v>1172</v>
      </c>
      <c r="K102" s="14">
        <v>5000</v>
      </c>
      <c r="L102" s="8">
        <v>284</v>
      </c>
      <c r="M102" s="13">
        <v>53.45</v>
      </c>
      <c r="N102" s="3" t="s">
        <v>169</v>
      </c>
      <c r="O102" s="3"/>
    </row>
    <row r="103" spans="1:15" ht="22.95" customHeight="1" x14ac:dyDescent="0.3">
      <c r="A103" s="3" t="s">
        <v>1047</v>
      </c>
      <c r="B103" s="7">
        <v>46155</v>
      </c>
      <c r="C103" s="3" t="str">
        <f>IFERROR(VLOOKUP(السداد[[#This Row],[الرقم الداخلي]],تسجيل_العقود[],8,0),"")</f>
        <v>اجرولاند</v>
      </c>
      <c r="D103" s="3" t="str">
        <f>IFERROR(VLOOKUP(السداد[[#This Row],[الرقم الداخلي]],تسجيل_العقود[],5,0),"")</f>
        <v>دوار الشمس</v>
      </c>
      <c r="E103" s="3" t="str">
        <f>IFERROR(VLOOKUP(السداد[[#This Row],[الرقم الداخلي]],تسجيل_العقود[],6,0),"")</f>
        <v>Nuval</v>
      </c>
      <c r="F103" s="3">
        <f>IFERROR(VLOOKUP(السداد[[#This Row],[الرقم الداخلي]],تسجيل_العقود[],9,0),"")</f>
        <v>2026095</v>
      </c>
      <c r="G103" s="3" t="s">
        <v>63</v>
      </c>
      <c r="H103" s="3" t="s">
        <v>93</v>
      </c>
      <c r="I103" s="3"/>
      <c r="J103" s="3" t="s">
        <v>1172</v>
      </c>
      <c r="K103" s="14">
        <v>12206.84</v>
      </c>
      <c r="L103" s="8">
        <v>288</v>
      </c>
      <c r="M103" s="13">
        <v>53.46</v>
      </c>
      <c r="N103" s="3" t="s">
        <v>169</v>
      </c>
      <c r="O103" s="3"/>
    </row>
    <row r="104" spans="1:15" ht="22.95" customHeight="1" x14ac:dyDescent="0.3">
      <c r="A104" s="3" t="s">
        <v>847</v>
      </c>
      <c r="B104" s="7">
        <v>46156</v>
      </c>
      <c r="C104" s="3" t="str">
        <f>IFERROR(VLOOKUP(السداد[[#This Row],[الرقم الداخلي]],تسجيل_العقود[],8,0),"")</f>
        <v>بيورفيلد غرينز</v>
      </c>
      <c r="D104" s="3" t="str">
        <f>IFERROR(VLOOKUP(السداد[[#This Row],[الرقم الداخلي]],تسجيل_العقود[],5,0),"")</f>
        <v>الــــــــــذرة</v>
      </c>
      <c r="E104" s="3" t="str">
        <f>IFERROR(VLOOKUP(السداد[[#This Row],[الرقم الداخلي]],تسجيل_العقود[],6,0),"")</f>
        <v>Agrocorp</v>
      </c>
      <c r="F104" s="3">
        <f>IFERROR(VLOOKUP(السداد[[#This Row],[الرقم الداخلي]],تسجيل_العقود[],9,0),"")</f>
        <v>115913</v>
      </c>
      <c r="G104" s="3" t="s">
        <v>27</v>
      </c>
      <c r="H104" s="3" t="s">
        <v>93</v>
      </c>
      <c r="I104" s="3" t="s">
        <v>134</v>
      </c>
      <c r="J104" s="3" t="s">
        <v>1172</v>
      </c>
      <c r="K104" s="14">
        <v>10000</v>
      </c>
      <c r="L104" s="8">
        <v>284</v>
      </c>
      <c r="M104" s="13">
        <v>53.78</v>
      </c>
      <c r="N104" s="3" t="s">
        <v>169</v>
      </c>
      <c r="O104" s="3"/>
    </row>
    <row r="105" spans="1:15" ht="22.95" customHeight="1" x14ac:dyDescent="0.3">
      <c r="A105" s="3" t="s">
        <v>964</v>
      </c>
      <c r="B105" s="7">
        <v>46156</v>
      </c>
      <c r="C105" s="3" t="str">
        <f>IFERROR(VLOOKUP(السداد[[#This Row],[الرقم الداخلي]],تسجيل_العقود[],8,0),"")</f>
        <v>الايمان للاعلاف</v>
      </c>
      <c r="D105" s="3" t="str">
        <f>IFERROR(VLOOKUP(السداد[[#This Row],[الرقم الداخلي]],تسجيل_العقود[],5,0),"")</f>
        <v>الصويا</v>
      </c>
      <c r="E105" s="3" t="str">
        <f>IFERROR(VLOOKUP(السداد[[#This Row],[الرقم الداخلي]],تسجيل_العقود[],6,0),"")</f>
        <v>كارجيل</v>
      </c>
      <c r="F105" s="3" t="str">
        <f>IFERROR(VLOOKUP(السداد[[#This Row],[الرقم الداخلي]],تسجيل_العقود[],9,0),"")</f>
        <v>SCN-007827</v>
      </c>
      <c r="G105" s="3" t="s">
        <v>27</v>
      </c>
      <c r="H105" s="3" t="s">
        <v>84</v>
      </c>
      <c r="I105" s="3"/>
      <c r="J105" s="3" t="s">
        <v>1172</v>
      </c>
      <c r="K105" s="14">
        <v>2500</v>
      </c>
      <c r="L105" s="8">
        <v>449.96</v>
      </c>
      <c r="M105" s="13">
        <v>52.94</v>
      </c>
      <c r="N105" s="3" t="s">
        <v>179</v>
      </c>
      <c r="O105" s="3"/>
    </row>
    <row r="106" spans="1:15" ht="22.95" customHeight="1" x14ac:dyDescent="0.3">
      <c r="A106" s="3" t="s">
        <v>966</v>
      </c>
      <c r="B106" s="7">
        <v>46156</v>
      </c>
      <c r="C106" s="3" t="str">
        <f>IFERROR(VLOOKUP(السداد[[#This Row],[الرقم الداخلي]],تسجيل_العقود[],8,0),"")</f>
        <v>الايمان للاعلاف</v>
      </c>
      <c r="D106" s="3" t="str">
        <f>IFERROR(VLOOKUP(السداد[[#This Row],[الرقم الداخلي]],تسجيل_العقود[],5,0),"")</f>
        <v>الصويا</v>
      </c>
      <c r="E106" s="3" t="str">
        <f>IFERROR(VLOOKUP(السداد[[#This Row],[الرقم الداخلي]],تسجيل_العقود[],6,0),"")</f>
        <v>كارجيل</v>
      </c>
      <c r="F106" s="3" t="str">
        <f>IFERROR(VLOOKUP(السداد[[#This Row],[الرقم الداخلي]],تسجيل_العقود[],9,0),"")</f>
        <v>SCN-007828</v>
      </c>
      <c r="G106" s="3" t="s">
        <v>27</v>
      </c>
      <c r="H106" s="3" t="s">
        <v>84</v>
      </c>
      <c r="I106" s="3"/>
      <c r="J106" s="3" t="s">
        <v>1172</v>
      </c>
      <c r="K106" s="14">
        <v>2500</v>
      </c>
      <c r="L106" s="8">
        <v>449.96</v>
      </c>
      <c r="M106" s="13">
        <v>52.94</v>
      </c>
      <c r="N106" s="3" t="s">
        <v>179</v>
      </c>
      <c r="O106" s="3"/>
    </row>
    <row r="107" spans="1:15" ht="22.95" customHeight="1" x14ac:dyDescent="0.3">
      <c r="A107" s="3" t="s">
        <v>847</v>
      </c>
      <c r="B107" s="7">
        <v>46160</v>
      </c>
      <c r="C107" s="3" t="str">
        <f>IFERROR(VLOOKUP(السداد[[#This Row],[الرقم الداخلي]],تسجيل_العقود[],8,0),"")</f>
        <v>بيورفيلد غرينز</v>
      </c>
      <c r="D107" s="3" t="str">
        <f>IFERROR(VLOOKUP(السداد[[#This Row],[الرقم الداخلي]],تسجيل_العقود[],5,0),"")</f>
        <v>الــــــــــذرة</v>
      </c>
      <c r="E107" s="3" t="str">
        <f>IFERROR(VLOOKUP(السداد[[#This Row],[الرقم الداخلي]],تسجيل_العقود[],6,0),"")</f>
        <v>Agrocorp</v>
      </c>
      <c r="F107" s="3">
        <f>IFERROR(VLOOKUP(السداد[[#This Row],[الرقم الداخلي]],تسجيل_العقود[],9,0),"")</f>
        <v>115913</v>
      </c>
      <c r="G107" s="3" t="s">
        <v>27</v>
      </c>
      <c r="H107" s="3" t="s">
        <v>93</v>
      </c>
      <c r="I107" s="3" t="s">
        <v>134</v>
      </c>
      <c r="J107" s="3" t="s">
        <v>1172</v>
      </c>
      <c r="K107" s="14">
        <v>4959.5363380281697</v>
      </c>
      <c r="L107" s="8">
        <v>284</v>
      </c>
      <c r="M107" s="13">
        <v>53.3</v>
      </c>
      <c r="N107" s="3" t="s">
        <v>169</v>
      </c>
      <c r="O107" s="3"/>
    </row>
    <row r="108" spans="1:15" ht="22.95" customHeight="1" x14ac:dyDescent="0.3">
      <c r="A108" s="3" t="s">
        <v>847</v>
      </c>
      <c r="B108" s="7">
        <v>46160</v>
      </c>
      <c r="C108" s="3" t="str">
        <f>IFERROR(VLOOKUP(السداد[[#This Row],[الرقم الداخلي]],تسجيل_العقود[],8,0),"")</f>
        <v>بيورفيلد غرينز</v>
      </c>
      <c r="D108" s="3" t="str">
        <f>IFERROR(VLOOKUP(السداد[[#This Row],[الرقم الداخلي]],تسجيل_العقود[],5,0),"")</f>
        <v>الــــــــــذرة</v>
      </c>
      <c r="E108" s="3" t="str">
        <f>IFERROR(VLOOKUP(السداد[[#This Row],[الرقم الداخلي]],تسجيل_العقود[],6,0),"")</f>
        <v>Agrocorp</v>
      </c>
      <c r="F108" s="3">
        <f>IFERROR(VLOOKUP(السداد[[#This Row],[الرقم الداخلي]],تسجيل_العقود[],9,0),"")</f>
        <v>115913</v>
      </c>
      <c r="G108" s="3" t="s">
        <v>27</v>
      </c>
      <c r="H108" s="3" t="s">
        <v>93</v>
      </c>
      <c r="I108" s="3" t="s">
        <v>134</v>
      </c>
      <c r="J108" s="3" t="s">
        <v>1172</v>
      </c>
      <c r="K108" s="14">
        <v>5040.4636619718303</v>
      </c>
      <c r="L108" s="8">
        <v>284</v>
      </c>
      <c r="M108" s="13">
        <v>53.3</v>
      </c>
      <c r="N108" s="3" t="s">
        <v>169</v>
      </c>
      <c r="O108" s="3"/>
    </row>
    <row r="109" spans="1:15" ht="22.95" customHeight="1" x14ac:dyDescent="0.3">
      <c r="A109" s="3" t="s">
        <v>847</v>
      </c>
      <c r="B109" s="7">
        <v>46160</v>
      </c>
      <c r="C109" s="3" t="str">
        <f>IFERROR(VLOOKUP(السداد[[#This Row],[الرقم الداخلي]],تسجيل_العقود[],8,0),"")</f>
        <v>بيورفيلد غرينز</v>
      </c>
      <c r="D109" s="3" t="str">
        <f>IFERROR(VLOOKUP(السداد[[#This Row],[الرقم الداخلي]],تسجيل_العقود[],5,0),"")</f>
        <v>الــــــــــذرة</v>
      </c>
      <c r="E109" s="3" t="str">
        <f>IFERROR(VLOOKUP(السداد[[#This Row],[الرقم الداخلي]],تسجيل_العقود[],6,0),"")</f>
        <v>Agrocorp</v>
      </c>
      <c r="F109" s="3">
        <f>IFERROR(VLOOKUP(السداد[[#This Row],[الرقم الداخلي]],تسجيل_العقود[],9,0),"")</f>
        <v>115913</v>
      </c>
      <c r="G109" s="3" t="s">
        <v>41</v>
      </c>
      <c r="H109" s="3" t="s">
        <v>93</v>
      </c>
      <c r="I109" s="3" t="s">
        <v>134</v>
      </c>
      <c r="J109" s="3" t="s">
        <v>1172</v>
      </c>
      <c r="K109" s="14">
        <v>5215.37</v>
      </c>
      <c r="L109" s="8">
        <v>284</v>
      </c>
      <c r="M109" s="13">
        <v>53.3</v>
      </c>
      <c r="N109" s="3" t="s">
        <v>169</v>
      </c>
      <c r="O109" s="3"/>
    </row>
    <row r="110" spans="1:15" ht="22.95" customHeight="1" x14ac:dyDescent="0.3">
      <c r="A110" s="3" t="s">
        <v>848</v>
      </c>
      <c r="B110" s="7">
        <v>46161</v>
      </c>
      <c r="C110" s="3" t="str">
        <f>IFERROR(VLOOKUP(السداد[[#This Row],[الرقم الداخلي]],تسجيل_العقود[],8,0),"")</f>
        <v>بيورفيلد غرينز</v>
      </c>
      <c r="D110" s="3" t="str">
        <f>IFERROR(VLOOKUP(السداد[[#This Row],[الرقم الداخلي]],تسجيل_العقود[],5,0),"")</f>
        <v>الــــــــــذرة</v>
      </c>
      <c r="E110" s="3" t="str">
        <f>IFERROR(VLOOKUP(السداد[[#This Row],[الرقم الداخلي]],تسجيل_العقود[],6,0),"")</f>
        <v>بنجى ايجيبت</v>
      </c>
      <c r="F110" s="3">
        <f>IFERROR(VLOOKUP(السداد[[#This Row],[الرقم الداخلي]],تسجيل_العقود[],9,0),"")</f>
        <v>60911684</v>
      </c>
      <c r="G110" s="3" t="s">
        <v>27</v>
      </c>
      <c r="H110" s="3" t="s">
        <v>93</v>
      </c>
      <c r="I110" s="3" t="s">
        <v>134</v>
      </c>
      <c r="J110" s="3" t="s">
        <v>1172</v>
      </c>
      <c r="K110" s="14">
        <v>5000</v>
      </c>
      <c r="L110" s="8">
        <v>270</v>
      </c>
      <c r="M110" s="13">
        <v>53.3</v>
      </c>
      <c r="N110" s="3" t="s">
        <v>169</v>
      </c>
      <c r="O110" s="3"/>
    </row>
    <row r="111" spans="1:15" ht="22.95" customHeight="1" x14ac:dyDescent="0.3">
      <c r="A111" s="3" t="s">
        <v>968</v>
      </c>
      <c r="B111" s="7">
        <v>46161</v>
      </c>
      <c r="C111" s="3" t="str">
        <f>IFERROR(VLOOKUP(السداد[[#This Row],[الرقم الداخلي]],تسجيل_العقود[],8,0),"")</f>
        <v>الايمان للاعلاف</v>
      </c>
      <c r="D111" s="3" t="str">
        <f>IFERROR(VLOOKUP(السداد[[#This Row],[الرقم الداخلي]],تسجيل_العقود[],5,0),"")</f>
        <v>الصويا</v>
      </c>
      <c r="E111" s="3" t="str">
        <f>IFERROR(VLOOKUP(السداد[[#This Row],[الرقم الداخلي]],تسجيل_العقود[],6,0),"")</f>
        <v>كارجيل</v>
      </c>
      <c r="F111" s="3" t="str">
        <f>IFERROR(VLOOKUP(السداد[[#This Row],[الرقم الداخلي]],تسجيل_العقود[],9,0),"")</f>
        <v>SCN-007829</v>
      </c>
      <c r="G111" s="3" t="s">
        <v>27</v>
      </c>
      <c r="H111" s="3" t="s">
        <v>84</v>
      </c>
      <c r="I111" s="3"/>
      <c r="J111" s="3" t="s">
        <v>1172</v>
      </c>
      <c r="K111" s="14">
        <v>2500</v>
      </c>
      <c r="L111" s="8">
        <v>449.96</v>
      </c>
      <c r="M111" s="13">
        <v>53.18</v>
      </c>
      <c r="N111" s="3" t="s">
        <v>179</v>
      </c>
      <c r="O111" s="3"/>
    </row>
    <row r="112" spans="1:15" ht="22.95" customHeight="1" x14ac:dyDescent="0.3">
      <c r="A112" s="3" t="s">
        <v>848</v>
      </c>
      <c r="B112" s="7">
        <v>46163</v>
      </c>
      <c r="C112" s="3" t="str">
        <f>IFERROR(VLOOKUP(السداد[[#This Row],[الرقم الداخلي]],تسجيل_العقود[],8,0),"")</f>
        <v>بيورفيلد غرينز</v>
      </c>
      <c r="D112" s="3" t="str">
        <f>IFERROR(VLOOKUP(السداد[[#This Row],[الرقم الداخلي]],تسجيل_العقود[],5,0),"")</f>
        <v>الــــــــــذرة</v>
      </c>
      <c r="E112" s="3" t="str">
        <f>IFERROR(VLOOKUP(السداد[[#This Row],[الرقم الداخلي]],تسجيل_العقود[],6,0),"")</f>
        <v>بنجى ايجيبت</v>
      </c>
      <c r="F112" s="3">
        <f>IFERROR(VLOOKUP(السداد[[#This Row],[الرقم الداخلي]],تسجيل_العقود[],9,0),"")</f>
        <v>60911684</v>
      </c>
      <c r="G112" s="3" t="s">
        <v>41</v>
      </c>
      <c r="H112" s="3" t="s">
        <v>93</v>
      </c>
      <c r="I112" s="3" t="s">
        <v>134</v>
      </c>
      <c r="J112" s="3" t="s">
        <v>1172</v>
      </c>
      <c r="K112" s="14">
        <v>10000</v>
      </c>
      <c r="L112" s="8">
        <v>270</v>
      </c>
      <c r="M112" s="13">
        <v>53.65</v>
      </c>
      <c r="N112" s="3" t="s">
        <v>169</v>
      </c>
      <c r="O112" s="3"/>
    </row>
    <row r="113" spans="1:15" ht="22.95" customHeight="1" x14ac:dyDescent="0.3">
      <c r="A113" s="3" t="s">
        <v>848</v>
      </c>
      <c r="B113" s="7">
        <v>46163</v>
      </c>
      <c r="C113" s="3" t="str">
        <f>IFERROR(VLOOKUP(السداد[[#This Row],[الرقم الداخلي]],تسجيل_العقود[],8,0),"")</f>
        <v>بيورفيلد غرينز</v>
      </c>
      <c r="D113" s="3" t="str">
        <f>IFERROR(VLOOKUP(السداد[[#This Row],[الرقم الداخلي]],تسجيل_العقود[],5,0),"")</f>
        <v>الــــــــــذرة</v>
      </c>
      <c r="E113" s="3" t="str">
        <f>IFERROR(VLOOKUP(السداد[[#This Row],[الرقم الداخلي]],تسجيل_العقود[],6,0),"")</f>
        <v>بنجى ايجيبت</v>
      </c>
      <c r="F113" s="3">
        <f>IFERROR(VLOOKUP(السداد[[#This Row],[الرقم الداخلي]],تسجيل_العقود[],9,0),"")</f>
        <v>60911684</v>
      </c>
      <c r="G113" s="3" t="s">
        <v>27</v>
      </c>
      <c r="H113" s="3" t="s">
        <v>93</v>
      </c>
      <c r="I113" s="3" t="s">
        <v>134</v>
      </c>
      <c r="J113" s="3" t="s">
        <v>1172</v>
      </c>
      <c r="K113" s="14">
        <v>9629.6296296296296</v>
      </c>
      <c r="L113" s="8">
        <v>270</v>
      </c>
      <c r="M113" s="13">
        <v>53.66</v>
      </c>
      <c r="N113" s="3" t="s">
        <v>169</v>
      </c>
      <c r="O113" s="3"/>
    </row>
    <row r="114" spans="1:15" ht="22.95" customHeight="1" x14ac:dyDescent="0.3">
      <c r="A114" s="3" t="s">
        <v>848</v>
      </c>
      <c r="B114" s="7">
        <v>46163</v>
      </c>
      <c r="C114" s="3" t="str">
        <f>IFERROR(VLOOKUP(السداد[[#This Row],[الرقم الداخلي]],تسجيل_العقود[],8,0),"")</f>
        <v>بيورفيلد غرينز</v>
      </c>
      <c r="D114" s="3" t="str">
        <f>IFERROR(VLOOKUP(السداد[[#This Row],[الرقم الداخلي]],تسجيل_العقود[],5,0),"")</f>
        <v>الــــــــــذرة</v>
      </c>
      <c r="E114" s="3" t="str">
        <f>IFERROR(VLOOKUP(السداد[[#This Row],[الرقم الداخلي]],تسجيل_العقود[],6,0),"")</f>
        <v>بنجى ايجيبت</v>
      </c>
      <c r="F114" s="3">
        <f>IFERROR(VLOOKUP(السداد[[#This Row],[الرقم الداخلي]],تسجيل_العقود[],9,0),"")</f>
        <v>60911684</v>
      </c>
      <c r="G114" s="3" t="s">
        <v>27</v>
      </c>
      <c r="H114" s="3" t="s">
        <v>93</v>
      </c>
      <c r="I114" s="3" t="s">
        <v>134</v>
      </c>
      <c r="J114" s="3" t="s">
        <v>1172</v>
      </c>
      <c r="K114" s="14">
        <v>370.37037037037044</v>
      </c>
      <c r="L114" s="8">
        <v>270</v>
      </c>
      <c r="M114" s="13">
        <v>53.37</v>
      </c>
      <c r="N114" s="3" t="s">
        <v>169</v>
      </c>
      <c r="O114" s="3"/>
    </row>
    <row r="115" spans="1:15" ht="22.95" customHeight="1" x14ac:dyDescent="0.3">
      <c r="A115" s="3" t="s">
        <v>970</v>
      </c>
      <c r="B115" s="7">
        <v>46163</v>
      </c>
      <c r="C115" s="3" t="str">
        <f>IFERROR(VLOOKUP(السداد[[#This Row],[الرقم الداخلي]],تسجيل_العقود[],8,0),"")</f>
        <v>الايمان للاعلاف</v>
      </c>
      <c r="D115" s="3" t="str">
        <f>IFERROR(VLOOKUP(السداد[[#This Row],[الرقم الداخلي]],تسجيل_العقود[],5,0),"")</f>
        <v>الصويا</v>
      </c>
      <c r="E115" s="3" t="str">
        <f>IFERROR(VLOOKUP(السداد[[#This Row],[الرقم الداخلي]],تسجيل_العقود[],6,0),"")</f>
        <v>كارجيل</v>
      </c>
      <c r="F115" s="3" t="str">
        <f>IFERROR(VLOOKUP(السداد[[#This Row],[الرقم الداخلي]],تسجيل_العقود[],9,0),"")</f>
        <v>SCN-007830</v>
      </c>
      <c r="G115" s="3" t="s">
        <v>27</v>
      </c>
      <c r="H115" s="3" t="s">
        <v>84</v>
      </c>
      <c r="I115" s="3"/>
      <c r="J115" s="3" t="s">
        <v>1172</v>
      </c>
      <c r="K115" s="14">
        <v>2500</v>
      </c>
      <c r="L115" s="8">
        <v>449.96</v>
      </c>
      <c r="M115" s="13">
        <v>53.04</v>
      </c>
      <c r="N115" s="3" t="s">
        <v>179</v>
      </c>
      <c r="O115" s="3"/>
    </row>
    <row r="116" spans="1:15" ht="22.95" customHeight="1" x14ac:dyDescent="0.3">
      <c r="A116" s="3" t="s">
        <v>972</v>
      </c>
      <c r="B116" s="7">
        <v>46163</v>
      </c>
      <c r="C116" s="3" t="str">
        <f>IFERROR(VLOOKUP(السداد[[#This Row],[الرقم الداخلي]],تسجيل_العقود[],8,0),"")</f>
        <v>الواحة للاعلاف</v>
      </c>
      <c r="D116" s="3" t="str">
        <f>IFERROR(VLOOKUP(السداد[[#This Row],[الرقم الداخلي]],تسجيل_العقود[],5,0),"")</f>
        <v>الصويا</v>
      </c>
      <c r="E116" s="3" t="str">
        <f>IFERROR(VLOOKUP(السداد[[#This Row],[الرقم الداخلي]],تسجيل_العقود[],6,0),"")</f>
        <v>كارجيل</v>
      </c>
      <c r="F116" s="3" t="str">
        <f>IFERROR(VLOOKUP(السداد[[#This Row],[الرقم الداخلي]],تسجيل_العقود[],9,0),"")</f>
        <v>SCN-007836</v>
      </c>
      <c r="G116" s="3" t="s">
        <v>41</v>
      </c>
      <c r="H116" s="3" t="s">
        <v>84</v>
      </c>
      <c r="I116" s="3"/>
      <c r="J116" s="3" t="s">
        <v>1172</v>
      </c>
      <c r="K116" s="14">
        <v>2500</v>
      </c>
      <c r="L116" s="8">
        <v>448.97</v>
      </c>
      <c r="M116" s="13">
        <v>53.04</v>
      </c>
      <c r="N116" s="3" t="s">
        <v>179</v>
      </c>
      <c r="O116" s="3"/>
    </row>
    <row r="117" spans="1:15" ht="22.95" customHeight="1" x14ac:dyDescent="0.3">
      <c r="A117" s="3" t="s">
        <v>848</v>
      </c>
      <c r="B117" s="7">
        <v>46164</v>
      </c>
      <c r="C117" s="3" t="str">
        <f>IFERROR(VLOOKUP(السداد[[#This Row],[الرقم الداخلي]],تسجيل_العقود[],8,0),"")</f>
        <v>بيورفيلد غرينز</v>
      </c>
      <c r="D117" s="3" t="str">
        <f>IFERROR(VLOOKUP(السداد[[#This Row],[الرقم الداخلي]],تسجيل_العقود[],5,0),"")</f>
        <v>الــــــــــذرة</v>
      </c>
      <c r="E117" s="3" t="str">
        <f>IFERROR(VLOOKUP(السداد[[#This Row],[الرقم الداخلي]],تسجيل_العقود[],6,0),"")</f>
        <v>بنجى ايجيبت</v>
      </c>
      <c r="F117" s="3">
        <f>IFERROR(VLOOKUP(السداد[[#This Row],[الرقم الداخلي]],تسجيل_العقود[],9,0),"")</f>
        <v>60911684</v>
      </c>
      <c r="G117" s="3" t="s">
        <v>41</v>
      </c>
      <c r="H117" s="3" t="s">
        <v>93</v>
      </c>
      <c r="I117" s="3" t="s">
        <v>134</v>
      </c>
      <c r="J117" s="3" t="s">
        <v>1172</v>
      </c>
      <c r="K117" s="14">
        <v>10000</v>
      </c>
      <c r="L117" s="8">
        <v>270</v>
      </c>
      <c r="M117" s="13">
        <v>53.37</v>
      </c>
      <c r="N117" s="3" t="s">
        <v>169</v>
      </c>
      <c r="O117" s="3"/>
    </row>
    <row r="118" spans="1:15" ht="22.95" customHeight="1" x14ac:dyDescent="0.3">
      <c r="A118" s="3" t="s">
        <v>974</v>
      </c>
      <c r="B118" s="7">
        <v>46165</v>
      </c>
      <c r="C118" s="3" t="str">
        <f>IFERROR(VLOOKUP(السداد[[#This Row],[الرقم الداخلي]],تسجيل_العقود[],8,0),"")</f>
        <v>الواحة للاعلاف</v>
      </c>
      <c r="D118" s="3" t="str">
        <f>IFERROR(VLOOKUP(السداد[[#This Row],[الرقم الداخلي]],تسجيل_العقود[],5,0),"")</f>
        <v>الصويا</v>
      </c>
      <c r="E118" s="3" t="str">
        <f>IFERROR(VLOOKUP(السداد[[#This Row],[الرقم الداخلي]],تسجيل_العقود[],6,0),"")</f>
        <v>كارجيل</v>
      </c>
      <c r="F118" s="3" t="str">
        <f>IFERROR(VLOOKUP(السداد[[#This Row],[الرقم الداخلي]],تسجيل_العقود[],9,0),"")</f>
        <v>SCN-007837</v>
      </c>
      <c r="G118" s="3" t="s">
        <v>41</v>
      </c>
      <c r="H118" s="3" t="s">
        <v>84</v>
      </c>
      <c r="I118" s="3"/>
      <c r="J118" s="3" t="s">
        <v>1172</v>
      </c>
      <c r="K118" s="14">
        <v>2500</v>
      </c>
      <c r="L118" s="8">
        <v>448.97</v>
      </c>
      <c r="M118" s="13">
        <v>52.4</v>
      </c>
      <c r="N118" s="3" t="s">
        <v>179</v>
      </c>
      <c r="O118" s="3"/>
    </row>
    <row r="119" spans="1:15" ht="22.95" customHeight="1" x14ac:dyDescent="0.3">
      <c r="A119" s="3" t="s">
        <v>976</v>
      </c>
      <c r="B119" s="7">
        <v>46174</v>
      </c>
      <c r="C119" s="3" t="str">
        <f>IFERROR(VLOOKUP(السداد[[#This Row],[الرقم الداخلي]],تسجيل_العقود[],8,0),"")</f>
        <v>الواحة للاعلاف</v>
      </c>
      <c r="D119" s="3" t="str">
        <f>IFERROR(VLOOKUP(السداد[[#This Row],[الرقم الداخلي]],تسجيل_العقود[],5,0),"")</f>
        <v>الصويا</v>
      </c>
      <c r="E119" s="3" t="str">
        <f>IFERROR(VLOOKUP(السداد[[#This Row],[الرقم الداخلي]],تسجيل_العقود[],6,0),"")</f>
        <v>كارجيل</v>
      </c>
      <c r="F119" s="3" t="str">
        <f>IFERROR(VLOOKUP(السداد[[#This Row],[الرقم الداخلي]],تسجيل_العقود[],9,0),"")</f>
        <v>SCN-007838</v>
      </c>
      <c r="G119" s="3" t="s">
        <v>41</v>
      </c>
      <c r="H119" s="3" t="s">
        <v>84</v>
      </c>
      <c r="I119" s="3"/>
      <c r="J119" s="3" t="s">
        <v>1172</v>
      </c>
      <c r="K119" s="14">
        <v>2500</v>
      </c>
      <c r="L119" s="8">
        <v>448.97</v>
      </c>
      <c r="M119" s="13">
        <v>52.25</v>
      </c>
      <c r="N119" s="3" t="s">
        <v>179</v>
      </c>
      <c r="O119" s="3"/>
    </row>
    <row r="120" spans="1:15" ht="22.95" customHeight="1" x14ac:dyDescent="0.3">
      <c r="A120" s="3" t="s">
        <v>978</v>
      </c>
      <c r="B120" s="7">
        <v>46177</v>
      </c>
      <c r="C120" s="3" t="str">
        <f>IFERROR(VLOOKUP(السداد[[#This Row],[الرقم الداخلي]],تسجيل_العقود[],8,0),"")</f>
        <v>الواحة للاعلاف</v>
      </c>
      <c r="D120" s="3" t="str">
        <f>IFERROR(VLOOKUP(السداد[[#This Row],[الرقم الداخلي]],تسجيل_العقود[],5,0),"")</f>
        <v>الصويا</v>
      </c>
      <c r="E120" s="3" t="str">
        <f>IFERROR(VLOOKUP(السداد[[#This Row],[الرقم الداخلي]],تسجيل_العقود[],6,0),"")</f>
        <v>كارجيل</v>
      </c>
      <c r="F120" s="3" t="str">
        <f>IFERROR(VLOOKUP(السداد[[#This Row],[الرقم الداخلي]],تسجيل_العقود[],9,0),"")</f>
        <v>SCN-007839</v>
      </c>
      <c r="G120" s="3" t="s">
        <v>41</v>
      </c>
      <c r="H120" s="3" t="s">
        <v>84</v>
      </c>
      <c r="I120" s="3"/>
      <c r="J120" s="3" t="s">
        <v>1172</v>
      </c>
      <c r="K120" s="14">
        <v>2500</v>
      </c>
      <c r="L120" s="8">
        <v>448.97</v>
      </c>
      <c r="M120" s="13">
        <v>51.99</v>
      </c>
      <c r="N120" s="3" t="s">
        <v>179</v>
      </c>
      <c r="O120" s="3"/>
    </row>
    <row r="121" spans="1:15" ht="22.95" customHeight="1" x14ac:dyDescent="0.3">
      <c r="A121" s="3" t="s">
        <v>980</v>
      </c>
      <c r="B121" s="7">
        <v>46180</v>
      </c>
      <c r="C121" s="3" t="str">
        <f>IFERROR(VLOOKUP(السداد[[#This Row],[الرقم الداخلي]],تسجيل_العقود[],8,0),"")</f>
        <v>الواحة للاعلاف</v>
      </c>
      <c r="D121" s="3" t="str">
        <f>IFERROR(VLOOKUP(السداد[[#This Row],[الرقم الداخلي]],تسجيل_العقود[],5,0),"")</f>
        <v>الصويا</v>
      </c>
      <c r="E121" s="3" t="str">
        <f>IFERROR(VLOOKUP(السداد[[#This Row],[الرقم الداخلي]],تسجيل_العقود[],6,0),"")</f>
        <v>كارجيل</v>
      </c>
      <c r="F121" s="3" t="str">
        <f>IFERROR(VLOOKUP(السداد[[#This Row],[الرقم الداخلي]],تسجيل_العقود[],9,0),"")</f>
        <v>SCN-007840</v>
      </c>
      <c r="G121" s="3" t="s">
        <v>41</v>
      </c>
      <c r="H121" s="3" t="s">
        <v>84</v>
      </c>
      <c r="I121" s="3"/>
      <c r="J121" s="3" t="s">
        <v>1172</v>
      </c>
      <c r="K121" s="14">
        <v>2500</v>
      </c>
      <c r="L121" s="8">
        <v>448.97</v>
      </c>
      <c r="M121" s="13">
        <v>51.87</v>
      </c>
      <c r="N121" s="3" t="s">
        <v>179</v>
      </c>
      <c r="O121" s="3"/>
    </row>
    <row r="122" spans="1:15" ht="22.95" customHeight="1" x14ac:dyDescent="0.3">
      <c r="A122" s="3" t="s">
        <v>1052</v>
      </c>
      <c r="B122" s="7">
        <v>46181</v>
      </c>
      <c r="C122" s="3" t="str">
        <f>IFERROR(VLOOKUP(السداد[[#This Row],[الرقم الداخلي]],تسجيل_العقود[],8,0),"")</f>
        <v>اجروكورن تريدنج</v>
      </c>
      <c r="D122" s="3" t="str">
        <f>IFERROR(VLOOKUP(السداد[[#This Row],[الرقم الداخلي]],تسجيل_العقود[],5,0),"")</f>
        <v>دى جى اس</v>
      </c>
      <c r="E122" s="3" t="str">
        <f>IFERROR(VLOOKUP(السداد[[#This Row],[الرقم الداخلي]],تسجيل_العقود[],6,0),"")</f>
        <v xml:space="preserve">ميدسوفتس </v>
      </c>
      <c r="F122" s="3">
        <f>IFERROR(VLOOKUP(السداد[[#This Row],[الرقم الداخلي]],تسجيل_العقود[],9,0),"")</f>
        <v>20045920</v>
      </c>
      <c r="G122" s="3" t="s">
        <v>41</v>
      </c>
      <c r="H122" s="3" t="s">
        <v>93</v>
      </c>
      <c r="I122" s="3"/>
      <c r="J122" s="3" t="s">
        <v>1172</v>
      </c>
      <c r="K122" s="14">
        <v>122.66435986159169</v>
      </c>
      <c r="L122" s="8">
        <v>289</v>
      </c>
      <c r="M122" s="13">
        <v>52.4</v>
      </c>
      <c r="N122" s="3" t="s">
        <v>169</v>
      </c>
      <c r="O122" s="3"/>
    </row>
    <row r="123" spans="1:15" ht="22.95" customHeight="1" x14ac:dyDescent="0.3">
      <c r="A123" s="3" t="s">
        <v>1052</v>
      </c>
      <c r="B123" s="7">
        <v>46181</v>
      </c>
      <c r="C123" s="3" t="str">
        <f>IFERROR(VLOOKUP(السداد[[#This Row],[الرقم الداخلي]],تسجيل_العقود[],8,0),"")</f>
        <v>اجروكورن تريدنج</v>
      </c>
      <c r="D123" s="3" t="str">
        <f>IFERROR(VLOOKUP(السداد[[#This Row],[الرقم الداخلي]],تسجيل_العقود[],5,0),"")</f>
        <v>دى جى اس</v>
      </c>
      <c r="E123" s="3" t="str">
        <f>IFERROR(VLOOKUP(السداد[[#This Row],[الرقم الداخلي]],تسجيل_العقود[],6,0),"")</f>
        <v xml:space="preserve">ميدسوفتس </v>
      </c>
      <c r="F123" s="3">
        <f>IFERROR(VLOOKUP(السداد[[#This Row],[الرقم الداخلي]],تسجيل_العقود[],9,0),"")</f>
        <v>20045920</v>
      </c>
      <c r="G123" s="3" t="s">
        <v>41</v>
      </c>
      <c r="H123" s="3" t="s">
        <v>93</v>
      </c>
      <c r="I123" s="3"/>
      <c r="J123" s="3" t="s">
        <v>1172</v>
      </c>
      <c r="K123" s="14">
        <v>9877.3356401384081</v>
      </c>
      <c r="L123" s="8">
        <v>289</v>
      </c>
      <c r="M123" s="13">
        <v>52.4</v>
      </c>
      <c r="N123" s="3" t="s">
        <v>169</v>
      </c>
      <c r="O123" s="3"/>
    </row>
    <row r="124" spans="1:15" ht="22.95" customHeight="1" x14ac:dyDescent="0.3">
      <c r="A124" s="3" t="s">
        <v>982</v>
      </c>
      <c r="B124" s="7">
        <v>46182</v>
      </c>
      <c r="C124" s="3" t="str">
        <f>IFERROR(VLOOKUP(السداد[[#This Row],[الرقم الداخلي]],تسجيل_العقود[],8,0),"")</f>
        <v>الواحة للاعلاف</v>
      </c>
      <c r="D124" s="3" t="str">
        <f>IFERROR(VLOOKUP(السداد[[#This Row],[الرقم الداخلي]],تسجيل_العقود[],5,0),"")</f>
        <v>الصويا</v>
      </c>
      <c r="E124" s="3" t="str">
        <f>IFERROR(VLOOKUP(السداد[[#This Row],[الرقم الداخلي]],تسجيل_العقود[],6,0),"")</f>
        <v>كارجيل</v>
      </c>
      <c r="F124" s="3" t="str">
        <f>IFERROR(VLOOKUP(السداد[[#This Row],[الرقم الداخلي]],تسجيل_العقود[],9,0),"")</f>
        <v>SCN-008143</v>
      </c>
      <c r="G124" s="3" t="s">
        <v>41</v>
      </c>
      <c r="H124" s="3" t="s">
        <v>84</v>
      </c>
      <c r="I124" s="3"/>
      <c r="J124" s="3" t="s">
        <v>1172</v>
      </c>
      <c r="K124" s="14">
        <v>2500</v>
      </c>
      <c r="L124" s="8">
        <v>412.15</v>
      </c>
      <c r="M124" s="13">
        <v>51.75</v>
      </c>
      <c r="N124" s="3" t="s">
        <v>179</v>
      </c>
      <c r="O124" s="3"/>
    </row>
    <row r="125" spans="1:15" ht="22.95" customHeight="1" x14ac:dyDescent="0.3">
      <c r="A125" s="3" t="s">
        <v>849</v>
      </c>
      <c r="B125" s="7">
        <v>46184</v>
      </c>
      <c r="C125" s="3" t="str">
        <f>IFERROR(VLOOKUP(السداد[[#This Row],[الرقم الداخلي]],تسجيل_العقود[],8,0),"")</f>
        <v>اجرولاند</v>
      </c>
      <c r="D125" s="3" t="str">
        <f>IFERROR(VLOOKUP(السداد[[#This Row],[الرقم الداخلي]],تسجيل_العقود[],5,0),"")</f>
        <v>الــــــــــذرة</v>
      </c>
      <c r="E125" s="3" t="str">
        <f>IFERROR(VLOOKUP(السداد[[#This Row],[الرقم الداخلي]],تسجيل_العقود[],6,0),"")</f>
        <v xml:space="preserve">AMAGGI </v>
      </c>
      <c r="F125" s="3" t="str">
        <f>IFERROR(VLOOKUP(السداد[[#This Row],[الرقم الداخلي]],تسجيل_العقود[],9,0),"")</f>
        <v>S26/00230</v>
      </c>
      <c r="G125" s="3" t="s">
        <v>41</v>
      </c>
      <c r="H125" s="3" t="s">
        <v>93</v>
      </c>
      <c r="I125" s="3" t="s">
        <v>134</v>
      </c>
      <c r="J125" s="3" t="s">
        <v>1172</v>
      </c>
      <c r="K125" s="14">
        <v>20000</v>
      </c>
      <c r="L125" s="8">
        <v>210.07</v>
      </c>
      <c r="M125" s="13">
        <v>52.4</v>
      </c>
      <c r="N125" s="3" t="s">
        <v>169</v>
      </c>
      <c r="O125" s="3"/>
    </row>
    <row r="126" spans="1:15" ht="22.95" customHeight="1" x14ac:dyDescent="0.3">
      <c r="A126" s="3" t="s">
        <v>849</v>
      </c>
      <c r="B126" s="7">
        <v>46184</v>
      </c>
      <c r="C126" s="3" t="str">
        <f>IFERROR(VLOOKUP(السداد[[#This Row],[الرقم الداخلي]],تسجيل_العقود[],8,0),"")</f>
        <v>اجرولاند</v>
      </c>
      <c r="D126" s="3" t="str">
        <f>IFERROR(VLOOKUP(السداد[[#This Row],[الرقم الداخلي]],تسجيل_العقود[],5,0),"")</f>
        <v>الــــــــــذرة</v>
      </c>
      <c r="E126" s="3" t="str">
        <f>IFERROR(VLOOKUP(السداد[[#This Row],[الرقم الداخلي]],تسجيل_العقود[],6,0),"")</f>
        <v xml:space="preserve">AMAGGI </v>
      </c>
      <c r="F126" s="3" t="str">
        <f>IFERROR(VLOOKUP(السداد[[#This Row],[الرقم الداخلي]],تسجيل_العقود[],9,0),"")</f>
        <v>S26/00230</v>
      </c>
      <c r="G126" s="3" t="s">
        <v>27</v>
      </c>
      <c r="H126" s="3" t="s">
        <v>93</v>
      </c>
      <c r="I126" s="3" t="s">
        <v>134</v>
      </c>
      <c r="J126" s="3" t="s">
        <v>1172</v>
      </c>
      <c r="K126" s="14">
        <v>9053.2184509925264</v>
      </c>
      <c r="L126" s="8">
        <v>210.07</v>
      </c>
      <c r="M126" s="13">
        <v>52.4</v>
      </c>
      <c r="N126" s="3" t="s">
        <v>169</v>
      </c>
      <c r="O126" s="3"/>
    </row>
    <row r="127" spans="1:15" ht="22.95" customHeight="1" x14ac:dyDescent="0.3">
      <c r="A127" s="3" t="s">
        <v>849</v>
      </c>
      <c r="B127" s="7">
        <v>46184</v>
      </c>
      <c r="C127" s="3" t="str">
        <f>IFERROR(VLOOKUP(السداد[[#This Row],[الرقم الداخلي]],تسجيل_العقود[],8,0),"")</f>
        <v>اجرولاند</v>
      </c>
      <c r="D127" s="3" t="str">
        <f>IFERROR(VLOOKUP(السداد[[#This Row],[الرقم الداخلي]],تسجيل_العقود[],5,0),"")</f>
        <v>الــــــــــذرة</v>
      </c>
      <c r="E127" s="3" t="str">
        <f>IFERROR(VLOOKUP(السداد[[#This Row],[الرقم الداخلي]],تسجيل_العقود[],6,0),"")</f>
        <v xml:space="preserve">AMAGGI </v>
      </c>
      <c r="F127" s="3" t="str">
        <f>IFERROR(VLOOKUP(السداد[[#This Row],[الرقم الداخلي]],تسجيل_العقود[],9,0),"")</f>
        <v>S26/00230</v>
      </c>
      <c r="G127" s="3" t="s">
        <v>27</v>
      </c>
      <c r="H127" s="3" t="s">
        <v>93</v>
      </c>
      <c r="I127" s="3" t="s">
        <v>134</v>
      </c>
      <c r="J127" s="3" t="s">
        <v>1172</v>
      </c>
      <c r="K127" s="14">
        <v>8426.7815490074736</v>
      </c>
      <c r="L127" s="8">
        <v>210.07</v>
      </c>
      <c r="M127" s="13">
        <v>52.4</v>
      </c>
      <c r="N127" s="3" t="s">
        <v>169</v>
      </c>
      <c r="O127" s="3"/>
    </row>
    <row r="128" spans="1:15" ht="22.95" customHeight="1" x14ac:dyDescent="0.3">
      <c r="A128" s="3" t="s">
        <v>984</v>
      </c>
      <c r="B128" s="7">
        <v>46184</v>
      </c>
      <c r="C128" s="3" t="str">
        <f>IFERROR(VLOOKUP(السداد[[#This Row],[الرقم الداخلي]],تسجيل_العقود[],8,0),"")</f>
        <v>الواحة للاعلاف</v>
      </c>
      <c r="D128" s="3" t="str">
        <f>IFERROR(VLOOKUP(السداد[[#This Row],[الرقم الداخلي]],تسجيل_العقود[],5,0),"")</f>
        <v>الصويا</v>
      </c>
      <c r="E128" s="3" t="str">
        <f>IFERROR(VLOOKUP(السداد[[#This Row],[الرقم الداخلي]],تسجيل_العقود[],6,0),"")</f>
        <v>كارجيل</v>
      </c>
      <c r="F128" s="3" t="str">
        <f>IFERROR(VLOOKUP(السداد[[#This Row],[الرقم الداخلي]],تسجيل_العقود[],9,0),"")</f>
        <v>SCN-008144</v>
      </c>
      <c r="G128" s="3" t="s">
        <v>41</v>
      </c>
      <c r="H128" s="3" t="s">
        <v>84</v>
      </c>
      <c r="I128" s="3"/>
      <c r="J128" s="3" t="s">
        <v>1172</v>
      </c>
      <c r="K128" s="14">
        <v>2500</v>
      </c>
      <c r="L128" s="8">
        <v>412.15</v>
      </c>
      <c r="M128" s="13">
        <v>52.15</v>
      </c>
      <c r="N128" s="3" t="s">
        <v>179</v>
      </c>
      <c r="O128" s="3"/>
    </row>
    <row r="129" spans="1:15" ht="22.95" customHeight="1" x14ac:dyDescent="0.3">
      <c r="A129" s="3" t="s">
        <v>986</v>
      </c>
      <c r="B129" s="7">
        <v>46187</v>
      </c>
      <c r="C129" s="3" t="str">
        <f>IFERROR(VLOOKUP(السداد[[#This Row],[الرقم الداخلي]],تسجيل_العقود[],8,0),"")</f>
        <v>الواحة للاعلاف</v>
      </c>
      <c r="D129" s="3" t="str">
        <f>IFERROR(VLOOKUP(السداد[[#This Row],[الرقم الداخلي]],تسجيل_العقود[],5,0),"")</f>
        <v>الصويا</v>
      </c>
      <c r="E129" s="3" t="str">
        <f>IFERROR(VLOOKUP(السداد[[#This Row],[الرقم الداخلي]],تسجيل_العقود[],6,0),"")</f>
        <v>كارجيل</v>
      </c>
      <c r="F129" s="3" t="str">
        <f>IFERROR(VLOOKUP(السداد[[#This Row],[الرقم الداخلي]],تسجيل_العقود[],9,0),"")</f>
        <v>SCN-008145</v>
      </c>
      <c r="G129" s="3" t="s">
        <v>41</v>
      </c>
      <c r="H129" s="3" t="s">
        <v>84</v>
      </c>
      <c r="I129" s="3"/>
      <c r="J129" s="3" t="s">
        <v>1172</v>
      </c>
      <c r="K129" s="14">
        <v>2500</v>
      </c>
      <c r="L129" s="8">
        <v>412.15</v>
      </c>
      <c r="M129" s="13">
        <v>51.27</v>
      </c>
      <c r="N129" s="3" t="s">
        <v>179</v>
      </c>
      <c r="O129" s="3"/>
    </row>
    <row r="130" spans="1:15" ht="22.95" customHeight="1" x14ac:dyDescent="0.3">
      <c r="A130" s="3" t="s">
        <v>988</v>
      </c>
      <c r="B130" s="7">
        <v>46190</v>
      </c>
      <c r="C130" s="3" t="str">
        <f>IFERROR(VLOOKUP(السداد[[#This Row],[الرقم الداخلي]],تسجيل_العقود[],8,0),"")</f>
        <v>الواحة للاعلاف</v>
      </c>
      <c r="D130" s="3" t="str">
        <f>IFERROR(VLOOKUP(السداد[[#This Row],[الرقم الداخلي]],تسجيل_العقود[],5,0),"")</f>
        <v>الصويا</v>
      </c>
      <c r="E130" s="3" t="str">
        <f>IFERROR(VLOOKUP(السداد[[#This Row],[الرقم الداخلي]],تسجيل_العقود[],6,0),"")</f>
        <v>كارجيل</v>
      </c>
      <c r="F130" s="3" t="str">
        <f>IFERROR(VLOOKUP(السداد[[#This Row],[الرقم الداخلي]],تسجيل_العقود[],9,0),"")</f>
        <v>SCN-008146</v>
      </c>
      <c r="G130" s="3" t="s">
        <v>41</v>
      </c>
      <c r="H130" s="3" t="s">
        <v>84</v>
      </c>
      <c r="I130" s="3"/>
      <c r="J130" s="3" t="s">
        <v>1172</v>
      </c>
      <c r="K130" s="14">
        <v>2500</v>
      </c>
      <c r="L130" s="8">
        <v>412.15</v>
      </c>
      <c r="M130" s="13">
        <v>50.05</v>
      </c>
      <c r="N130" s="3" t="s">
        <v>179</v>
      </c>
      <c r="O130" s="3"/>
    </row>
    <row r="131" spans="1:15" ht="22.95" customHeight="1" x14ac:dyDescent="0.3">
      <c r="A131" s="3" t="s">
        <v>824</v>
      </c>
      <c r="B131" s="7">
        <v>46191</v>
      </c>
      <c r="C131" s="3" t="str">
        <f>IFERROR(VLOOKUP(السداد[[#This Row],[الرقم الداخلي]],تسجيل_العقود[],8,0),"")</f>
        <v>اجروكورن تريدنج</v>
      </c>
      <c r="D131" s="3" t="str">
        <f>IFERROR(VLOOKUP(السداد[[#This Row],[الرقم الداخلي]],تسجيل_العقود[],5,0),"")</f>
        <v>البذرة</v>
      </c>
      <c r="E131" s="3" t="str">
        <f>IFERROR(VLOOKUP(السداد[[#This Row],[الرقم الداخلي]],تسجيل_العقود[],6,0),"")</f>
        <v xml:space="preserve">ميدسوفتس </v>
      </c>
      <c r="F131" s="3">
        <f>IFERROR(VLOOKUP(السداد[[#This Row],[الرقم الداخلي]],تسجيل_العقود[],9,0),"")</f>
        <v>20045090</v>
      </c>
      <c r="G131" s="3" t="s">
        <v>41</v>
      </c>
      <c r="H131" s="3" t="s">
        <v>93</v>
      </c>
      <c r="I131" s="3"/>
      <c r="J131" s="3" t="s">
        <v>1172</v>
      </c>
      <c r="K131" s="14">
        <v>10000</v>
      </c>
      <c r="L131" s="8">
        <v>535</v>
      </c>
      <c r="M131" s="13">
        <v>51.86</v>
      </c>
      <c r="N131" s="3" t="s">
        <v>169</v>
      </c>
      <c r="O131" s="3"/>
    </row>
    <row r="132" spans="1:15" ht="22.95" customHeight="1" x14ac:dyDescent="0.3">
      <c r="A132" s="3" t="s">
        <v>1054</v>
      </c>
      <c r="B132" s="7">
        <v>46191</v>
      </c>
      <c r="C132" s="3" t="str">
        <f>IFERROR(VLOOKUP(السداد[[#This Row],[الرقم الداخلي]],تسجيل_العقود[],8,0),"")</f>
        <v>بيورفيلد غرينز</v>
      </c>
      <c r="D132" s="3" t="str">
        <f>IFERROR(VLOOKUP(السداد[[#This Row],[الرقم الداخلي]],تسجيل_العقود[],5,0),"")</f>
        <v>دى جى اس</v>
      </c>
      <c r="E132" s="3" t="str">
        <f>IFERROR(VLOOKUP(السداد[[#This Row],[الرقم الداخلي]],تسجيل_العقود[],6,0),"")</f>
        <v xml:space="preserve">ميدسوفتس </v>
      </c>
      <c r="F132" s="3">
        <f>IFERROR(VLOOKUP(السداد[[#This Row],[الرقم الداخلي]],تسجيل_العقود[],9,0),"")</f>
        <v>20045880</v>
      </c>
      <c r="G132" s="3" t="s">
        <v>27</v>
      </c>
      <c r="H132" s="3" t="s">
        <v>93</v>
      </c>
      <c r="I132" s="3"/>
      <c r="J132" s="3" t="s">
        <v>1172</v>
      </c>
      <c r="K132" s="14">
        <v>1567.8200692041523</v>
      </c>
      <c r="L132" s="8">
        <v>289</v>
      </c>
      <c r="M132" s="13">
        <v>51.35</v>
      </c>
      <c r="N132" s="3" t="s">
        <v>169</v>
      </c>
      <c r="O132" s="3"/>
    </row>
    <row r="133" spans="1:15" ht="22.95" customHeight="1" x14ac:dyDescent="0.3">
      <c r="A133" s="3" t="s">
        <v>1054</v>
      </c>
      <c r="B133" s="7">
        <v>46191</v>
      </c>
      <c r="C133" s="3" t="str">
        <f>IFERROR(VLOOKUP(السداد[[#This Row],[الرقم الداخلي]],تسجيل_العقود[],8,0),"")</f>
        <v>بيورفيلد غرينز</v>
      </c>
      <c r="D133" s="3" t="str">
        <f>IFERROR(VLOOKUP(السداد[[#This Row],[الرقم الداخلي]],تسجيل_العقود[],5,0),"")</f>
        <v>دى جى اس</v>
      </c>
      <c r="E133" s="3" t="str">
        <f>IFERROR(VLOOKUP(السداد[[#This Row],[الرقم الداخلي]],تسجيل_العقود[],6,0),"")</f>
        <v xml:space="preserve">ميدسوفتس </v>
      </c>
      <c r="F133" s="3">
        <f>IFERROR(VLOOKUP(السداد[[#This Row],[الرقم الداخلي]],تسجيل_العقود[],9,0),"")</f>
        <v>20045880</v>
      </c>
      <c r="G133" s="3" t="s">
        <v>27</v>
      </c>
      <c r="H133" s="3" t="s">
        <v>93</v>
      </c>
      <c r="I133" s="3"/>
      <c r="J133" s="3" t="s">
        <v>1172</v>
      </c>
      <c r="K133" s="14">
        <v>13432.179930795848</v>
      </c>
      <c r="L133" s="8">
        <v>289</v>
      </c>
      <c r="M133" s="13">
        <v>51.35</v>
      </c>
      <c r="N133" s="3" t="s">
        <v>169</v>
      </c>
      <c r="O133" s="3"/>
    </row>
    <row r="134" spans="1:15" ht="22.95" customHeight="1" x14ac:dyDescent="0.3">
      <c r="A134" s="3" t="s">
        <v>990</v>
      </c>
      <c r="B134" s="7">
        <v>46194</v>
      </c>
      <c r="C134" s="3" t="str">
        <f>IFERROR(VLOOKUP(السداد[[#This Row],[الرقم الداخلي]],تسجيل_العقود[],8,0),"")</f>
        <v>الايمان للاعلاف</v>
      </c>
      <c r="D134" s="3" t="str">
        <f>IFERROR(VLOOKUP(السداد[[#This Row],[الرقم الداخلي]],تسجيل_العقود[],5,0),"")</f>
        <v>الصويا</v>
      </c>
      <c r="E134" s="3" t="str">
        <f>IFERROR(VLOOKUP(السداد[[#This Row],[الرقم الداخلي]],تسجيل_العقود[],6,0),"")</f>
        <v>كارجيل</v>
      </c>
      <c r="F134" s="3" t="str">
        <f>IFERROR(VLOOKUP(السداد[[#This Row],[الرقم الداخلي]],تسجيل_العقود[],9,0),"")</f>
        <v>SCN-008147</v>
      </c>
      <c r="G134" s="3" t="s">
        <v>27</v>
      </c>
      <c r="H134" s="3" t="s">
        <v>84</v>
      </c>
      <c r="I134" s="3"/>
      <c r="J134" s="3" t="s">
        <v>1172</v>
      </c>
      <c r="K134" s="14">
        <v>2500</v>
      </c>
      <c r="L134" s="8">
        <v>412.15</v>
      </c>
      <c r="M134" s="13">
        <v>49.94</v>
      </c>
      <c r="N134" s="3" t="s">
        <v>179</v>
      </c>
      <c r="O134" s="3"/>
    </row>
    <row r="135" spans="1:15" ht="22.95" customHeight="1" x14ac:dyDescent="0.3">
      <c r="A135" s="3" t="s">
        <v>992</v>
      </c>
      <c r="B135" s="7">
        <v>46196</v>
      </c>
      <c r="C135" s="3" t="str">
        <f>IFERROR(VLOOKUP(السداد[[#This Row],[الرقم الداخلي]],تسجيل_العقود[],8,0),"")</f>
        <v>الايمان للاعلاف</v>
      </c>
      <c r="D135" s="3" t="str">
        <f>IFERROR(VLOOKUP(السداد[[#This Row],[الرقم الداخلي]],تسجيل_العقود[],5,0),"")</f>
        <v>الصويا</v>
      </c>
      <c r="E135" s="3" t="str">
        <f>IFERROR(VLOOKUP(السداد[[#This Row],[الرقم الداخلي]],تسجيل_العقود[],6,0),"")</f>
        <v>كارجيل</v>
      </c>
      <c r="F135" s="3" t="str">
        <f>IFERROR(VLOOKUP(السداد[[#This Row],[الرقم الداخلي]],تسجيل_العقود[],9,0),"")</f>
        <v>SCN-008148</v>
      </c>
      <c r="G135" s="3" t="s">
        <v>27</v>
      </c>
      <c r="H135" s="3" t="s">
        <v>84</v>
      </c>
      <c r="I135" s="3"/>
      <c r="J135" s="3" t="s">
        <v>1172</v>
      </c>
      <c r="K135" s="14">
        <v>2500</v>
      </c>
      <c r="L135" s="8">
        <v>412.15</v>
      </c>
      <c r="M135" s="13">
        <v>49.84</v>
      </c>
      <c r="N135" s="3" t="s">
        <v>179</v>
      </c>
      <c r="O135" s="3"/>
    </row>
    <row r="136" spans="1:15" ht="22.95" customHeight="1" x14ac:dyDescent="0.3">
      <c r="A136" s="3" t="s">
        <v>994</v>
      </c>
      <c r="B136" s="7">
        <v>46201</v>
      </c>
      <c r="C136" s="3" t="str">
        <f>IFERROR(VLOOKUP(السداد[[#This Row],[الرقم الداخلي]],تسجيل_العقود[],8,0),"")</f>
        <v>الايمان للاعلاف</v>
      </c>
      <c r="D136" s="3" t="str">
        <f>IFERROR(VLOOKUP(السداد[[#This Row],[الرقم الداخلي]],تسجيل_العقود[],5,0),"")</f>
        <v>الصويا</v>
      </c>
      <c r="E136" s="3" t="str">
        <f>IFERROR(VLOOKUP(السداد[[#This Row],[الرقم الداخلي]],تسجيل_العقود[],6,0),"")</f>
        <v>كارجيل</v>
      </c>
      <c r="F136" s="3" t="str">
        <f>IFERROR(VLOOKUP(السداد[[#This Row],[الرقم الداخلي]],تسجيل_العقود[],9,0),"")</f>
        <v>SCN-008149</v>
      </c>
      <c r="G136" s="3" t="s">
        <v>27</v>
      </c>
      <c r="H136" s="3" t="s">
        <v>84</v>
      </c>
      <c r="I136" s="3"/>
      <c r="J136" s="3" t="s">
        <v>1172</v>
      </c>
      <c r="K136" s="14">
        <v>2500</v>
      </c>
      <c r="L136" s="8">
        <v>411.49</v>
      </c>
      <c r="M136" s="13">
        <v>49.55</v>
      </c>
      <c r="N136" s="3" t="s">
        <v>179</v>
      </c>
      <c r="O136" s="3"/>
    </row>
    <row r="137" spans="1:15" ht="22.95" customHeight="1" x14ac:dyDescent="0.3">
      <c r="A137" s="3" t="s">
        <v>996</v>
      </c>
      <c r="B137" s="7">
        <v>46204</v>
      </c>
      <c r="C137" s="3" t="str">
        <f>IFERROR(VLOOKUP(السداد[[#This Row],[الرقم الداخلي]],تسجيل_العقود[],8,0),"")</f>
        <v>الايمان للاعلاف</v>
      </c>
      <c r="D137" s="3" t="str">
        <f>IFERROR(VLOOKUP(السداد[[#This Row],[الرقم الداخلي]],تسجيل_العقود[],5,0),"")</f>
        <v>الصويا</v>
      </c>
      <c r="E137" s="3" t="str">
        <f>IFERROR(VLOOKUP(السداد[[#This Row],[الرقم الداخلي]],تسجيل_العقود[],6,0),"")</f>
        <v>كارجيل</v>
      </c>
      <c r="F137" s="3" t="str">
        <f>IFERROR(VLOOKUP(السداد[[#This Row],[الرقم الداخلي]],تسجيل_العقود[],9,0),"")</f>
        <v>SCN-008150</v>
      </c>
      <c r="G137" s="3" t="s">
        <v>27</v>
      </c>
      <c r="H137" s="3" t="s">
        <v>84</v>
      </c>
      <c r="I137" s="3"/>
      <c r="J137" s="3" t="s">
        <v>1172</v>
      </c>
      <c r="K137" s="14">
        <v>2500</v>
      </c>
      <c r="L137" s="8">
        <v>411.49</v>
      </c>
      <c r="M137" s="13">
        <v>49.23</v>
      </c>
      <c r="N137" s="3" t="s">
        <v>179</v>
      </c>
      <c r="O137" s="3"/>
    </row>
    <row r="138" spans="1:15" ht="22.95" customHeight="1" x14ac:dyDescent="0.3">
      <c r="A138" s="3" t="s">
        <v>998</v>
      </c>
      <c r="B138" s="7">
        <v>46209</v>
      </c>
      <c r="C138" s="3" t="str">
        <f>IFERROR(VLOOKUP(السداد[[#This Row],[الرقم الداخلي]],تسجيل_العقود[],8,0),"")</f>
        <v>الواحة للاعلاف</v>
      </c>
      <c r="D138" s="3" t="str">
        <f>IFERROR(VLOOKUP(السداد[[#This Row],[الرقم الداخلي]],تسجيل_العقود[],5,0),"")</f>
        <v>الصويا</v>
      </c>
      <c r="E138" s="3" t="str">
        <f>IFERROR(VLOOKUP(السداد[[#This Row],[الرقم الداخلي]],تسجيل_العقود[],6,0),"")</f>
        <v>كارجيل</v>
      </c>
      <c r="F138" s="3" t="str">
        <f>IFERROR(VLOOKUP(السداد[[#This Row],[الرقم الداخلي]],تسجيل_العقود[],9,0),"")</f>
        <v>SCN-008151</v>
      </c>
      <c r="G138" s="3" t="s">
        <v>41</v>
      </c>
      <c r="H138" s="3" t="s">
        <v>84</v>
      </c>
      <c r="I138" s="3"/>
      <c r="J138" s="3" t="s">
        <v>1172</v>
      </c>
      <c r="K138" s="14">
        <v>2500</v>
      </c>
      <c r="L138" s="8">
        <v>411.49</v>
      </c>
      <c r="M138" s="13">
        <v>49</v>
      </c>
      <c r="N138" s="3" t="s">
        <v>179</v>
      </c>
      <c r="O138" s="3"/>
    </row>
    <row r="139" spans="1:15" ht="22.95" customHeight="1" x14ac:dyDescent="0.3">
      <c r="A139" s="3" t="s">
        <v>1000</v>
      </c>
      <c r="B139" s="7">
        <v>46212</v>
      </c>
      <c r="C139" s="3" t="str">
        <f>IFERROR(VLOOKUP(السداد[[#This Row],[الرقم الداخلي]],تسجيل_العقود[],8,0),"")</f>
        <v>الواحة للاعلاف</v>
      </c>
      <c r="D139" s="3" t="str">
        <f>IFERROR(VLOOKUP(السداد[[#This Row],[الرقم الداخلي]],تسجيل_العقود[],5,0),"")</f>
        <v>الصويا</v>
      </c>
      <c r="E139" s="3" t="str">
        <f>IFERROR(VLOOKUP(السداد[[#This Row],[الرقم الداخلي]],تسجيل_العقود[],6,0),"")</f>
        <v>كارجيل</v>
      </c>
      <c r="F139" s="3" t="str">
        <f>IFERROR(VLOOKUP(السداد[[#This Row],[الرقم الداخلي]],تسجيل_العقود[],9,0),"")</f>
        <v>SCN-008152</v>
      </c>
      <c r="G139" s="3" t="s">
        <v>41</v>
      </c>
      <c r="H139" s="3" t="s">
        <v>84</v>
      </c>
      <c r="I139" s="3"/>
      <c r="J139" s="3" t="s">
        <v>1172</v>
      </c>
      <c r="K139" s="14">
        <v>2500</v>
      </c>
      <c r="L139" s="8">
        <v>411.49</v>
      </c>
      <c r="M139" s="13">
        <v>49.63</v>
      </c>
      <c r="N139" s="3" t="s">
        <v>179</v>
      </c>
      <c r="O139" s="3"/>
    </row>
    <row r="140" spans="1:15" ht="22.95" customHeight="1" x14ac:dyDescent="0.3">
      <c r="A140" s="3" t="s">
        <v>1002</v>
      </c>
      <c r="B140" s="7">
        <v>46216</v>
      </c>
      <c r="C140" s="3" t="str">
        <f>IFERROR(VLOOKUP(السداد[[#This Row],[الرقم الداخلي]],تسجيل_العقود[],8,0),"")</f>
        <v>الواحة للاعلاف</v>
      </c>
      <c r="D140" s="3" t="str">
        <f>IFERROR(VLOOKUP(السداد[[#This Row],[الرقم الداخلي]],تسجيل_العقود[],5,0),"")</f>
        <v>الصويا</v>
      </c>
      <c r="E140" s="3" t="str">
        <f>IFERROR(VLOOKUP(السداد[[#This Row],[الرقم الداخلي]],تسجيل_العقود[],6,0),"")</f>
        <v>كارجيل</v>
      </c>
      <c r="F140" s="3" t="str">
        <f>IFERROR(VLOOKUP(السداد[[#This Row],[الرقم الداخلي]],تسجيل_العقود[],9,0),"")</f>
        <v>SCN-008153</v>
      </c>
      <c r="G140" s="3" t="s">
        <v>41</v>
      </c>
      <c r="H140" s="3" t="s">
        <v>84</v>
      </c>
      <c r="I140" s="3"/>
      <c r="J140" s="3" t="s">
        <v>1172</v>
      </c>
      <c r="K140" s="14">
        <v>2500</v>
      </c>
      <c r="L140" s="8">
        <v>411.05</v>
      </c>
      <c r="M140" s="13">
        <v>50.25</v>
      </c>
      <c r="N140" s="3" t="s">
        <v>179</v>
      </c>
      <c r="O140" s="3"/>
    </row>
    <row r="141" spans="1:15" ht="22.95" customHeight="1" x14ac:dyDescent="0.3">
      <c r="A141" s="3" t="s">
        <v>1004</v>
      </c>
      <c r="B141" s="7">
        <v>46218</v>
      </c>
      <c r="C141" s="3" t="str">
        <f>IFERROR(VLOOKUP(السداد[[#This Row],[الرقم الداخلي]],تسجيل_العقود[],8,0),"")</f>
        <v>الواحة للاعلاف</v>
      </c>
      <c r="D141" s="3" t="str">
        <f>IFERROR(VLOOKUP(السداد[[#This Row],[الرقم الداخلي]],تسجيل_العقود[],5,0),"")</f>
        <v>الصويا</v>
      </c>
      <c r="E141" s="3" t="str">
        <f>IFERROR(VLOOKUP(السداد[[#This Row],[الرقم الداخلي]],تسجيل_العقود[],6,0),"")</f>
        <v>كارجيل</v>
      </c>
      <c r="F141" s="3" t="str">
        <f>IFERROR(VLOOKUP(السداد[[#This Row],[الرقم الداخلي]],تسجيل_العقود[],9,0),"")</f>
        <v>SCN-008154</v>
      </c>
      <c r="G141" s="3" t="s">
        <v>41</v>
      </c>
      <c r="H141" s="3" t="s">
        <v>84</v>
      </c>
      <c r="I141" s="3"/>
      <c r="J141" s="3" t="s">
        <v>1172</v>
      </c>
      <c r="K141" s="14">
        <v>2500</v>
      </c>
      <c r="L141" s="8">
        <v>411.05</v>
      </c>
      <c r="M141" s="13">
        <v>50.56</v>
      </c>
      <c r="N141" s="3" t="s">
        <v>179</v>
      </c>
      <c r="O141" s="3"/>
    </row>
    <row r="142" spans="1:15" ht="22.95" customHeight="1" x14ac:dyDescent="0.3">
      <c r="A142" s="3" t="s">
        <v>851</v>
      </c>
      <c r="B142" s="7">
        <v>46219</v>
      </c>
      <c r="C142" s="3" t="str">
        <f>IFERROR(VLOOKUP(السداد[[#This Row],[الرقم الداخلي]],تسجيل_العقود[],8,0),"")</f>
        <v>بيورفيلد غرينز</v>
      </c>
      <c r="D142" s="3" t="str">
        <f>IFERROR(VLOOKUP(السداد[[#This Row],[الرقم الداخلي]],تسجيل_العقود[],5,0),"")</f>
        <v>الــــــــــذرة</v>
      </c>
      <c r="E142" s="3" t="str">
        <f>IFERROR(VLOOKUP(السداد[[#This Row],[الرقم الداخلي]],تسجيل_العقود[],6,0),"")</f>
        <v>Olam Global</v>
      </c>
      <c r="F142" s="3" t="str">
        <f>IFERROR(VLOOKUP(السداد[[#This Row],[الرقم الداخلي]],تسجيل_العقود[],9,0),"")</f>
        <v>26/S/04350</v>
      </c>
      <c r="G142" s="3" t="s">
        <v>41</v>
      </c>
      <c r="H142" s="3" t="s">
        <v>93</v>
      </c>
      <c r="I142" s="3" t="s">
        <v>134</v>
      </c>
      <c r="J142" s="3" t="s">
        <v>1172</v>
      </c>
      <c r="K142" s="14">
        <v>15000</v>
      </c>
      <c r="L142" s="8">
        <v>208.68</v>
      </c>
      <c r="M142" s="13">
        <v>50.01</v>
      </c>
      <c r="N142" s="3" t="s">
        <v>169</v>
      </c>
      <c r="O142" s="3"/>
    </row>
    <row r="143" spans="1:15" ht="22.95" customHeight="1" x14ac:dyDescent="0.3">
      <c r="A143" s="3" t="s">
        <v>851</v>
      </c>
      <c r="B143" s="7">
        <v>46219</v>
      </c>
      <c r="C143" s="3" t="str">
        <f>IFERROR(VLOOKUP(السداد[[#This Row],[الرقم الداخلي]],تسجيل_العقود[],8,0),"")</f>
        <v>بيورفيلد غرينز</v>
      </c>
      <c r="D143" s="3" t="str">
        <f>IFERROR(VLOOKUP(السداد[[#This Row],[الرقم الداخلي]],تسجيل_العقود[],5,0),"")</f>
        <v>الــــــــــذرة</v>
      </c>
      <c r="E143" s="3" t="str">
        <f>IFERROR(VLOOKUP(السداد[[#This Row],[الرقم الداخلي]],تسجيل_العقود[],6,0),"")</f>
        <v>Olam Global</v>
      </c>
      <c r="F143" s="3" t="str">
        <f>IFERROR(VLOOKUP(السداد[[#This Row],[الرقم الداخلي]],تسجيل_العقود[],9,0),"")</f>
        <v>26/S/04350</v>
      </c>
      <c r="G143" s="3" t="s">
        <v>41</v>
      </c>
      <c r="H143" s="3" t="s">
        <v>93</v>
      </c>
      <c r="I143" s="3" t="s">
        <v>134</v>
      </c>
      <c r="J143" s="3" t="s">
        <v>1172</v>
      </c>
      <c r="K143" s="14">
        <v>20000</v>
      </c>
      <c r="L143" s="8">
        <v>208.68</v>
      </c>
      <c r="M143" s="13">
        <v>50.01</v>
      </c>
      <c r="N143" s="3" t="s">
        <v>169</v>
      </c>
      <c r="O143" s="3"/>
    </row>
    <row r="144" spans="1:15" ht="22.95" customHeight="1" x14ac:dyDescent="0.3">
      <c r="A144" s="3" t="s">
        <v>851</v>
      </c>
      <c r="B144" s="7">
        <v>46219</v>
      </c>
      <c r="C144" s="3" t="str">
        <f>IFERROR(VLOOKUP(السداد[[#This Row],[الرقم الداخلي]],تسجيل_العقود[],8,0),"")</f>
        <v>بيورفيلد غرينز</v>
      </c>
      <c r="D144" s="3" t="str">
        <f>IFERROR(VLOOKUP(السداد[[#This Row],[الرقم الداخلي]],تسجيل_العقود[],5,0),"")</f>
        <v>الــــــــــذرة</v>
      </c>
      <c r="E144" s="3" t="str">
        <f>IFERROR(VLOOKUP(السداد[[#This Row],[الرقم الداخلي]],تسجيل_العقود[],6,0),"")</f>
        <v>Olam Global</v>
      </c>
      <c r="F144" s="3" t="str">
        <f>IFERROR(VLOOKUP(السداد[[#This Row],[الرقم الداخلي]],تسجيل_العقود[],9,0),"")</f>
        <v>26/S/04350</v>
      </c>
      <c r="G144" s="3" t="s">
        <v>41</v>
      </c>
      <c r="H144" s="3" t="s">
        <v>93</v>
      </c>
      <c r="I144" s="3" t="s">
        <v>134</v>
      </c>
      <c r="J144" s="3" t="s">
        <v>1172</v>
      </c>
      <c r="K144" s="14">
        <v>13496.8</v>
      </c>
      <c r="L144" s="8">
        <v>208.68</v>
      </c>
      <c r="M144" s="13">
        <v>50.01</v>
      </c>
      <c r="N144" s="3" t="s">
        <v>169</v>
      </c>
      <c r="O144" s="3"/>
    </row>
    <row r="145" spans="1:15" ht="22.95" customHeight="1" x14ac:dyDescent="0.3">
      <c r="A145" s="3" t="s">
        <v>851</v>
      </c>
      <c r="B145" s="7">
        <v>46219</v>
      </c>
      <c r="C145" s="3" t="str">
        <f>IFERROR(VLOOKUP(السداد[[#This Row],[الرقم الداخلي]],تسجيل_العقود[],8,0),"")</f>
        <v>بيورفيلد غرينز</v>
      </c>
      <c r="D145" s="3" t="str">
        <f>IFERROR(VLOOKUP(السداد[[#This Row],[الرقم الداخلي]],تسجيل_العقود[],5,0),"")</f>
        <v>الــــــــــذرة</v>
      </c>
      <c r="E145" s="3" t="str">
        <f>IFERROR(VLOOKUP(السداد[[#This Row],[الرقم الداخلي]],تسجيل_العقود[],6,0),"")</f>
        <v>Olam Global</v>
      </c>
      <c r="F145" s="3" t="str">
        <f>IFERROR(VLOOKUP(السداد[[#This Row],[الرقم الداخلي]],تسجيل_العقود[],9,0),"")</f>
        <v>26/S/04350</v>
      </c>
      <c r="G145" s="3" t="s">
        <v>27</v>
      </c>
      <c r="H145" s="3" t="s">
        <v>93</v>
      </c>
      <c r="I145" s="3" t="s">
        <v>134</v>
      </c>
      <c r="J145" s="3" t="s">
        <v>1172</v>
      </c>
      <c r="K145" s="14">
        <v>18126.2</v>
      </c>
      <c r="L145" s="8">
        <v>208.68</v>
      </c>
      <c r="M145" s="13">
        <v>50.01</v>
      </c>
      <c r="N145" s="3" t="s">
        <v>179</v>
      </c>
      <c r="O145" s="3"/>
    </row>
    <row r="146" spans="1:15" ht="22.95" customHeight="1" x14ac:dyDescent="0.3">
      <c r="A146" s="3" t="s">
        <v>854</v>
      </c>
      <c r="B146" s="7">
        <v>46220</v>
      </c>
      <c r="C146" s="3" t="str">
        <f>IFERROR(VLOOKUP(السداد[[#This Row],[الرقم الداخلي]],تسجيل_العقود[],8,0),"")</f>
        <v>اجرولاند</v>
      </c>
      <c r="D146" s="3" t="str">
        <f>IFERROR(VLOOKUP(السداد[[#This Row],[الرقم الداخلي]],تسجيل_العقود[],5,0),"")</f>
        <v>الــــــــــذرة</v>
      </c>
      <c r="E146" s="3" t="str">
        <f>IFERROR(VLOOKUP(السداد[[#This Row],[الرقم الداخلي]],تسجيل_العقود[],6,0),"")</f>
        <v xml:space="preserve">AMAGGI </v>
      </c>
      <c r="F146" s="3" t="str">
        <f>IFERROR(VLOOKUP(السداد[[#This Row],[الرقم الداخلي]],تسجيل_العقود[],9,0),"")</f>
        <v>S26/00231</v>
      </c>
      <c r="G146" s="3" t="s">
        <v>41</v>
      </c>
      <c r="H146" s="3" t="s">
        <v>93</v>
      </c>
      <c r="I146" s="3" t="s">
        <v>134</v>
      </c>
      <c r="J146" s="3" t="s">
        <v>1172</v>
      </c>
      <c r="K146" s="14">
        <v>20000</v>
      </c>
      <c r="L146" s="8">
        <v>199.53</v>
      </c>
      <c r="M146" s="13">
        <v>50.71</v>
      </c>
      <c r="N146" s="3" t="s">
        <v>169</v>
      </c>
      <c r="O146" s="3"/>
    </row>
    <row r="147" spans="1:15" ht="22.95" customHeight="1" x14ac:dyDescent="0.3">
      <c r="A147" s="3" t="s">
        <v>854</v>
      </c>
      <c r="B147" s="7">
        <v>46220</v>
      </c>
      <c r="C147" s="3" t="str">
        <f>IFERROR(VLOOKUP(السداد[[#This Row],[الرقم الداخلي]],تسجيل_العقود[],8,0),"")</f>
        <v>اجرولاند</v>
      </c>
      <c r="D147" s="3" t="str">
        <f>IFERROR(VLOOKUP(السداد[[#This Row],[الرقم الداخلي]],تسجيل_العقود[],5,0),"")</f>
        <v>الــــــــــذرة</v>
      </c>
      <c r="E147" s="3" t="str">
        <f>IFERROR(VLOOKUP(السداد[[#This Row],[الرقم الداخلي]],تسجيل_العقود[],6,0),"")</f>
        <v xml:space="preserve">AMAGGI </v>
      </c>
      <c r="F147" s="3" t="str">
        <f>IFERROR(VLOOKUP(السداد[[#This Row],[الرقم الداخلي]],تسجيل_العقود[],9,0),"")</f>
        <v>S26/00231</v>
      </c>
      <c r="G147" s="3" t="s">
        <v>27</v>
      </c>
      <c r="H147" s="3" t="s">
        <v>93</v>
      </c>
      <c r="I147" s="3" t="s">
        <v>134</v>
      </c>
      <c r="J147" s="3" t="s">
        <v>1172</v>
      </c>
      <c r="K147" s="14">
        <v>15999.8</v>
      </c>
      <c r="L147" s="8">
        <v>199.53</v>
      </c>
      <c r="M147" s="13">
        <v>50.71</v>
      </c>
      <c r="N147" s="3" t="s">
        <v>169</v>
      </c>
      <c r="O147" s="3"/>
    </row>
    <row r="148" spans="1:15" ht="22.95" customHeight="1" x14ac:dyDescent="0.3">
      <c r="A148" s="3" t="s">
        <v>1006</v>
      </c>
      <c r="B148" s="7">
        <v>46222</v>
      </c>
      <c r="C148" s="3" t="str">
        <f>IFERROR(VLOOKUP(السداد[[#This Row],[الرقم الداخلي]],تسجيل_العقود[],8,0),"")</f>
        <v>الايمان للاعلاف</v>
      </c>
      <c r="D148" s="3" t="str">
        <f>IFERROR(VLOOKUP(السداد[[#This Row],[الرقم الداخلي]],تسجيل_العقود[],5,0),"")</f>
        <v>الصويا</v>
      </c>
      <c r="E148" s="3" t="str">
        <f>IFERROR(VLOOKUP(السداد[[#This Row],[الرقم الداخلي]],تسجيل_العقود[],6,0),"")</f>
        <v>كارجيل</v>
      </c>
      <c r="F148" s="3" t="str">
        <f>IFERROR(VLOOKUP(السداد[[#This Row],[الرقم الداخلي]],تسجيل_العقود[],9,0),"")</f>
        <v>SCN-008155</v>
      </c>
      <c r="G148" s="3" t="s">
        <v>27</v>
      </c>
      <c r="H148" s="3" t="s">
        <v>84</v>
      </c>
      <c r="I148" s="3"/>
      <c r="J148" s="3" t="s">
        <v>1172</v>
      </c>
      <c r="K148" s="14">
        <v>2500</v>
      </c>
      <c r="L148" s="8">
        <v>410.94</v>
      </c>
      <c r="M148" s="13">
        <v>50.88</v>
      </c>
      <c r="N148" s="3" t="s">
        <v>179</v>
      </c>
      <c r="O148" s="3"/>
    </row>
    <row r="149" spans="1:15" ht="22.95" customHeight="1" x14ac:dyDescent="0.3">
      <c r="A149" s="3" t="s">
        <v>1022</v>
      </c>
      <c r="B149" s="7">
        <v>46224</v>
      </c>
      <c r="C149" s="3" t="str">
        <f>IFERROR(VLOOKUP(السداد[[#This Row],[الرقم الداخلي]],تسجيل_العقود[],8,0),"")</f>
        <v>الايمان للاعلاف</v>
      </c>
      <c r="D149" s="3" t="str">
        <f>IFERROR(VLOOKUP(السداد[[#This Row],[الرقم الداخلي]],تسجيل_العقود[],5,0),"")</f>
        <v>الصويا</v>
      </c>
      <c r="E149" s="3" t="str">
        <f>IFERROR(VLOOKUP(السداد[[#This Row],[الرقم الداخلي]],تسجيل_العقود[],6,0),"")</f>
        <v>كارجيل</v>
      </c>
      <c r="F149" s="3" t="str">
        <f>IFERROR(VLOOKUP(السداد[[#This Row],[الرقم الداخلي]],تسجيل_العقود[],9,0),"")</f>
        <v>SCN-008156</v>
      </c>
      <c r="G149" s="3" t="s">
        <v>27</v>
      </c>
      <c r="H149" s="3" t="s">
        <v>84</v>
      </c>
      <c r="I149" s="3"/>
      <c r="J149" s="3" t="s">
        <v>1172</v>
      </c>
      <c r="K149" s="14">
        <v>2500</v>
      </c>
      <c r="L149" s="8">
        <v>410.94</v>
      </c>
      <c r="M149" s="13">
        <v>51.14</v>
      </c>
      <c r="N149" s="3" t="s">
        <v>179</v>
      </c>
      <c r="O149" s="3"/>
    </row>
    <row r="150" spans="1:15" ht="22.95" customHeight="1" x14ac:dyDescent="0.3">
      <c r="A150" s="3" t="s">
        <v>1024</v>
      </c>
      <c r="B150" s="7">
        <v>46225</v>
      </c>
      <c r="C150" s="3" t="str">
        <f>IFERROR(VLOOKUP(السداد[[#This Row],[الرقم الداخلي]],تسجيل_العقود[],8,0),"")</f>
        <v>الايمان للاعلاف</v>
      </c>
      <c r="D150" s="3" t="str">
        <f>IFERROR(VLOOKUP(السداد[[#This Row],[الرقم الداخلي]],تسجيل_العقود[],5,0),"")</f>
        <v>الصويا</v>
      </c>
      <c r="E150" s="3" t="str">
        <f>IFERROR(VLOOKUP(السداد[[#This Row],[الرقم الداخلي]],تسجيل_العقود[],6,0),"")</f>
        <v>كارجيل</v>
      </c>
      <c r="F150" s="3" t="str">
        <f>IFERROR(VLOOKUP(السداد[[#This Row],[الرقم الداخلي]],تسجيل_العقود[],9,0),"")</f>
        <v>SCN-008157</v>
      </c>
      <c r="G150" s="3" t="s">
        <v>27</v>
      </c>
      <c r="H150" s="3" t="s">
        <v>84</v>
      </c>
      <c r="I150" s="3"/>
      <c r="J150" s="3" t="s">
        <v>1172</v>
      </c>
      <c r="K150" s="14">
        <v>2500</v>
      </c>
      <c r="L150" s="8">
        <v>410.06</v>
      </c>
      <c r="M150" s="13">
        <v>51.36</v>
      </c>
      <c r="N150" s="3" t="s">
        <v>179</v>
      </c>
      <c r="O150" s="3"/>
    </row>
    <row r="151" spans="1:15" ht="22.95" customHeight="1" x14ac:dyDescent="0.3">
      <c r="A151" s="3" t="s">
        <v>826</v>
      </c>
      <c r="B151" s="7">
        <v>46227</v>
      </c>
      <c r="C151" s="3" t="str">
        <f>IFERROR(VLOOKUP(السداد[[#This Row],[الرقم الداخلي]],تسجيل_العقود[],8,0),"")</f>
        <v>بيورفيلد غرينز</v>
      </c>
      <c r="D151" s="3" t="str">
        <f>IFERROR(VLOOKUP(السداد[[#This Row],[الرقم الداخلي]],تسجيل_العقود[],5,0),"")</f>
        <v>البذرة</v>
      </c>
      <c r="E151" s="3" t="str">
        <f>IFERROR(VLOOKUP(السداد[[#This Row],[الرقم الداخلي]],تسجيل_العقود[],6,0),"")</f>
        <v xml:space="preserve">ميدسوفتس </v>
      </c>
      <c r="F151" s="3">
        <f>IFERROR(VLOOKUP(السداد[[#This Row],[الرقم الداخلي]],تسجيل_العقود[],9,0),"")</f>
        <v>20046040</v>
      </c>
      <c r="G151" s="3" t="s">
        <v>27</v>
      </c>
      <c r="H151" s="3" t="s">
        <v>93</v>
      </c>
      <c r="I151" s="3"/>
      <c r="J151" s="3" t="s">
        <v>1172</v>
      </c>
      <c r="K151" s="14">
        <v>1000</v>
      </c>
      <c r="L151" s="8">
        <v>613</v>
      </c>
      <c r="M151" s="13">
        <v>49.98</v>
      </c>
      <c r="N151" s="3" t="s">
        <v>169</v>
      </c>
      <c r="O151" s="3"/>
    </row>
    <row r="152" spans="1:15" ht="22.95" customHeight="1" x14ac:dyDescent="0.3">
      <c r="A152" s="3" t="s">
        <v>826</v>
      </c>
      <c r="B152" s="7">
        <v>46227</v>
      </c>
      <c r="C152" s="3" t="str">
        <f>IFERROR(VLOOKUP(السداد[[#This Row],[الرقم الداخلي]],تسجيل_العقود[],8,0),"")</f>
        <v>بيورفيلد غرينز</v>
      </c>
      <c r="D152" s="3" t="str">
        <f>IFERROR(VLOOKUP(السداد[[#This Row],[الرقم الداخلي]],تسجيل_العقود[],5,0),"")</f>
        <v>البذرة</v>
      </c>
      <c r="E152" s="3" t="str">
        <f>IFERROR(VLOOKUP(السداد[[#This Row],[الرقم الداخلي]],تسجيل_العقود[],6,0),"")</f>
        <v xml:space="preserve">ميدسوفتس </v>
      </c>
      <c r="F152" s="3">
        <f>IFERROR(VLOOKUP(السداد[[#This Row],[الرقم الداخلي]],تسجيل_العقود[],9,0),"")</f>
        <v>20046040</v>
      </c>
      <c r="G152" s="3" t="s">
        <v>27</v>
      </c>
      <c r="H152" s="3" t="s">
        <v>93</v>
      </c>
      <c r="I152" s="3"/>
      <c r="J152" s="3" t="s">
        <v>1172</v>
      </c>
      <c r="K152" s="14">
        <v>5000</v>
      </c>
      <c r="L152" s="8">
        <v>613</v>
      </c>
      <c r="M152" s="13">
        <v>51.42</v>
      </c>
      <c r="N152" s="3" t="s">
        <v>169</v>
      </c>
      <c r="O152" s="3"/>
    </row>
    <row r="153" spans="1:15" ht="22.95" customHeight="1" x14ac:dyDescent="0.3">
      <c r="A153" s="3" t="s">
        <v>828</v>
      </c>
      <c r="B153" s="7">
        <v>46227</v>
      </c>
      <c r="C153" s="3" t="str">
        <f>IFERROR(VLOOKUP(السداد[[#This Row],[الرقم الداخلي]],تسجيل_العقود[],8,0),"")</f>
        <v>طريق التجارة</v>
      </c>
      <c r="D153" s="3" t="str">
        <f>IFERROR(VLOOKUP(السداد[[#This Row],[الرقم الداخلي]],تسجيل_العقود[],5,0),"")</f>
        <v>البذرة</v>
      </c>
      <c r="E153" s="3" t="str">
        <f>IFERROR(VLOOKUP(السداد[[#This Row],[الرقم الداخلي]],تسجيل_العقود[],6,0),"")</f>
        <v xml:space="preserve">ميدسوفتس </v>
      </c>
      <c r="F153" s="3">
        <f>IFERROR(VLOOKUP(السداد[[#This Row],[الرقم الداخلي]],تسجيل_العقود[],9,0),"")</f>
        <v>20046230</v>
      </c>
      <c r="G153" s="3" t="s">
        <v>27</v>
      </c>
      <c r="H153" s="3" t="s">
        <v>93</v>
      </c>
      <c r="I153" s="3"/>
      <c r="J153" s="3" t="s">
        <v>1172</v>
      </c>
      <c r="K153" s="14">
        <v>1000</v>
      </c>
      <c r="L153" s="8">
        <v>613</v>
      </c>
      <c r="M153" s="13">
        <v>52.06</v>
      </c>
      <c r="N153" s="3" t="s">
        <v>169</v>
      </c>
      <c r="O153" s="3"/>
    </row>
    <row r="154" spans="1:15" ht="22.95" customHeight="1" x14ac:dyDescent="0.3">
      <c r="A154" s="3" t="s">
        <v>1026</v>
      </c>
      <c r="B154" s="7">
        <v>46229</v>
      </c>
      <c r="C154" s="3" t="str">
        <f>IFERROR(VLOOKUP(السداد[[#This Row],[الرقم الداخلي]],تسجيل_العقود[],8,0),"")</f>
        <v>الايمان للاعلاف</v>
      </c>
      <c r="D154" s="3" t="str">
        <f>IFERROR(VLOOKUP(السداد[[#This Row],[الرقم الداخلي]],تسجيل_العقود[],5,0),"")</f>
        <v>الصويا</v>
      </c>
      <c r="E154" s="3" t="str">
        <f>IFERROR(VLOOKUP(السداد[[#This Row],[الرقم الداخلي]],تسجيل_العقود[],6,0),"")</f>
        <v>كارجيل</v>
      </c>
      <c r="F154" s="3" t="str">
        <f>IFERROR(VLOOKUP(السداد[[#This Row],[الرقم الداخلي]],تسجيل_العقود[],9,0),"")</f>
        <v>SCN-008158</v>
      </c>
      <c r="G154" s="3" t="s">
        <v>27</v>
      </c>
      <c r="H154" s="3" t="s">
        <v>84</v>
      </c>
      <c r="I154" s="3"/>
      <c r="J154" s="3" t="s">
        <v>1172</v>
      </c>
      <c r="K154" s="14">
        <v>2500</v>
      </c>
      <c r="L154" s="8">
        <v>410.06</v>
      </c>
      <c r="M154" s="13">
        <v>51.4</v>
      </c>
      <c r="N154" s="3" t="s">
        <v>179</v>
      </c>
      <c r="O154" s="3"/>
    </row>
    <row r="155" spans="1:15" ht="22.95" customHeight="1" x14ac:dyDescent="0.3">
      <c r="A155" s="3" t="s">
        <v>1028</v>
      </c>
      <c r="B155" s="7">
        <v>46229</v>
      </c>
      <c r="C155" s="3" t="str">
        <f>IFERROR(VLOOKUP(السداد[[#This Row],[الرقم الداخلي]],تسجيل_العقود[],8,0),"")</f>
        <v>الواحة للاعلاف</v>
      </c>
      <c r="D155" s="3" t="str">
        <f>IFERROR(VLOOKUP(السداد[[#This Row],[الرقم الداخلي]],تسجيل_العقود[],5,0),"")</f>
        <v>الصويا</v>
      </c>
      <c r="E155" s="3" t="str">
        <f>IFERROR(VLOOKUP(السداد[[#This Row],[الرقم الداخلي]],تسجيل_العقود[],6,0),"")</f>
        <v>كارجيل</v>
      </c>
      <c r="F155" s="3" t="str">
        <f>IFERROR(VLOOKUP(السداد[[#This Row],[الرقم الداخلي]],تسجيل_العقود[],9,0),"")</f>
        <v>SCN-008159</v>
      </c>
      <c r="G155" s="3" t="s">
        <v>41</v>
      </c>
      <c r="H155" s="3" t="s">
        <v>84</v>
      </c>
      <c r="I155" s="3"/>
      <c r="J155" s="3" t="s">
        <v>1172</v>
      </c>
      <c r="K155" s="14">
        <v>2500</v>
      </c>
      <c r="L155" s="8">
        <v>410.06</v>
      </c>
      <c r="M155" s="13">
        <v>51.4</v>
      </c>
      <c r="N155" s="3" t="s">
        <v>179</v>
      </c>
      <c r="O155" s="3"/>
    </row>
    <row r="156" spans="1:15" ht="22.95" customHeight="1" x14ac:dyDescent="0.3">
      <c r="A156" s="3" t="s">
        <v>826</v>
      </c>
      <c r="B156" s="7">
        <v>46230</v>
      </c>
      <c r="C156" s="3" t="str">
        <f>IFERROR(VLOOKUP(السداد[[#This Row],[الرقم الداخلي]],تسجيل_العقود[],8,0),"")</f>
        <v>بيورفيلد غرينز</v>
      </c>
      <c r="D156" s="3" t="str">
        <f>IFERROR(VLOOKUP(السداد[[#This Row],[الرقم الداخلي]],تسجيل_العقود[],5,0),"")</f>
        <v>البذرة</v>
      </c>
      <c r="E156" s="3" t="str">
        <f>IFERROR(VLOOKUP(السداد[[#This Row],[الرقم الداخلي]],تسجيل_العقود[],6,0),"")</f>
        <v xml:space="preserve">ميدسوفتس </v>
      </c>
      <c r="F156" s="3">
        <f>IFERROR(VLOOKUP(السداد[[#This Row],[الرقم الداخلي]],تسجيل_العقود[],9,0),"")</f>
        <v>20046040</v>
      </c>
      <c r="G156" s="3" t="s">
        <v>41</v>
      </c>
      <c r="H156" s="3" t="s">
        <v>93</v>
      </c>
      <c r="I156" s="3"/>
      <c r="J156" s="3" t="s">
        <v>1172</v>
      </c>
      <c r="K156" s="14">
        <v>4000</v>
      </c>
      <c r="L156" s="8">
        <v>613</v>
      </c>
      <c r="M156" s="13">
        <v>51.67</v>
      </c>
      <c r="N156" s="3" t="s">
        <v>169</v>
      </c>
      <c r="O156" s="3"/>
    </row>
    <row r="157" spans="1:15" ht="22.95" customHeight="1" x14ac:dyDescent="0.3">
      <c r="A157" s="3" t="s">
        <v>828</v>
      </c>
      <c r="B157" s="7">
        <v>46232</v>
      </c>
      <c r="C157" s="3" t="str">
        <f>IFERROR(VLOOKUP(السداد[[#This Row],[الرقم الداخلي]],تسجيل_العقود[],8,0),"")</f>
        <v>طريق التجارة</v>
      </c>
      <c r="D157" s="3" t="str">
        <f>IFERROR(VLOOKUP(السداد[[#This Row],[الرقم الداخلي]],تسجيل_العقود[],5,0),"")</f>
        <v>البذرة</v>
      </c>
      <c r="E157" s="3" t="str">
        <f>IFERROR(VLOOKUP(السداد[[#This Row],[الرقم الداخلي]],تسجيل_العقود[],6,0),"")</f>
        <v xml:space="preserve">ميدسوفتس </v>
      </c>
      <c r="F157" s="3">
        <f>IFERROR(VLOOKUP(السداد[[#This Row],[الرقم الداخلي]],تسجيل_العقود[],9,0),"")</f>
        <v>20046230</v>
      </c>
      <c r="G157" s="3" t="s">
        <v>27</v>
      </c>
      <c r="H157" s="3" t="s">
        <v>93</v>
      </c>
      <c r="I157" s="3"/>
      <c r="J157" s="3" t="s">
        <v>1172</v>
      </c>
      <c r="K157" s="14">
        <v>1000</v>
      </c>
      <c r="L157" s="8">
        <v>613</v>
      </c>
      <c r="M157" s="13">
        <v>51.67</v>
      </c>
      <c r="N157" s="3" t="s">
        <v>169</v>
      </c>
      <c r="O157" s="3"/>
    </row>
    <row r="158" spans="1:15" ht="22.95" customHeight="1" x14ac:dyDescent="0.3">
      <c r="A158" s="3" t="s">
        <v>1030</v>
      </c>
      <c r="B158" s="7">
        <v>46233</v>
      </c>
      <c r="C158" s="3" t="str">
        <f>IFERROR(VLOOKUP(السداد[[#This Row],[الرقم الداخلي]],تسجيل_العقود[],8,0),"")</f>
        <v>الواحة للاعلاف</v>
      </c>
      <c r="D158" s="3" t="str">
        <f>IFERROR(VLOOKUP(السداد[[#This Row],[الرقم الداخلي]],تسجيل_العقود[],5,0),"")</f>
        <v>الصويا</v>
      </c>
      <c r="E158" s="3" t="str">
        <f>IFERROR(VLOOKUP(السداد[[#This Row],[الرقم الداخلي]],تسجيل_العقود[],6,0),"")</f>
        <v>كارجيل</v>
      </c>
      <c r="F158" s="3" t="str">
        <f>IFERROR(VLOOKUP(السداد[[#This Row],[الرقم الداخلي]],تسجيل_العقود[],9,0),"")</f>
        <v>SCN-008160</v>
      </c>
      <c r="G158" s="3" t="s">
        <v>41</v>
      </c>
      <c r="H158" s="3" t="s">
        <v>84</v>
      </c>
      <c r="I158" s="3"/>
      <c r="J158" s="3" t="s">
        <v>1172</v>
      </c>
      <c r="K158" s="14">
        <v>2500</v>
      </c>
      <c r="L158" s="8">
        <v>410.06</v>
      </c>
      <c r="M158" s="13">
        <v>51.18</v>
      </c>
      <c r="N158" s="3" t="s">
        <v>179</v>
      </c>
      <c r="O158" s="3"/>
    </row>
    <row r="159" spans="1:15" ht="22.95" customHeight="1" x14ac:dyDescent="0.3">
      <c r="A159" s="3" t="s">
        <v>857</v>
      </c>
      <c r="B159" s="7">
        <v>46235</v>
      </c>
      <c r="C159" s="3" t="str">
        <f>IFERROR(VLOOKUP(السداد[[#This Row],[الرقم الداخلي]],تسجيل_العقود[],8,0),"")</f>
        <v>اجروكورن تريدنج</v>
      </c>
      <c r="D159" s="3" t="str">
        <f>IFERROR(VLOOKUP(السداد[[#This Row],[الرقم الداخلي]],تسجيل_العقود[],5,0),"")</f>
        <v>الــــــــــذرة</v>
      </c>
      <c r="E159" s="3" t="str">
        <f>IFERROR(VLOOKUP(السداد[[#This Row],[الرقم الداخلي]],تسجيل_العقود[],6,0),"")</f>
        <v>بنجى ايجيبت</v>
      </c>
      <c r="F159" s="3">
        <f>IFERROR(VLOOKUP(السداد[[#This Row],[الرقم الداخلي]],تسجيل_العقود[],9,0),"")</f>
        <v>60932003</v>
      </c>
      <c r="G159" s="3" t="s">
        <v>27</v>
      </c>
      <c r="H159" s="3" t="s">
        <v>93</v>
      </c>
      <c r="I159" s="3"/>
      <c r="J159" s="3" t="s">
        <v>1172</v>
      </c>
      <c r="K159" s="14">
        <v>33698.578000000001</v>
      </c>
      <c r="L159" s="8">
        <v>265</v>
      </c>
      <c r="M159" s="13">
        <v>50.68</v>
      </c>
      <c r="N159" s="3" t="s">
        <v>169</v>
      </c>
      <c r="O159" s="3"/>
    </row>
    <row r="160" spans="1:15" ht="22.95" customHeight="1" x14ac:dyDescent="0.3">
      <c r="A160" s="3" t="s">
        <v>1032</v>
      </c>
      <c r="B160" s="7">
        <v>46237</v>
      </c>
      <c r="C160" s="3" t="str">
        <f>IFERROR(VLOOKUP(السداد[[#This Row],[الرقم الداخلي]],تسجيل_العقود[],8,0),"")</f>
        <v>الواحة للاعلاف</v>
      </c>
      <c r="D160" s="3" t="str">
        <f>IFERROR(VLOOKUP(السداد[[#This Row],[الرقم الداخلي]],تسجيل_العقود[],5,0),"")</f>
        <v>الصويا</v>
      </c>
      <c r="E160" s="3" t="str">
        <f>IFERROR(VLOOKUP(السداد[[#This Row],[الرقم الداخلي]],تسجيل_العقود[],6,0),"")</f>
        <v>كارجيل</v>
      </c>
      <c r="F160" s="3" t="str">
        <f>IFERROR(VLOOKUP(السداد[[#This Row],[الرقم الداخلي]],تسجيل_العقود[],9,0),"")</f>
        <v>SCN-008161</v>
      </c>
      <c r="G160" s="3" t="s">
        <v>41</v>
      </c>
      <c r="H160" s="3" t="s">
        <v>84</v>
      </c>
      <c r="I160" s="3"/>
      <c r="J160" s="3" t="s">
        <v>1172</v>
      </c>
      <c r="K160" s="14">
        <v>2500</v>
      </c>
      <c r="L160" s="8">
        <v>410.61</v>
      </c>
      <c r="M160" s="13">
        <v>50.38</v>
      </c>
      <c r="N160" s="3" t="s">
        <v>179</v>
      </c>
      <c r="O160" s="3"/>
    </row>
    <row r="161" spans="1:15" ht="22.95" customHeight="1" x14ac:dyDescent="0.3">
      <c r="A161" s="3" t="s">
        <v>1034</v>
      </c>
      <c r="B161" s="7">
        <v>46240</v>
      </c>
      <c r="C161" s="3" t="str">
        <f>IFERROR(VLOOKUP(السداد[[#This Row],[الرقم الداخلي]],تسجيل_العقود[],8,0),"")</f>
        <v>الواحة للاعلاف</v>
      </c>
      <c r="D161" s="3" t="str">
        <f>IFERROR(VLOOKUP(السداد[[#This Row],[الرقم الداخلي]],تسجيل_العقود[],5,0),"")</f>
        <v>الصويا</v>
      </c>
      <c r="E161" s="3" t="str">
        <f>IFERROR(VLOOKUP(السداد[[#This Row],[الرقم الداخلي]],تسجيل_العقود[],6,0),"")</f>
        <v>كارجيل</v>
      </c>
      <c r="F161" s="3" t="str">
        <f>IFERROR(VLOOKUP(السداد[[#This Row],[الرقم الداخلي]],تسجيل_العقود[],9,0),"")</f>
        <v>SCN-008162</v>
      </c>
      <c r="G161" s="3" t="s">
        <v>41</v>
      </c>
      <c r="H161" s="3" t="s">
        <v>84</v>
      </c>
      <c r="I161" s="3"/>
      <c r="J161" s="3" t="s">
        <v>1172</v>
      </c>
      <c r="K161" s="14">
        <v>2500</v>
      </c>
      <c r="L161" s="8">
        <v>410.61</v>
      </c>
      <c r="M161" s="13">
        <v>49.65</v>
      </c>
      <c r="N161" s="3" t="s">
        <v>179</v>
      </c>
      <c r="O161" s="3"/>
    </row>
    <row r="162" spans="1:15" ht="22.95" customHeight="1" x14ac:dyDescent="0.3">
      <c r="A162" s="3" t="s">
        <v>1036</v>
      </c>
      <c r="B162" s="7">
        <v>46245</v>
      </c>
      <c r="C162" s="3" t="str">
        <f>IFERROR(VLOOKUP(السداد[[#This Row],[الرقم الداخلي]],تسجيل_العقود[],8,0),"")</f>
        <v>الايمان للاعلاف</v>
      </c>
      <c r="D162" s="3" t="str">
        <f>IFERROR(VLOOKUP(السداد[[#This Row],[الرقم الداخلي]],تسجيل_العقود[],5,0),"")</f>
        <v>الصويا</v>
      </c>
      <c r="E162" s="3" t="str">
        <f>IFERROR(VLOOKUP(السداد[[#This Row],[الرقم الداخلي]],تسجيل_العقود[],6,0),"")</f>
        <v>كارجيل</v>
      </c>
      <c r="F162" s="3" t="str">
        <f>IFERROR(VLOOKUP(السداد[[#This Row],[الرقم الداخلي]],تسجيل_العقود[],9,0),"")</f>
        <v>SCN-008163</v>
      </c>
      <c r="G162" s="3" t="s">
        <v>27</v>
      </c>
      <c r="H162" s="3" t="s">
        <v>84</v>
      </c>
      <c r="I162" s="3"/>
      <c r="J162" s="3" t="s">
        <v>1172</v>
      </c>
      <c r="K162" s="14">
        <v>2500</v>
      </c>
      <c r="L162" s="8">
        <v>409.84</v>
      </c>
      <c r="M162" s="13">
        <v>50.4</v>
      </c>
      <c r="N162" s="3" t="s">
        <v>179</v>
      </c>
      <c r="O162" s="3"/>
    </row>
    <row r="163" spans="1:15" ht="22.95" customHeight="1" x14ac:dyDescent="0.3">
      <c r="A163" s="3" t="s">
        <v>861</v>
      </c>
      <c r="B163" s="7">
        <v>46245</v>
      </c>
      <c r="C163" s="3" t="str">
        <f>IFERROR(VLOOKUP(السداد[[#This Row],[الرقم الداخلي]],تسجيل_العقود[],8,0),"")</f>
        <v>اجرولاند</v>
      </c>
      <c r="D163" s="3" t="str">
        <f>IFERROR(VLOOKUP(السداد[[#This Row],[الرقم الداخلي]],تسجيل_العقود[],5,0),"")</f>
        <v>الــــــــــذرة</v>
      </c>
      <c r="E163" s="3" t="str">
        <f>IFERROR(VLOOKUP(السداد[[#This Row],[الرقم الداخلي]],تسجيل_العقود[],6,0),"")</f>
        <v xml:space="preserve">AMAGGI </v>
      </c>
      <c r="F163" s="3" t="str">
        <f>IFERROR(VLOOKUP(السداد[[#This Row],[الرقم الداخلي]],تسجيل_العقود[],9,0),"")</f>
        <v>S26/00011</v>
      </c>
      <c r="G163" s="3" t="s">
        <v>41</v>
      </c>
      <c r="H163" s="3" t="s">
        <v>93</v>
      </c>
      <c r="I163" s="3"/>
      <c r="J163" s="3" t="s">
        <v>1172</v>
      </c>
      <c r="K163" s="14">
        <v>10000</v>
      </c>
      <c r="L163" s="8">
        <v>218</v>
      </c>
      <c r="M163" s="13">
        <v>50.89</v>
      </c>
      <c r="N163" s="3" t="s">
        <v>169</v>
      </c>
      <c r="O163" s="3"/>
    </row>
    <row r="164" spans="1:15" ht="22.95" customHeight="1" x14ac:dyDescent="0.3">
      <c r="A164" s="3" t="s">
        <v>861</v>
      </c>
      <c r="B164" s="7">
        <v>46245</v>
      </c>
      <c r="C164" s="3" t="str">
        <f>IFERROR(VLOOKUP(السداد[[#This Row],[الرقم الداخلي]],تسجيل_العقود[],8,0),"")</f>
        <v>اجرولاند</v>
      </c>
      <c r="D164" s="3" t="str">
        <f>IFERROR(VLOOKUP(السداد[[#This Row],[الرقم الداخلي]],تسجيل_العقود[],5,0),"")</f>
        <v>الــــــــــذرة</v>
      </c>
      <c r="E164" s="3" t="str">
        <f>IFERROR(VLOOKUP(السداد[[#This Row],[الرقم الداخلي]],تسجيل_العقود[],6,0),"")</f>
        <v xml:space="preserve">AMAGGI </v>
      </c>
      <c r="F164" s="3" t="str">
        <f>IFERROR(VLOOKUP(السداد[[#This Row],[الرقم الداخلي]],تسجيل_العقود[],9,0),"")</f>
        <v>S26/00011</v>
      </c>
      <c r="G164" s="3" t="s">
        <v>41</v>
      </c>
      <c r="H164" s="3" t="s">
        <v>93</v>
      </c>
      <c r="I164" s="3"/>
      <c r="J164" s="3" t="s">
        <v>1172</v>
      </c>
      <c r="K164" s="14">
        <v>10000</v>
      </c>
      <c r="L164" s="8">
        <v>218</v>
      </c>
      <c r="M164" s="13">
        <v>50.89</v>
      </c>
      <c r="N164" s="3" t="s">
        <v>169</v>
      </c>
      <c r="O164" s="3"/>
    </row>
    <row r="165" spans="1:15" ht="22.95" customHeight="1" x14ac:dyDescent="0.3">
      <c r="A165" s="3" t="s">
        <v>861</v>
      </c>
      <c r="B165" s="7">
        <v>46245</v>
      </c>
      <c r="C165" s="3" t="str">
        <f>IFERROR(VLOOKUP(السداد[[#This Row],[الرقم الداخلي]],تسجيل_العقود[],8,0),"")</f>
        <v>اجرولاند</v>
      </c>
      <c r="D165" s="3" t="str">
        <f>IFERROR(VLOOKUP(السداد[[#This Row],[الرقم الداخلي]],تسجيل_العقود[],5,0),"")</f>
        <v>الــــــــــذرة</v>
      </c>
      <c r="E165" s="3" t="str">
        <f>IFERROR(VLOOKUP(السداد[[#This Row],[الرقم الداخلي]],تسجيل_العقود[],6,0),"")</f>
        <v xml:space="preserve">AMAGGI </v>
      </c>
      <c r="F165" s="3" t="str">
        <f>IFERROR(VLOOKUP(السداد[[#This Row],[الرقم الداخلي]],تسجيل_العقود[],9,0),"")</f>
        <v>S26/00011</v>
      </c>
      <c r="G165" s="3" t="s">
        <v>41</v>
      </c>
      <c r="H165" s="3" t="s">
        <v>93</v>
      </c>
      <c r="I165" s="3"/>
      <c r="J165" s="3" t="s">
        <v>1172</v>
      </c>
      <c r="K165" s="14">
        <v>10000</v>
      </c>
      <c r="L165" s="8">
        <v>218</v>
      </c>
      <c r="M165" s="13">
        <v>50.89</v>
      </c>
      <c r="N165" s="3" t="s">
        <v>169</v>
      </c>
      <c r="O165" s="3"/>
    </row>
    <row r="166" spans="1:15" ht="22.95" customHeight="1" x14ac:dyDescent="0.3">
      <c r="A166" s="3" t="s">
        <v>861</v>
      </c>
      <c r="B166" s="7">
        <v>46245</v>
      </c>
      <c r="C166" s="3" t="str">
        <f>IFERROR(VLOOKUP(السداد[[#This Row],[الرقم الداخلي]],تسجيل_العقود[],8,0),"")</f>
        <v>اجرولاند</v>
      </c>
      <c r="D166" s="3" t="str">
        <f>IFERROR(VLOOKUP(السداد[[#This Row],[الرقم الداخلي]],تسجيل_العقود[],5,0),"")</f>
        <v>الــــــــــذرة</v>
      </c>
      <c r="E166" s="3" t="str">
        <f>IFERROR(VLOOKUP(السداد[[#This Row],[الرقم الداخلي]],تسجيل_العقود[],6,0),"")</f>
        <v xml:space="preserve">AMAGGI </v>
      </c>
      <c r="F166" s="3" t="str">
        <f>IFERROR(VLOOKUP(السداد[[#This Row],[الرقم الداخلي]],تسجيل_العقود[],9,0),"")</f>
        <v>S26/00011</v>
      </c>
      <c r="G166" s="3" t="s">
        <v>27</v>
      </c>
      <c r="H166" s="3" t="s">
        <v>93</v>
      </c>
      <c r="I166" s="3"/>
      <c r="J166" s="3" t="s">
        <v>1172</v>
      </c>
      <c r="K166" s="14">
        <v>10000</v>
      </c>
      <c r="L166" s="8">
        <v>218</v>
      </c>
      <c r="M166" s="13">
        <v>50.89</v>
      </c>
      <c r="N166" s="3" t="s">
        <v>169</v>
      </c>
      <c r="O166" s="3"/>
    </row>
    <row r="167" spans="1:15" ht="22.95" customHeight="1" x14ac:dyDescent="0.3">
      <c r="A167" s="3" t="s">
        <v>861</v>
      </c>
      <c r="B167" s="7">
        <v>46245</v>
      </c>
      <c r="C167" s="3" t="str">
        <f>IFERROR(VLOOKUP(السداد[[#This Row],[الرقم الداخلي]],تسجيل_العقود[],8,0),"")</f>
        <v>اجرولاند</v>
      </c>
      <c r="D167" s="3" t="str">
        <f>IFERROR(VLOOKUP(السداد[[#This Row],[الرقم الداخلي]],تسجيل_العقود[],5,0),"")</f>
        <v>الــــــــــذرة</v>
      </c>
      <c r="E167" s="3" t="str">
        <f>IFERROR(VLOOKUP(السداد[[#This Row],[الرقم الداخلي]],تسجيل_العقود[],6,0),"")</f>
        <v xml:space="preserve">AMAGGI </v>
      </c>
      <c r="F167" s="3" t="str">
        <f>IFERROR(VLOOKUP(السداد[[#This Row],[الرقم الداخلي]],تسجيل_العقود[],9,0),"")</f>
        <v>S26/00011</v>
      </c>
      <c r="G167" s="3" t="s">
        <v>27</v>
      </c>
      <c r="H167" s="3" t="s">
        <v>93</v>
      </c>
      <c r="I167" s="3"/>
      <c r="J167" s="3" t="s">
        <v>1172</v>
      </c>
      <c r="K167" s="14">
        <v>13550.431</v>
      </c>
      <c r="L167" s="8">
        <v>218</v>
      </c>
      <c r="M167" s="13">
        <v>50.89</v>
      </c>
      <c r="N167" s="3" t="s">
        <v>169</v>
      </c>
      <c r="O167" s="3"/>
    </row>
    <row r="168" spans="1:15" ht="22.95" customHeight="1" x14ac:dyDescent="0.3">
      <c r="A168" s="3" t="s">
        <v>1038</v>
      </c>
      <c r="B168" s="7">
        <v>46251</v>
      </c>
      <c r="C168" s="3" t="str">
        <f>IFERROR(VLOOKUP(السداد[[#This Row],[الرقم الداخلي]],تسجيل_العقود[],8,0),"")</f>
        <v>الايمان للاعلاف</v>
      </c>
      <c r="D168" s="3" t="str">
        <f>IFERROR(VLOOKUP(السداد[[#This Row],[الرقم الداخلي]],تسجيل_العقود[],5,0),"")</f>
        <v>الصويا</v>
      </c>
      <c r="E168" s="3" t="str">
        <f>IFERROR(VLOOKUP(السداد[[#This Row],[الرقم الداخلي]],تسجيل_العقود[],6,0),"")</f>
        <v>كارجيل</v>
      </c>
      <c r="F168" s="3" t="str">
        <f>IFERROR(VLOOKUP(السداد[[#This Row],[الرقم الداخلي]],تسجيل_العقود[],9,0),"")</f>
        <v>SCN-008164</v>
      </c>
      <c r="G168" s="3" t="s">
        <v>27</v>
      </c>
      <c r="H168" s="3" t="s">
        <v>84</v>
      </c>
      <c r="I168" s="3"/>
      <c r="J168" s="3" t="s">
        <v>1172</v>
      </c>
      <c r="K168" s="14">
        <v>2500</v>
      </c>
      <c r="L168" s="8">
        <v>409.84</v>
      </c>
      <c r="M168" s="13">
        <v>50.19</v>
      </c>
      <c r="N168" s="3" t="s">
        <v>179</v>
      </c>
      <c r="O168" s="3"/>
    </row>
    <row r="169" spans="1:15" ht="22.95" customHeight="1" x14ac:dyDescent="0.3">
      <c r="A169" s="3" t="s">
        <v>1040</v>
      </c>
      <c r="B169" s="7">
        <v>46252</v>
      </c>
      <c r="C169" s="3" t="str">
        <f>IFERROR(VLOOKUP(السداد[[#This Row],[الرقم الداخلي]],تسجيل_العقود[],8,0),"")</f>
        <v>الايمان للاعلاف</v>
      </c>
      <c r="D169" s="3" t="str">
        <f>IFERROR(VLOOKUP(السداد[[#This Row],[الرقم الداخلي]],تسجيل_العقود[],5,0),"")</f>
        <v>الصويا</v>
      </c>
      <c r="E169" s="3" t="str">
        <f>IFERROR(VLOOKUP(السداد[[#This Row],[الرقم الداخلي]],تسجيل_العقود[],6,0),"")</f>
        <v>كارجيل</v>
      </c>
      <c r="F169" s="3" t="str">
        <f>IFERROR(VLOOKUP(السداد[[#This Row],[الرقم الداخلي]],تسجيل_العقود[],9,0),"")</f>
        <v>SCN-008165</v>
      </c>
      <c r="G169" s="3" t="s">
        <v>27</v>
      </c>
      <c r="H169" s="3" t="s">
        <v>84</v>
      </c>
      <c r="I169" s="3"/>
      <c r="J169" s="3" t="s">
        <v>1172</v>
      </c>
      <c r="K169" s="14">
        <v>2500</v>
      </c>
      <c r="L169" s="8">
        <v>409.84</v>
      </c>
      <c r="M169" s="13">
        <v>50.62</v>
      </c>
      <c r="N169" s="3" t="s">
        <v>179</v>
      </c>
      <c r="O169" s="3"/>
    </row>
    <row r="170" spans="1:15" ht="22.95" customHeight="1" x14ac:dyDescent="0.3">
      <c r="A170" s="3" t="s">
        <v>1042</v>
      </c>
      <c r="B170" s="7">
        <v>46255</v>
      </c>
      <c r="C170" s="3" t="str">
        <f>IFERROR(VLOOKUP(السداد[[#This Row],[الرقم الداخلي]],تسجيل_العقود[],8,0),"")</f>
        <v>الايمان للاعلاف</v>
      </c>
      <c r="D170" s="3" t="str">
        <f>IFERROR(VLOOKUP(السداد[[#This Row],[الرقم الداخلي]],تسجيل_العقود[],5,0),"")</f>
        <v>الصويا</v>
      </c>
      <c r="E170" s="3" t="str">
        <f>IFERROR(VLOOKUP(السداد[[#This Row],[الرقم الداخلي]],تسجيل_العقود[],6,0),"")</f>
        <v>كارجيل</v>
      </c>
      <c r="F170" s="3" t="str">
        <f>IFERROR(VLOOKUP(السداد[[#This Row],[الرقم الداخلي]],تسجيل_العقود[],9,0),"")</f>
        <v>SCN-008166</v>
      </c>
      <c r="G170" s="3" t="s">
        <v>27</v>
      </c>
      <c r="H170" s="3" t="s">
        <v>84</v>
      </c>
      <c r="I170" s="3"/>
      <c r="J170" s="3" t="s">
        <v>1172</v>
      </c>
      <c r="K170" s="14">
        <v>2500</v>
      </c>
      <c r="L170" s="8">
        <v>409.84</v>
      </c>
      <c r="M170" s="13">
        <v>50.85</v>
      </c>
      <c r="N170" s="3" t="s">
        <v>179</v>
      </c>
      <c r="O170" s="3"/>
    </row>
    <row r="171" spans="1:15" ht="22.95" customHeight="1" x14ac:dyDescent="0.3">
      <c r="A171" s="3" t="s">
        <v>1144</v>
      </c>
      <c r="B171" s="7">
        <v>46257</v>
      </c>
      <c r="C171" s="3" t="str">
        <f>IFERROR(VLOOKUP(السداد[[#This Row],[الرقم الداخلي]],تسجيل_العقود[],8,0),"")</f>
        <v>الواحة للاعلاف</v>
      </c>
      <c r="D171" s="3" t="str">
        <f>IFERROR(VLOOKUP(السداد[[#This Row],[الرقم الداخلي]],تسجيل_العقود[],5,0),"")</f>
        <v>الصويا</v>
      </c>
      <c r="E171" s="3" t="str">
        <f>IFERROR(VLOOKUP(السداد[[#This Row],[الرقم الداخلي]],تسجيل_العقود[],6,0),"")</f>
        <v>كارجيل</v>
      </c>
      <c r="F171" s="3" t="str">
        <f>IFERROR(VLOOKUP(السداد[[#This Row],[الرقم الداخلي]],تسجيل_العقود[],9,0),"")</f>
        <v>SCN-008547</v>
      </c>
      <c r="G171" s="3" t="s">
        <v>41</v>
      </c>
      <c r="H171" s="3" t="s">
        <v>84</v>
      </c>
      <c r="I171" s="3" t="s">
        <v>143</v>
      </c>
      <c r="J171" s="3" t="s">
        <v>1172</v>
      </c>
      <c r="K171" s="14">
        <v>2500</v>
      </c>
      <c r="L171" s="8">
        <v>475</v>
      </c>
      <c r="M171" s="13">
        <v>50.93</v>
      </c>
      <c r="N171" s="3" t="s">
        <v>179</v>
      </c>
      <c r="O171" s="3"/>
    </row>
    <row r="172" spans="1:15" ht="22.95" customHeight="1" x14ac:dyDescent="0.3">
      <c r="A172" s="3" t="s">
        <v>865</v>
      </c>
      <c r="B172" s="7">
        <v>46260</v>
      </c>
      <c r="C172" s="3" t="str">
        <f>IFERROR(VLOOKUP(السداد[[#This Row],[الرقم الداخلي]],تسجيل_العقود[],8,0),"")</f>
        <v>اجرولاند</v>
      </c>
      <c r="D172" s="3" t="str">
        <f>IFERROR(VLOOKUP(السداد[[#This Row],[الرقم الداخلي]],تسجيل_العقود[],5,0),"")</f>
        <v>الــــــــــذرة</v>
      </c>
      <c r="E172" s="3" t="str">
        <f>IFERROR(VLOOKUP(السداد[[#This Row],[الرقم الداخلي]],تسجيل_العقود[],6,0),"")</f>
        <v xml:space="preserve">AMAGGI </v>
      </c>
      <c r="F172" s="3" t="str">
        <f>IFERROR(VLOOKUP(السداد[[#This Row],[الرقم الداخلي]],تسجيل_العقود[],9,0),"")</f>
        <v>S26/00213</v>
      </c>
      <c r="G172" s="3" t="s">
        <v>41</v>
      </c>
      <c r="H172" s="3" t="s">
        <v>93</v>
      </c>
      <c r="I172" s="3" t="s">
        <v>134</v>
      </c>
      <c r="J172" s="3" t="s">
        <v>1172</v>
      </c>
      <c r="K172" s="14">
        <v>15000</v>
      </c>
      <c r="L172" s="8">
        <v>255</v>
      </c>
      <c r="M172" s="13">
        <v>50.97</v>
      </c>
      <c r="N172" s="3" t="s">
        <v>169</v>
      </c>
      <c r="O172" s="3"/>
    </row>
    <row r="173" spans="1:15" ht="22.95" customHeight="1" x14ac:dyDescent="0.3">
      <c r="A173" s="3" t="s">
        <v>865</v>
      </c>
      <c r="B173" s="7">
        <v>46260</v>
      </c>
      <c r="C173" s="3" t="str">
        <f>IFERROR(VLOOKUP(السداد[[#This Row],[الرقم الداخلي]],تسجيل_العقود[],8,0),"")</f>
        <v>اجرولاند</v>
      </c>
      <c r="D173" s="3" t="str">
        <f>IFERROR(VLOOKUP(السداد[[#This Row],[الرقم الداخلي]],تسجيل_العقود[],5,0),"")</f>
        <v>الــــــــــذرة</v>
      </c>
      <c r="E173" s="3" t="str">
        <f>IFERROR(VLOOKUP(السداد[[#This Row],[الرقم الداخلي]],تسجيل_العقود[],6,0),"")</f>
        <v xml:space="preserve">AMAGGI </v>
      </c>
      <c r="F173" s="3" t="str">
        <f>IFERROR(VLOOKUP(السداد[[#This Row],[الرقم الداخلي]],تسجيل_العقود[],9,0),"")</f>
        <v>S26/00213</v>
      </c>
      <c r="G173" s="3" t="s">
        <v>41</v>
      </c>
      <c r="H173" s="3" t="s">
        <v>93</v>
      </c>
      <c r="I173" s="3" t="s">
        <v>134</v>
      </c>
      <c r="J173" s="3" t="s">
        <v>1172</v>
      </c>
      <c r="K173" s="14">
        <v>10000</v>
      </c>
      <c r="L173" s="8">
        <v>255</v>
      </c>
      <c r="M173" s="13">
        <v>50.97</v>
      </c>
      <c r="N173" s="3" t="s">
        <v>169</v>
      </c>
      <c r="O173" s="3"/>
    </row>
    <row r="174" spans="1:15" ht="22.95" customHeight="1" x14ac:dyDescent="0.3">
      <c r="A174" s="3" t="s">
        <v>865</v>
      </c>
      <c r="B174" s="7">
        <v>46260</v>
      </c>
      <c r="C174" s="3" t="str">
        <f>IFERROR(VLOOKUP(السداد[[#This Row],[الرقم الداخلي]],تسجيل_العقود[],8,0),"")</f>
        <v>اجرولاند</v>
      </c>
      <c r="D174" s="3" t="str">
        <f>IFERROR(VLOOKUP(السداد[[#This Row],[الرقم الداخلي]],تسجيل_العقود[],5,0),"")</f>
        <v>الــــــــــذرة</v>
      </c>
      <c r="E174" s="3" t="str">
        <f>IFERROR(VLOOKUP(السداد[[#This Row],[الرقم الداخلي]],تسجيل_العقود[],6,0),"")</f>
        <v xml:space="preserve">AMAGGI </v>
      </c>
      <c r="F174" s="3" t="str">
        <f>IFERROR(VLOOKUP(السداد[[#This Row],[الرقم الداخلي]],تسجيل_العقود[],9,0),"")</f>
        <v>S26/00213</v>
      </c>
      <c r="G174" s="3" t="s">
        <v>41</v>
      </c>
      <c r="H174" s="3" t="s">
        <v>93</v>
      </c>
      <c r="I174" s="3" t="s">
        <v>134</v>
      </c>
      <c r="J174" s="3" t="s">
        <v>1172</v>
      </c>
      <c r="K174" s="14">
        <v>12719.971</v>
      </c>
      <c r="L174" s="8">
        <v>255</v>
      </c>
      <c r="M174" s="13">
        <v>50.97</v>
      </c>
      <c r="N174" s="3" t="s">
        <v>169</v>
      </c>
      <c r="O174" s="3"/>
    </row>
    <row r="175" spans="1:15" ht="22.95" customHeight="1" x14ac:dyDescent="0.3">
      <c r="A175" s="3" t="s">
        <v>865</v>
      </c>
      <c r="B175" s="7">
        <v>46260</v>
      </c>
      <c r="C175" s="3" t="str">
        <f>IFERROR(VLOOKUP(السداد[[#This Row],[الرقم الداخلي]],تسجيل_العقود[],8,0),"")</f>
        <v>اجرولاند</v>
      </c>
      <c r="D175" s="3" t="str">
        <f>IFERROR(VLOOKUP(السداد[[#This Row],[الرقم الداخلي]],تسجيل_العقود[],5,0),"")</f>
        <v>الــــــــــذرة</v>
      </c>
      <c r="E175" s="3" t="str">
        <f>IFERROR(VLOOKUP(السداد[[#This Row],[الرقم الداخلي]],تسجيل_العقود[],6,0),"")</f>
        <v xml:space="preserve">AMAGGI </v>
      </c>
      <c r="F175" s="3" t="str">
        <f>IFERROR(VLOOKUP(السداد[[#This Row],[الرقم الداخلي]],تسجيل_العقود[],9,0),"")</f>
        <v>S26/00213</v>
      </c>
      <c r="G175" s="3" t="s">
        <v>27</v>
      </c>
      <c r="H175" s="3" t="s">
        <v>93</v>
      </c>
      <c r="I175" s="3" t="s">
        <v>134</v>
      </c>
      <c r="J175" s="3" t="s">
        <v>1172</v>
      </c>
      <c r="K175" s="14">
        <v>10000</v>
      </c>
      <c r="L175" s="8">
        <v>255</v>
      </c>
      <c r="M175" s="13">
        <v>50.97</v>
      </c>
      <c r="N175" s="3" t="s">
        <v>169</v>
      </c>
      <c r="O175" s="3"/>
    </row>
    <row r="176" spans="1:15" ht="22.95" customHeight="1" x14ac:dyDescent="0.3">
      <c r="A176" s="3" t="s">
        <v>865</v>
      </c>
      <c r="B176" s="7">
        <v>46260</v>
      </c>
      <c r="C176" s="3" t="str">
        <f>IFERROR(VLOOKUP(السداد[[#This Row],[الرقم الداخلي]],تسجيل_العقود[],8,0),"")</f>
        <v>اجرولاند</v>
      </c>
      <c r="D176" s="3" t="str">
        <f>IFERROR(VLOOKUP(السداد[[#This Row],[الرقم الداخلي]],تسجيل_العقود[],5,0),"")</f>
        <v>الــــــــــذرة</v>
      </c>
      <c r="E176" s="3" t="str">
        <f>IFERROR(VLOOKUP(السداد[[#This Row],[الرقم الداخلي]],تسجيل_العقود[],6,0),"")</f>
        <v xml:space="preserve">AMAGGI </v>
      </c>
      <c r="F176" s="3" t="str">
        <f>IFERROR(VLOOKUP(السداد[[#This Row],[الرقم الداخلي]],تسجيل_العقود[],9,0),"")</f>
        <v>S26/00213</v>
      </c>
      <c r="G176" s="3" t="s">
        <v>27</v>
      </c>
      <c r="H176" s="3" t="s">
        <v>93</v>
      </c>
      <c r="I176" s="3" t="s">
        <v>134</v>
      </c>
      <c r="J176" s="3" t="s">
        <v>1172</v>
      </c>
      <c r="K176" s="14">
        <v>10000</v>
      </c>
      <c r="L176" s="8">
        <v>255</v>
      </c>
      <c r="M176" s="13">
        <v>50.97</v>
      </c>
      <c r="N176" s="3" t="s">
        <v>169</v>
      </c>
      <c r="O176" s="3"/>
    </row>
    <row r="177" spans="1:15" ht="22.95" customHeight="1" x14ac:dyDescent="0.3">
      <c r="A177" s="3" t="s">
        <v>1145</v>
      </c>
      <c r="B177" s="7">
        <v>46258</v>
      </c>
      <c r="C177" s="3" t="str">
        <f>IFERROR(VLOOKUP(السداد[[#This Row],[الرقم الداخلي]],تسجيل_العقود[],8,0),"")</f>
        <v>الواحة للاعلاف</v>
      </c>
      <c r="D177" s="3" t="str">
        <f>IFERROR(VLOOKUP(السداد[[#This Row],[الرقم الداخلي]],تسجيل_العقود[],5,0),"")</f>
        <v>الصويا</v>
      </c>
      <c r="E177" s="3" t="str">
        <f>IFERROR(VLOOKUP(السداد[[#This Row],[الرقم الداخلي]],تسجيل_العقود[],6,0),"")</f>
        <v>كارجيل</v>
      </c>
      <c r="F177" s="3" t="str">
        <f>IFERROR(VLOOKUP(السداد[[#This Row],[الرقم الداخلي]],تسجيل_العقود[],9,0),"")</f>
        <v>SCN-008548</v>
      </c>
      <c r="G177" s="3" t="s">
        <v>41</v>
      </c>
      <c r="H177" s="3" t="s">
        <v>84</v>
      </c>
      <c r="I177" s="3" t="s">
        <v>134</v>
      </c>
      <c r="J177" s="3" t="s">
        <v>1172</v>
      </c>
      <c r="K177" s="14">
        <v>2500</v>
      </c>
      <c r="L177" s="8">
        <v>485</v>
      </c>
      <c r="M177" s="13">
        <v>50.32</v>
      </c>
      <c r="N177" s="3" t="s">
        <v>179</v>
      </c>
      <c r="O177" s="3"/>
    </row>
    <row r="178" spans="1:15" ht="22.95" customHeight="1" x14ac:dyDescent="0.3">
      <c r="A178" s="3" t="s">
        <v>857</v>
      </c>
      <c r="B178" s="7">
        <v>46267</v>
      </c>
      <c r="C178" s="3" t="str">
        <f>IFERROR(VLOOKUP(السداد[[#This Row],[الرقم الداخلي]],تسجيل_العقود[],8,0),"")</f>
        <v>اجروكورن تريدنج</v>
      </c>
      <c r="D178" s="3" t="str">
        <f>IFERROR(VLOOKUP(السداد[[#This Row],[الرقم الداخلي]],تسجيل_العقود[],5,0),"")</f>
        <v>الــــــــــذرة</v>
      </c>
      <c r="E178" s="3" t="str">
        <f>IFERROR(VLOOKUP(السداد[[#This Row],[الرقم الداخلي]],تسجيل_العقود[],6,0),"")</f>
        <v>بنجى ايجيبت</v>
      </c>
      <c r="F178" s="3">
        <f>IFERROR(VLOOKUP(السداد[[#This Row],[الرقم الداخلي]],تسجيل_العقود[],9,0),"")</f>
        <v>60932003</v>
      </c>
      <c r="G178" s="3" t="s">
        <v>41</v>
      </c>
      <c r="H178" s="3" t="s">
        <v>93</v>
      </c>
      <c r="I178" s="3" t="s">
        <v>134</v>
      </c>
      <c r="J178" s="3" t="s">
        <v>1172</v>
      </c>
      <c r="K178" s="14">
        <v>15000</v>
      </c>
      <c r="L178" s="8">
        <v>298</v>
      </c>
      <c r="M178" s="13">
        <v>51.21</v>
      </c>
      <c r="N178" s="3" t="s">
        <v>169</v>
      </c>
      <c r="O178" s="3"/>
    </row>
    <row r="179" spans="1:15" ht="22.95" customHeight="1" x14ac:dyDescent="0.3">
      <c r="A179" s="3" t="s">
        <v>857</v>
      </c>
      <c r="B179" s="7">
        <v>46268</v>
      </c>
      <c r="C179" s="3" t="str">
        <f>IFERROR(VLOOKUP(السداد[[#This Row],[الرقم الداخلي]],تسجيل_العقود[],8,0),"")</f>
        <v>اجروكورن تريدنج</v>
      </c>
      <c r="D179" s="3" t="str">
        <f>IFERROR(VLOOKUP(السداد[[#This Row],[الرقم الداخلي]],تسجيل_العقود[],5,0),"")</f>
        <v>الــــــــــذرة</v>
      </c>
      <c r="E179" s="3" t="str">
        <f>IFERROR(VLOOKUP(السداد[[#This Row],[الرقم الداخلي]],تسجيل_العقود[],6,0),"")</f>
        <v>بنجى ايجيبت</v>
      </c>
      <c r="F179" s="3">
        <f>IFERROR(VLOOKUP(السداد[[#This Row],[الرقم الداخلي]],تسجيل_العقود[],9,0),"")</f>
        <v>60932003</v>
      </c>
      <c r="G179" s="3" t="s">
        <v>41</v>
      </c>
      <c r="H179" s="3" t="s">
        <v>93</v>
      </c>
      <c r="I179" s="3" t="s">
        <v>134</v>
      </c>
      <c r="J179" s="3" t="s">
        <v>1172</v>
      </c>
      <c r="K179" s="14">
        <v>10000</v>
      </c>
      <c r="L179" s="8">
        <v>298</v>
      </c>
      <c r="M179" s="13">
        <v>51.41</v>
      </c>
      <c r="N179" s="3" t="s">
        <v>169</v>
      </c>
      <c r="O179" s="3"/>
    </row>
    <row r="180" spans="1:15" ht="22.95" customHeight="1" x14ac:dyDescent="0.3">
      <c r="A180" s="3" t="s">
        <v>1146</v>
      </c>
      <c r="B180" s="7">
        <v>46266</v>
      </c>
      <c r="C180" s="3" t="str">
        <f>IFERROR(VLOOKUP(السداد[[#This Row],[الرقم الداخلي]],تسجيل_العقود[],8,0),"")</f>
        <v>الواحة للاعلاف</v>
      </c>
      <c r="D180" s="3" t="str">
        <f>IFERROR(VLOOKUP(السداد[[#This Row],[الرقم الداخلي]],تسجيل_العقود[],5,0),"")</f>
        <v>الصويا</v>
      </c>
      <c r="E180" s="3" t="str">
        <f>IFERROR(VLOOKUP(السداد[[#This Row],[الرقم الداخلي]],تسجيل_العقود[],6,0),"")</f>
        <v>كارجيل</v>
      </c>
      <c r="F180" s="3" t="str">
        <f>IFERROR(VLOOKUP(السداد[[#This Row],[الرقم الداخلي]],تسجيل_العقود[],9,0),"")</f>
        <v>SCN-008549</v>
      </c>
      <c r="G180" s="3" t="s">
        <v>41</v>
      </c>
      <c r="H180" s="3" t="s">
        <v>84</v>
      </c>
      <c r="I180" s="3" t="s">
        <v>134</v>
      </c>
      <c r="J180" s="3" t="s">
        <v>1172</v>
      </c>
      <c r="K180" s="14">
        <v>2500</v>
      </c>
      <c r="L180" s="8">
        <v>500</v>
      </c>
      <c r="M180" s="13">
        <v>51.03</v>
      </c>
      <c r="N180" s="3" t="s">
        <v>179</v>
      </c>
      <c r="O180" s="3"/>
    </row>
    <row r="181" spans="1:15" ht="22.95" customHeight="1" x14ac:dyDescent="0.3">
      <c r="A181" s="3" t="s">
        <v>1148</v>
      </c>
      <c r="B181" s="7">
        <v>46270</v>
      </c>
      <c r="C181" s="3" t="str">
        <f>IFERROR(VLOOKUP(السداد[[#This Row],[الرقم الداخلي]],تسجيل_العقود[],8,0),"")</f>
        <v>الايمان للاعلاف</v>
      </c>
      <c r="D181" s="3" t="str">
        <f>IFERROR(VLOOKUP(السداد[[#This Row],[الرقم الداخلي]],تسجيل_العقود[],5,0),"")</f>
        <v>الصويا</v>
      </c>
      <c r="E181" s="3" t="str">
        <f>IFERROR(VLOOKUP(السداد[[#This Row],[الرقم الداخلي]],تسجيل_العقود[],6,0),"")</f>
        <v>كارجيل</v>
      </c>
      <c r="F181" s="3" t="str">
        <f>IFERROR(VLOOKUP(السداد[[#This Row],[الرقم الداخلي]],تسجيل_العقود[],9,0),"")</f>
        <v>SCN-008551</v>
      </c>
      <c r="G181" s="3" t="s">
        <v>27</v>
      </c>
      <c r="H181" s="3" t="s">
        <v>84</v>
      </c>
      <c r="I181" s="3" t="s">
        <v>134</v>
      </c>
      <c r="J181" s="3" t="s">
        <v>1172</v>
      </c>
      <c r="K181" s="14">
        <v>2500</v>
      </c>
      <c r="L181" s="8">
        <v>503</v>
      </c>
      <c r="M181" s="13">
        <v>50.95</v>
      </c>
      <c r="N181" s="3" t="s">
        <v>179</v>
      </c>
      <c r="O181" s="3"/>
    </row>
    <row r="182" spans="1:15" ht="22.95" customHeight="1" x14ac:dyDescent="0.3">
      <c r="A182" s="3" t="s">
        <v>1147</v>
      </c>
      <c r="B182" s="7">
        <v>46271</v>
      </c>
      <c r="C182" s="3" t="str">
        <f>IFERROR(VLOOKUP(السداد[[#This Row],[الرقم الداخلي]],تسجيل_العقود[],8,0),"")</f>
        <v>الواحة للاعلاف</v>
      </c>
      <c r="D182" s="3" t="str">
        <f>IFERROR(VLOOKUP(السداد[[#This Row],[الرقم الداخلي]],تسجيل_العقود[],5,0),"")</f>
        <v>الصويا</v>
      </c>
      <c r="E182" s="3" t="str">
        <f>IFERROR(VLOOKUP(السداد[[#This Row],[الرقم الداخلي]],تسجيل_العقود[],6,0),"")</f>
        <v>كارجيل</v>
      </c>
      <c r="F182" s="3" t="str">
        <f>IFERROR(VLOOKUP(السداد[[#This Row],[الرقم الداخلي]],تسجيل_العقود[],9,0),"")</f>
        <v>SCN-008550</v>
      </c>
      <c r="G182" s="3" t="s">
        <v>41</v>
      </c>
      <c r="H182" s="3" t="s">
        <v>84</v>
      </c>
      <c r="I182" s="3" t="s">
        <v>134</v>
      </c>
      <c r="J182" s="3" t="s">
        <v>1172</v>
      </c>
      <c r="K182" s="14">
        <v>2500</v>
      </c>
      <c r="L182" s="8">
        <v>510</v>
      </c>
      <c r="M182" s="13">
        <v>50.87</v>
      </c>
      <c r="N182" s="3" t="s">
        <v>179</v>
      </c>
      <c r="O182" s="3"/>
    </row>
    <row r="183" spans="1:15" ht="22.95" customHeight="1" x14ac:dyDescent="0.3">
      <c r="A183" s="3" t="s">
        <v>1149</v>
      </c>
      <c r="B183" s="7">
        <v>46273</v>
      </c>
      <c r="C183" s="3" t="str">
        <f>IFERROR(VLOOKUP(السداد[[#This Row],[الرقم الداخلي]],تسجيل_العقود[],8,0),"")</f>
        <v>الايمان للاعلاف</v>
      </c>
      <c r="D183" s="3" t="str">
        <f>IFERROR(VLOOKUP(السداد[[#This Row],[الرقم الداخلي]],تسجيل_العقود[],5,0),"")</f>
        <v>الصويا</v>
      </c>
      <c r="E183" s="3" t="str">
        <f>IFERROR(VLOOKUP(السداد[[#This Row],[الرقم الداخلي]],تسجيل_العقود[],6,0),"")</f>
        <v>كارجيل</v>
      </c>
      <c r="F183" s="3" t="str">
        <f>IFERROR(VLOOKUP(السداد[[#This Row],[الرقم الداخلي]],تسجيل_العقود[],9,0),"")</f>
        <v>SCN-008552</v>
      </c>
      <c r="G183" s="3" t="s">
        <v>27</v>
      </c>
      <c r="H183" s="3" t="s">
        <v>84</v>
      </c>
      <c r="I183" s="3" t="s">
        <v>134</v>
      </c>
      <c r="J183" s="3" t="s">
        <v>1172</v>
      </c>
      <c r="K183" s="14">
        <v>2500</v>
      </c>
      <c r="L183" s="8">
        <v>506</v>
      </c>
      <c r="M183" s="13">
        <v>51.09</v>
      </c>
      <c r="N183" s="3" t="s">
        <v>179</v>
      </c>
      <c r="O183" s="3"/>
    </row>
    <row r="184" spans="1:15" ht="22.95" customHeight="1" x14ac:dyDescent="0.3">
      <c r="A184" s="3" t="s">
        <v>1150</v>
      </c>
      <c r="B184" s="7">
        <v>46275</v>
      </c>
      <c r="C184" s="3" t="str">
        <f>IFERROR(VLOOKUP(السداد[[#This Row],[الرقم الداخلي]],تسجيل_العقود[],8,0),"")</f>
        <v>الايمان للاعلاف</v>
      </c>
      <c r="D184" s="3" t="str">
        <f>IFERROR(VLOOKUP(السداد[[#This Row],[الرقم الداخلي]],تسجيل_العقود[],5,0),"")</f>
        <v>الصويا</v>
      </c>
      <c r="E184" s="3" t="str">
        <f>IFERROR(VLOOKUP(السداد[[#This Row],[الرقم الداخلي]],تسجيل_العقود[],6,0),"")</f>
        <v>كارجيل</v>
      </c>
      <c r="F184" s="3" t="str">
        <f>IFERROR(VLOOKUP(السداد[[#This Row],[الرقم الداخلي]],تسجيل_العقود[],9,0),"")</f>
        <v>SCN-008553</v>
      </c>
      <c r="G184" s="3" t="s">
        <v>27</v>
      </c>
      <c r="H184" s="3" t="s">
        <v>84</v>
      </c>
      <c r="I184" s="3" t="s">
        <v>134</v>
      </c>
      <c r="J184" s="3" t="s">
        <v>1172</v>
      </c>
      <c r="K184" s="14">
        <v>2500</v>
      </c>
      <c r="L184" s="8">
        <v>510</v>
      </c>
      <c r="M184" s="13">
        <v>51.39</v>
      </c>
      <c r="N184" s="3" t="s">
        <v>179</v>
      </c>
      <c r="O184" s="3"/>
    </row>
    <row r="185" spans="1:15" ht="22.95" customHeight="1" x14ac:dyDescent="0.3">
      <c r="A185" s="3" t="s">
        <v>1184</v>
      </c>
      <c r="B185" s="7">
        <v>46274</v>
      </c>
      <c r="C185" s="3" t="str">
        <f>IFERROR(VLOOKUP(السداد[[#This Row],[الرقم الداخلي]],تسجيل_العقود[],8,0),"")</f>
        <v>اجرولاند</v>
      </c>
      <c r="D185" s="3" t="str">
        <f>IFERROR(VLOOKUP(السداد[[#This Row],[الرقم الداخلي]],تسجيل_العقود[],5,0),"")</f>
        <v>دوار الشمس</v>
      </c>
      <c r="E185" s="3" t="str">
        <f>IFERROR(VLOOKUP(السداد[[#This Row],[الرقم الداخلي]],تسجيل_العقود[],6,0),"")</f>
        <v>Sprint Trading</v>
      </c>
      <c r="F185" s="3" t="str">
        <f>IFERROR(VLOOKUP(السداد[[#This Row],[الرقم الداخلي]],تسجيل_العقود[],9,0),"")</f>
        <v>FZ29082026</v>
      </c>
      <c r="G185" s="3" t="s">
        <v>63</v>
      </c>
      <c r="H185" s="3" t="s">
        <v>93</v>
      </c>
      <c r="I185" s="3" t="s">
        <v>143</v>
      </c>
      <c r="J185" s="3" t="s">
        <v>1172</v>
      </c>
      <c r="K185" s="14">
        <v>2000</v>
      </c>
      <c r="L185" s="8">
        <v>335</v>
      </c>
      <c r="M185" s="13"/>
      <c r="N185" s="3" t="s">
        <v>169</v>
      </c>
      <c r="O185" s="3"/>
    </row>
    <row r="186" spans="1:15" ht="22.95" customHeight="1" x14ac:dyDescent="0.3">
      <c r="A186" s="3" t="s">
        <v>1151</v>
      </c>
      <c r="B186" s="7">
        <v>46279</v>
      </c>
      <c r="C186" s="3" t="str">
        <f>IFERROR(VLOOKUP(السداد[[#This Row],[الرقم الداخلي]],تسجيل_العقود[],8,0),"")</f>
        <v>الايمان للاعلاف</v>
      </c>
      <c r="D186" s="3" t="str">
        <f>IFERROR(VLOOKUP(السداد[[#This Row],[الرقم الداخلي]],تسجيل_العقود[],5,0),"")</f>
        <v>الصويا</v>
      </c>
      <c r="E186" s="3" t="str">
        <f>IFERROR(VLOOKUP(السداد[[#This Row],[الرقم الداخلي]],تسجيل_العقود[],6,0),"")</f>
        <v>كارجيل</v>
      </c>
      <c r="F186" s="3" t="str">
        <f>IFERROR(VLOOKUP(السداد[[#This Row],[الرقم الداخلي]],تسجيل_العقود[],9,0),"")</f>
        <v>SCN-008554</v>
      </c>
      <c r="G186" s="3" t="s">
        <v>27</v>
      </c>
      <c r="H186" s="3" t="s">
        <v>84</v>
      </c>
      <c r="I186" s="3" t="s">
        <v>134</v>
      </c>
      <c r="J186" s="3" t="s">
        <v>1172</v>
      </c>
      <c r="K186" s="14">
        <v>2500</v>
      </c>
      <c r="L186" s="8">
        <v>506</v>
      </c>
      <c r="M186" s="13">
        <v>51.91</v>
      </c>
      <c r="N186" s="3" t="s">
        <v>179</v>
      </c>
      <c r="O186" s="3"/>
    </row>
    <row r="187" spans="1:15" ht="22.95" customHeight="1" x14ac:dyDescent="0.3">
      <c r="A187" s="3" t="s">
        <v>868</v>
      </c>
      <c r="B187" s="7">
        <v>46280</v>
      </c>
      <c r="C187" s="3" t="str">
        <f>IFERROR(VLOOKUP(السداد[[#This Row],[الرقم الداخلي]],تسجيل_العقود[],8,0),"")</f>
        <v>اجرولاند</v>
      </c>
      <c r="D187" s="3" t="str">
        <f>IFERROR(VLOOKUP(السداد[[#This Row],[الرقم الداخلي]],تسجيل_العقود[],5,0),"")</f>
        <v>الــــــــــذرة</v>
      </c>
      <c r="E187" s="3" t="str">
        <f>IFERROR(VLOOKUP(السداد[[#This Row],[الرقم الداخلي]],تسجيل_العقود[],6,0),"")</f>
        <v xml:space="preserve">AMAGGI </v>
      </c>
      <c r="F187" s="3" t="str">
        <f>IFERROR(VLOOKUP(السداد[[#This Row],[الرقم الداخلي]],تسجيل_العقود[],9,0),"")</f>
        <v>S26/00052</v>
      </c>
      <c r="G187" s="3" t="s">
        <v>27</v>
      </c>
      <c r="H187" s="3" t="s">
        <v>93</v>
      </c>
      <c r="I187" s="3" t="s">
        <v>134</v>
      </c>
      <c r="J187" s="3" t="s">
        <v>1172</v>
      </c>
      <c r="K187" s="14">
        <v>18800.919999999998</v>
      </c>
      <c r="L187" s="8">
        <v>280</v>
      </c>
      <c r="M187" s="13"/>
      <c r="N187" s="3" t="s">
        <v>169</v>
      </c>
      <c r="O187" s="3"/>
    </row>
    <row r="188" spans="1:15" ht="22.95" customHeight="1" x14ac:dyDescent="0.3">
      <c r="A188" s="3" t="s">
        <v>868</v>
      </c>
      <c r="B188" s="7">
        <v>46281</v>
      </c>
      <c r="C188" s="3" t="str">
        <f>IFERROR(VLOOKUP(السداد[[#This Row],[الرقم الداخلي]],تسجيل_العقود[],8,0),"")</f>
        <v>اجرولاند</v>
      </c>
      <c r="D188" s="3" t="str">
        <f>IFERROR(VLOOKUP(السداد[[#This Row],[الرقم الداخلي]],تسجيل_العقود[],5,0),"")</f>
        <v>الــــــــــذرة</v>
      </c>
      <c r="E188" s="3" t="str">
        <f>IFERROR(VLOOKUP(السداد[[#This Row],[الرقم الداخلي]],تسجيل_العقود[],6,0),"")</f>
        <v xml:space="preserve">AMAGGI </v>
      </c>
      <c r="F188" s="3" t="str">
        <f>IFERROR(VLOOKUP(السداد[[#This Row],[الرقم الداخلي]],تسجيل_العقود[],9,0),"")</f>
        <v>S26/00052</v>
      </c>
      <c r="G188" s="3" t="s">
        <v>41</v>
      </c>
      <c r="H188" s="3" t="s">
        <v>93</v>
      </c>
      <c r="I188" s="3" t="s">
        <v>134</v>
      </c>
      <c r="J188" s="3" t="s">
        <v>1172</v>
      </c>
      <c r="K188" s="14">
        <v>10000</v>
      </c>
      <c r="L188" s="8">
        <v>280</v>
      </c>
      <c r="M188" s="13"/>
      <c r="N188" s="3" t="s">
        <v>169</v>
      </c>
      <c r="O188" s="3"/>
    </row>
    <row r="189" spans="1:15" ht="22.95" customHeight="1" x14ac:dyDescent="0.3">
      <c r="A189" s="3" t="s">
        <v>868</v>
      </c>
      <c r="B189" s="7">
        <v>46282</v>
      </c>
      <c r="C189" s="3" t="str">
        <f>IFERROR(VLOOKUP(السداد[[#This Row],[الرقم الداخلي]],تسجيل_العقود[],8,0),"")</f>
        <v>اجرولاند</v>
      </c>
      <c r="D189" s="3" t="str">
        <f>IFERROR(VLOOKUP(السداد[[#This Row],[الرقم الداخلي]],تسجيل_العقود[],5,0),"")</f>
        <v>الــــــــــذرة</v>
      </c>
      <c r="E189" s="3" t="str">
        <f>IFERROR(VLOOKUP(السداد[[#This Row],[الرقم الداخلي]],تسجيل_العقود[],6,0),"")</f>
        <v xml:space="preserve">AMAGGI </v>
      </c>
      <c r="F189" s="3" t="str">
        <f>IFERROR(VLOOKUP(السداد[[#This Row],[الرقم الداخلي]],تسجيل_العقود[],9,0),"")</f>
        <v>S26/00052</v>
      </c>
      <c r="G189" s="3" t="s">
        <v>41</v>
      </c>
      <c r="H189" s="3" t="s">
        <v>93</v>
      </c>
      <c r="I189" s="3" t="s">
        <v>134</v>
      </c>
      <c r="J189" s="3" t="s">
        <v>1172</v>
      </c>
      <c r="K189" s="14">
        <v>10000</v>
      </c>
      <c r="L189" s="8">
        <v>280</v>
      </c>
      <c r="M189" s="13"/>
      <c r="N189" s="3" t="s">
        <v>169</v>
      </c>
      <c r="O189" s="3"/>
    </row>
    <row r="190" spans="1:15" ht="22.95" customHeight="1" x14ac:dyDescent="0.3">
      <c r="A190" s="3" t="s">
        <v>1185</v>
      </c>
      <c r="B190" s="7">
        <v>46282</v>
      </c>
      <c r="C190" s="3" t="str">
        <f>IFERROR(VLOOKUP(السداد[[#This Row],[الرقم الداخلي]],تسجيل_العقود[],8,0),"")</f>
        <v>الواحة للاعلاف</v>
      </c>
      <c r="D190" s="3" t="str">
        <f>IFERROR(VLOOKUP(السداد[[#This Row],[الرقم الداخلي]],تسجيل_العقود[],5,0),"")</f>
        <v>الصويا</v>
      </c>
      <c r="E190" s="3" t="str">
        <f>IFERROR(VLOOKUP(السداد[[#This Row],[الرقم الداخلي]],تسجيل_العقود[],6,0),"")</f>
        <v>كارجيل</v>
      </c>
      <c r="F190" s="3" t="str">
        <f>IFERROR(VLOOKUP(السداد[[#This Row],[الرقم الداخلي]],تسجيل_العقود[],9,0),"")</f>
        <v>SCN-008633</v>
      </c>
      <c r="G190" s="3" t="s">
        <v>41</v>
      </c>
      <c r="H190" s="3" t="s">
        <v>84</v>
      </c>
      <c r="I190" s="3" t="s">
        <v>134</v>
      </c>
      <c r="J190" s="3" t="s">
        <v>1172</v>
      </c>
      <c r="K190" s="14">
        <v>2500</v>
      </c>
      <c r="L190" s="8">
        <v>552</v>
      </c>
      <c r="M190" s="13">
        <v>52.18</v>
      </c>
      <c r="N190" s="3" t="s">
        <v>179</v>
      </c>
      <c r="O190" s="3"/>
    </row>
    <row r="191" spans="1:15" ht="22.95" customHeight="1" x14ac:dyDescent="0.3">
      <c r="A191" s="3" t="s">
        <v>868</v>
      </c>
      <c r="B191" s="7">
        <v>46283</v>
      </c>
      <c r="C191" s="3" t="str">
        <f>IFERROR(VLOOKUP(السداد[[#This Row],[الرقم الداخلي]],تسجيل_العقود[],8,0),"")</f>
        <v>اجرولاند</v>
      </c>
      <c r="D191" s="3" t="str">
        <f>IFERROR(VLOOKUP(السداد[[#This Row],[الرقم الداخلي]],تسجيل_العقود[],5,0),"")</f>
        <v>الــــــــــذرة</v>
      </c>
      <c r="E191" s="3" t="str">
        <f>IFERROR(VLOOKUP(السداد[[#This Row],[الرقم الداخلي]],تسجيل_العقود[],6,0),"")</f>
        <v xml:space="preserve">AMAGGI </v>
      </c>
      <c r="F191" s="3" t="str">
        <f>IFERROR(VLOOKUP(السداد[[#This Row],[الرقم الداخلي]],تسجيل_العقود[],9,0),"")</f>
        <v>S26/00052</v>
      </c>
      <c r="G191" s="3" t="s">
        <v>41</v>
      </c>
      <c r="H191" s="3" t="s">
        <v>93</v>
      </c>
      <c r="I191" s="3" t="s">
        <v>134</v>
      </c>
      <c r="J191" s="3" t="s">
        <v>1172</v>
      </c>
      <c r="K191" s="14">
        <v>10000</v>
      </c>
      <c r="L191" s="8">
        <v>280</v>
      </c>
      <c r="M191" s="13"/>
      <c r="N191" s="3" t="s">
        <v>179</v>
      </c>
      <c r="O191" s="3"/>
    </row>
    <row r="192" spans="1:15" ht="22.95" customHeight="1" x14ac:dyDescent="0.3">
      <c r="A192" s="3" t="s">
        <v>1232</v>
      </c>
      <c r="B192" s="7">
        <v>46285</v>
      </c>
      <c r="C192" s="3" t="str">
        <f>IFERROR(VLOOKUP(السداد[[#This Row],[الرقم الداخلي]],تسجيل_العقود[],8,0),"")</f>
        <v>الايمان للاعلاف</v>
      </c>
      <c r="D192" s="3" t="str">
        <f>IFERROR(VLOOKUP(السداد[[#This Row],[الرقم الداخلي]],تسجيل_العقود[],5,0),"")</f>
        <v>الصويا</v>
      </c>
      <c r="E192" s="3" t="str">
        <f>IFERROR(VLOOKUP(السداد[[#This Row],[الرقم الداخلي]],تسجيل_العقود[],6,0),"")</f>
        <v>الإسكندرية عاصم</v>
      </c>
      <c r="F192" s="3" t="str">
        <f>IFERROR(VLOOKUP(السداد[[#This Row],[الرقم الداخلي]],تسجيل_العقود[],9,0),"")</f>
        <v>255/2026/L</v>
      </c>
      <c r="G192" s="3" t="s">
        <v>27</v>
      </c>
      <c r="H192" s="3" t="s">
        <v>84</v>
      </c>
      <c r="I192" s="3" t="s">
        <v>143</v>
      </c>
      <c r="J192" s="3" t="s">
        <v>1172</v>
      </c>
      <c r="K192" s="14">
        <v>750</v>
      </c>
      <c r="L192" s="8"/>
      <c r="M192" s="13"/>
      <c r="N192" s="3"/>
      <c r="O192" s="3"/>
    </row>
    <row r="193" spans="1:15" ht="22.95" customHeight="1" x14ac:dyDescent="0.3">
      <c r="A193" s="3" t="s">
        <v>1186</v>
      </c>
      <c r="B193" s="7">
        <v>46286</v>
      </c>
      <c r="C193" s="3" t="str">
        <f>IFERROR(VLOOKUP(السداد[[#This Row],[الرقم الداخلي]],تسجيل_العقود[],8,0),"")</f>
        <v>الواحة للاعلاف</v>
      </c>
      <c r="D193" s="3" t="str">
        <f>IFERROR(VLOOKUP(السداد[[#This Row],[الرقم الداخلي]],تسجيل_العقود[],5,0),"")</f>
        <v>الصويا</v>
      </c>
      <c r="E193" s="3" t="str">
        <f>IFERROR(VLOOKUP(السداد[[#This Row],[الرقم الداخلي]],تسجيل_العقود[],6,0),"")</f>
        <v>كارجيل</v>
      </c>
      <c r="F193" s="3" t="str">
        <f>IFERROR(VLOOKUP(السداد[[#This Row],[الرقم الداخلي]],تسجيل_العقود[],9,0),"")</f>
        <v>SCN-008634</v>
      </c>
      <c r="G193" s="3" t="s">
        <v>41</v>
      </c>
      <c r="H193" s="3" t="s">
        <v>84</v>
      </c>
      <c r="I193" s="3" t="s">
        <v>134</v>
      </c>
      <c r="J193" s="3" t="s">
        <v>1172</v>
      </c>
      <c r="K193" s="14">
        <v>2500</v>
      </c>
      <c r="L193" s="8">
        <v>538</v>
      </c>
      <c r="M193" s="13">
        <v>52.02</v>
      </c>
      <c r="N193" s="3" t="s">
        <v>179</v>
      </c>
      <c r="O193" s="3"/>
    </row>
    <row r="194" spans="1:15" ht="22.95" customHeight="1" x14ac:dyDescent="0.3">
      <c r="A194" s="3" t="s">
        <v>1187</v>
      </c>
      <c r="B194" s="7">
        <v>46288</v>
      </c>
      <c r="C194" s="3" t="str">
        <f>IFERROR(VLOOKUP(السداد[[#This Row],[الرقم الداخلي]],تسجيل_العقود[],8,0),"")</f>
        <v>الواحة للاعلاف</v>
      </c>
      <c r="D194" s="3" t="str">
        <f>IFERROR(VLOOKUP(السداد[[#This Row],[الرقم الداخلي]],تسجيل_العقود[],5,0),"")</f>
        <v>الصويا</v>
      </c>
      <c r="E194" s="3" t="str">
        <f>IFERROR(VLOOKUP(السداد[[#This Row],[الرقم الداخلي]],تسجيل_العقود[],6,0),"")</f>
        <v>كارجيل</v>
      </c>
      <c r="F194" s="3" t="str">
        <f>IFERROR(VLOOKUP(السداد[[#This Row],[الرقم الداخلي]],تسجيل_العقود[],9,0),"")</f>
        <v>SCN-008635</v>
      </c>
      <c r="G194" s="3" t="s">
        <v>41</v>
      </c>
      <c r="H194" s="3" t="s">
        <v>84</v>
      </c>
      <c r="I194" s="3" t="s">
        <v>143</v>
      </c>
      <c r="J194" s="3" t="s">
        <v>1172</v>
      </c>
      <c r="K194" s="14">
        <v>2500</v>
      </c>
      <c r="L194" s="8">
        <v>550</v>
      </c>
      <c r="M194" s="13">
        <v>51.52</v>
      </c>
      <c r="N194" s="3" t="s">
        <v>179</v>
      </c>
      <c r="O194" s="3"/>
    </row>
    <row r="195" spans="1:15" ht="22.95" customHeight="1" x14ac:dyDescent="0.3">
      <c r="A195" s="3" t="s">
        <v>1232</v>
      </c>
      <c r="B195" s="7">
        <v>46288</v>
      </c>
      <c r="C195" s="3" t="str">
        <f>IFERROR(VLOOKUP(السداد[[#This Row],[الرقم الداخلي]],تسجيل_العقود[],8,0),"")</f>
        <v>الايمان للاعلاف</v>
      </c>
      <c r="D195" s="3" t="str">
        <f>IFERROR(VLOOKUP(السداد[[#This Row],[الرقم الداخلي]],تسجيل_العقود[],5,0),"")</f>
        <v>الصويا</v>
      </c>
      <c r="E195" s="3" t="str">
        <f>IFERROR(VLOOKUP(السداد[[#This Row],[الرقم الداخلي]],تسجيل_العقود[],6,0),"")</f>
        <v>الإسكندرية عاصم</v>
      </c>
      <c r="F195" s="3" t="str">
        <f>IFERROR(VLOOKUP(السداد[[#This Row],[الرقم الداخلي]],تسجيل_العقود[],9,0),"")</f>
        <v>255/2026/L</v>
      </c>
      <c r="G195" s="3" t="s">
        <v>27</v>
      </c>
      <c r="H195" s="3" t="s">
        <v>84</v>
      </c>
      <c r="I195" s="3" t="s">
        <v>143</v>
      </c>
      <c r="J195" s="3" t="s">
        <v>1172</v>
      </c>
      <c r="K195" s="14">
        <v>500</v>
      </c>
      <c r="L195" s="8"/>
      <c r="M195" s="13"/>
      <c r="N195" s="3"/>
      <c r="O195" s="3"/>
    </row>
    <row r="196" spans="1:15" ht="22.95" customHeight="1" x14ac:dyDescent="0.3">
      <c r="A196" s="3" t="s">
        <v>1055</v>
      </c>
      <c r="B196" s="7">
        <v>46288</v>
      </c>
      <c r="C196" s="3" t="str">
        <f>IFERROR(VLOOKUP(السداد[[#This Row],[الرقم الداخلي]],تسجيل_العقود[],8,0),"")</f>
        <v>بيورفيلد غرينز</v>
      </c>
      <c r="D196" s="3" t="str">
        <f>IFERROR(VLOOKUP(السداد[[#This Row],[الرقم الداخلي]],تسجيل_العقود[],5,0),"")</f>
        <v>دى جى اس</v>
      </c>
      <c r="E196" s="3" t="str">
        <f>IFERROR(VLOOKUP(السداد[[#This Row],[الرقم الداخلي]],تسجيل_العقود[],6,0),"")</f>
        <v xml:space="preserve">ميدسوفتس </v>
      </c>
      <c r="F196" s="3">
        <f>IFERROR(VLOOKUP(السداد[[#This Row],[الرقم الداخلي]],تسجيل_العقود[],9,0),"")</f>
        <v>20047920</v>
      </c>
      <c r="G196" s="3"/>
      <c r="H196" s="3" t="s">
        <v>93</v>
      </c>
      <c r="I196" s="3" t="s">
        <v>143</v>
      </c>
      <c r="J196" s="3" t="s">
        <v>1172</v>
      </c>
      <c r="K196" s="14">
        <v>10000</v>
      </c>
      <c r="L196" s="8">
        <v>328.5</v>
      </c>
      <c r="M196" s="13">
        <v>52.3</v>
      </c>
      <c r="N196" s="3"/>
      <c r="O196" s="3"/>
    </row>
    <row r="197" spans="1:15" ht="22.95" customHeight="1" x14ac:dyDescent="0.3">
      <c r="A197" s="3" t="s">
        <v>1057</v>
      </c>
      <c r="B197" s="7">
        <v>46289</v>
      </c>
      <c r="C197" s="3" t="str">
        <f>IFERROR(VLOOKUP(السداد[[#This Row],[الرقم الداخلي]],تسجيل_العقود[],8,0),"")</f>
        <v>اجروكورن تريدنج</v>
      </c>
      <c r="D197" s="3" t="str">
        <f>IFERROR(VLOOKUP(السداد[[#This Row],[الرقم الداخلي]],تسجيل_العقود[],5,0),"")</f>
        <v>دى جى اس</v>
      </c>
      <c r="E197" s="3" t="str">
        <f>IFERROR(VLOOKUP(السداد[[#This Row],[الرقم الداخلي]],تسجيل_العقود[],6,0),"")</f>
        <v xml:space="preserve">ميدسوفتس </v>
      </c>
      <c r="F197" s="3">
        <f>IFERROR(VLOOKUP(السداد[[#This Row],[الرقم الداخلي]],تسجيل_العقود[],9,0),"")</f>
        <v>20047930</v>
      </c>
      <c r="G197" s="3"/>
      <c r="H197" s="3" t="s">
        <v>93</v>
      </c>
      <c r="I197" s="3" t="s">
        <v>143</v>
      </c>
      <c r="J197" s="3" t="s">
        <v>1172</v>
      </c>
      <c r="K197" s="14">
        <v>5000</v>
      </c>
      <c r="L197" s="8">
        <v>328.5</v>
      </c>
      <c r="M197" s="13">
        <v>51.83</v>
      </c>
      <c r="N197" s="3"/>
      <c r="O197" s="3"/>
    </row>
    <row r="198" spans="1:15" ht="22.95" customHeight="1" x14ac:dyDescent="0.3">
      <c r="A198" s="3" t="s">
        <v>1057</v>
      </c>
      <c r="B198" s="7">
        <v>46290</v>
      </c>
      <c r="C198" s="3" t="str">
        <f>IFERROR(VLOOKUP(السداد[[#This Row],[الرقم الداخلي]],تسجيل_العقود[],8,0),"")</f>
        <v>اجروكورن تريدنج</v>
      </c>
      <c r="D198" s="3" t="str">
        <f>IFERROR(VLOOKUP(السداد[[#This Row],[الرقم الداخلي]],تسجيل_العقود[],5,0),"")</f>
        <v>دى جى اس</v>
      </c>
      <c r="E198" s="3" t="str">
        <f>IFERROR(VLOOKUP(السداد[[#This Row],[الرقم الداخلي]],تسجيل_العقود[],6,0),"")</f>
        <v xml:space="preserve">ميدسوفتس </v>
      </c>
      <c r="F198" s="3">
        <f>IFERROR(VLOOKUP(السداد[[#This Row],[الرقم الداخلي]],تسجيل_العقود[],9,0),"")</f>
        <v>20047930</v>
      </c>
      <c r="G198" s="3"/>
      <c r="H198" s="3" t="s">
        <v>93</v>
      </c>
      <c r="I198" s="3" t="s">
        <v>143</v>
      </c>
      <c r="J198" s="3" t="s">
        <v>1172</v>
      </c>
      <c r="K198" s="14">
        <v>10000</v>
      </c>
      <c r="L198" s="8">
        <v>328.5</v>
      </c>
      <c r="M198" s="13">
        <v>52.08</v>
      </c>
      <c r="N198" s="3"/>
      <c r="O198" s="3"/>
    </row>
    <row r="199" spans="1:15" ht="22.95" customHeight="1" x14ac:dyDescent="0.3">
      <c r="A199" s="3" t="s">
        <v>1188</v>
      </c>
      <c r="B199" s="7">
        <v>46292</v>
      </c>
      <c r="C199" s="3" t="str">
        <f>IFERROR(VLOOKUP(السداد[[#This Row],[الرقم الداخلي]],تسجيل_العقود[],8,0),"")</f>
        <v>الواحة للاعلاف</v>
      </c>
      <c r="D199" s="3" t="str">
        <f>IFERROR(VLOOKUP(السداد[[#This Row],[الرقم الداخلي]],تسجيل_العقود[],5,0),"")</f>
        <v>الصويا</v>
      </c>
      <c r="E199" s="3" t="str">
        <f>IFERROR(VLOOKUP(السداد[[#This Row],[الرقم الداخلي]],تسجيل_العقود[],6,0),"")</f>
        <v>كارجيل</v>
      </c>
      <c r="F199" s="3" t="str">
        <f>IFERROR(VLOOKUP(السداد[[#This Row],[الرقم الداخلي]],تسجيل_العقود[],9,0),"")</f>
        <v>SCN-008636</v>
      </c>
      <c r="G199" s="3" t="s">
        <v>41</v>
      </c>
      <c r="H199" s="3" t="s">
        <v>84</v>
      </c>
      <c r="I199" s="3" t="s">
        <v>143</v>
      </c>
      <c r="J199" s="3" t="s">
        <v>1172</v>
      </c>
      <c r="K199" s="14">
        <v>2500</v>
      </c>
      <c r="L199" s="8">
        <v>550</v>
      </c>
      <c r="M199" s="13">
        <v>51.78</v>
      </c>
      <c r="N199" s="3"/>
      <c r="O199" s="3"/>
    </row>
    <row r="200" spans="1:15" ht="22.95" customHeight="1" x14ac:dyDescent="0.3">
      <c r="A200" s="3" t="s">
        <v>1232</v>
      </c>
      <c r="B200" s="7">
        <v>46292</v>
      </c>
      <c r="C200" s="3" t="str">
        <f>IFERROR(VLOOKUP(السداد[[#This Row],[الرقم الداخلي]],تسجيل_العقود[],8,0),"")</f>
        <v>الايمان للاعلاف</v>
      </c>
      <c r="D200" s="3" t="str">
        <f>IFERROR(VLOOKUP(السداد[[#This Row],[الرقم الداخلي]],تسجيل_العقود[],5,0),"")</f>
        <v>الصويا</v>
      </c>
      <c r="E200" s="3" t="str">
        <f>IFERROR(VLOOKUP(السداد[[#This Row],[الرقم الداخلي]],تسجيل_العقود[],6,0),"")</f>
        <v>الإسكندرية عاصم</v>
      </c>
      <c r="F200" s="3" t="str">
        <f>IFERROR(VLOOKUP(السداد[[#This Row],[الرقم الداخلي]],تسجيل_العقود[],9,0),"")</f>
        <v>255/2026/L</v>
      </c>
      <c r="G200" s="3"/>
      <c r="H200" s="3" t="s">
        <v>84</v>
      </c>
      <c r="I200" s="3" t="s">
        <v>143</v>
      </c>
      <c r="J200" s="3" t="s">
        <v>1172</v>
      </c>
      <c r="K200" s="14">
        <v>1000</v>
      </c>
      <c r="L200" s="8"/>
      <c r="M200" s="13"/>
      <c r="N200" s="3"/>
      <c r="O200" s="3"/>
    </row>
    <row r="201" spans="1:15" ht="22.95" customHeight="1" x14ac:dyDescent="0.3">
      <c r="A201" s="3" t="s">
        <v>1232</v>
      </c>
      <c r="B201" s="7">
        <v>46293</v>
      </c>
      <c r="C201" s="3" t="str">
        <f>IFERROR(VLOOKUP(السداد[[#This Row],[الرقم الداخلي]],تسجيل_العقود[],8,0),"")</f>
        <v>الايمان للاعلاف</v>
      </c>
      <c r="D201" s="3" t="str">
        <f>IFERROR(VLOOKUP(السداد[[#This Row],[الرقم الداخلي]],تسجيل_العقود[],5,0),"")</f>
        <v>الصويا</v>
      </c>
      <c r="E201" s="3" t="str">
        <f>IFERROR(VLOOKUP(السداد[[#This Row],[الرقم الداخلي]],تسجيل_العقود[],6,0),"")</f>
        <v>الإسكندرية عاصم</v>
      </c>
      <c r="F201" s="3" t="str">
        <f>IFERROR(VLOOKUP(السداد[[#This Row],[الرقم الداخلي]],تسجيل_العقود[],9,0),"")</f>
        <v>255/2026/L</v>
      </c>
      <c r="G201" s="3"/>
      <c r="H201" s="3" t="s">
        <v>84</v>
      </c>
      <c r="I201" s="3" t="s">
        <v>143</v>
      </c>
      <c r="J201" s="3" t="s">
        <v>1172</v>
      </c>
      <c r="K201" s="14">
        <v>250</v>
      </c>
      <c r="L201" s="8"/>
      <c r="M201" s="13"/>
      <c r="N201" s="3"/>
      <c r="O201" s="3"/>
    </row>
    <row r="202" spans="1:15" ht="22.95" customHeight="1" x14ac:dyDescent="0.3">
      <c r="A202" s="3" t="s">
        <v>1189</v>
      </c>
      <c r="B202" s="7">
        <v>46294</v>
      </c>
      <c r="C202" s="3" t="str">
        <f>IFERROR(VLOOKUP(السداد[[#This Row],[الرقم الداخلي]],تسجيل_العقود[],8,0),"")</f>
        <v>الايمان للاعلاف</v>
      </c>
      <c r="D202" s="3" t="str">
        <f>IFERROR(VLOOKUP(السداد[[#This Row],[الرقم الداخلي]],تسجيل_العقود[],5,0),"")</f>
        <v>الصويا</v>
      </c>
      <c r="E202" s="3" t="str">
        <f>IFERROR(VLOOKUP(السداد[[#This Row],[الرقم الداخلي]],تسجيل_العقود[],6,0),"")</f>
        <v>كارجيل</v>
      </c>
      <c r="F202" s="3" t="str">
        <f>IFERROR(VLOOKUP(السداد[[#This Row],[الرقم الداخلي]],تسجيل_العقود[],9,0),"")</f>
        <v>SCN-008637</v>
      </c>
      <c r="G202" s="3" t="s">
        <v>27</v>
      </c>
      <c r="H202" s="3" t="s">
        <v>84</v>
      </c>
      <c r="I202" s="3" t="s">
        <v>143</v>
      </c>
      <c r="J202" s="3" t="s">
        <v>1172</v>
      </c>
      <c r="K202" s="14">
        <v>2500</v>
      </c>
      <c r="L202" s="8">
        <v>533</v>
      </c>
      <c r="M202" s="13">
        <v>52.2</v>
      </c>
      <c r="N202" s="3"/>
      <c r="O202" s="3"/>
    </row>
    <row r="203" spans="1:15" ht="22.95" customHeight="1" x14ac:dyDescent="0.3">
      <c r="A203" s="3" t="s">
        <v>1232</v>
      </c>
      <c r="B203" s="7">
        <v>46294</v>
      </c>
      <c r="C203" s="3" t="str">
        <f>IFERROR(VLOOKUP(السداد[[#This Row],[الرقم الداخلي]],تسجيل_العقود[],8,0),"")</f>
        <v>الايمان للاعلاف</v>
      </c>
      <c r="D203" s="3" t="str">
        <f>IFERROR(VLOOKUP(السداد[[#This Row],[الرقم الداخلي]],تسجيل_العقود[],5,0),"")</f>
        <v>الصويا</v>
      </c>
      <c r="E203" s="3" t="str">
        <f>IFERROR(VLOOKUP(السداد[[#This Row],[الرقم الداخلي]],تسجيل_العقود[],6,0),"")</f>
        <v>الإسكندرية عاصم</v>
      </c>
      <c r="F203" s="3" t="str">
        <f>IFERROR(VLOOKUP(السداد[[#This Row],[الرقم الداخلي]],تسجيل_العقود[],9,0),"")</f>
        <v>255/2026/L</v>
      </c>
      <c r="G203" s="3"/>
      <c r="H203" s="3" t="s">
        <v>84</v>
      </c>
      <c r="I203" s="3" t="s">
        <v>143</v>
      </c>
      <c r="J203" s="3" t="s">
        <v>1172</v>
      </c>
      <c r="K203" s="14">
        <v>500</v>
      </c>
      <c r="L203" s="8"/>
      <c r="M203" s="13"/>
      <c r="N203" s="3"/>
      <c r="O203" s="3"/>
    </row>
    <row r="204" spans="1:15" ht="22.95" customHeight="1" x14ac:dyDescent="0.3">
      <c r="A204" s="3" t="s">
        <v>1190</v>
      </c>
      <c r="B204" s="7">
        <v>46295</v>
      </c>
      <c r="C204" s="3" t="str">
        <f>IFERROR(VLOOKUP(السداد[[#This Row],[الرقم الداخلي]],تسجيل_العقود[],8,0),"")</f>
        <v>الايمان للاعلاف</v>
      </c>
      <c r="D204" s="3" t="str">
        <f>IFERROR(VLOOKUP(السداد[[#This Row],[الرقم الداخلي]],تسجيل_العقود[],5,0),"")</f>
        <v>الصويا</v>
      </c>
      <c r="E204" s="3" t="str">
        <f>IFERROR(VLOOKUP(السداد[[#This Row],[الرقم الداخلي]],تسجيل_العقود[],6,0),"")</f>
        <v>كارجيل</v>
      </c>
      <c r="F204" s="3" t="str">
        <f>IFERROR(VLOOKUP(السداد[[#This Row],[الرقم الداخلي]],تسجيل_العقود[],9,0),"")</f>
        <v>SCN-008638</v>
      </c>
      <c r="G204" s="3" t="s">
        <v>27</v>
      </c>
      <c r="H204" s="3" t="s">
        <v>84</v>
      </c>
      <c r="I204" s="3" t="s">
        <v>143</v>
      </c>
      <c r="J204" s="3" t="s">
        <v>1174</v>
      </c>
      <c r="K204" s="14">
        <v>2500</v>
      </c>
      <c r="L204" s="8">
        <v>534</v>
      </c>
      <c r="M204" s="13">
        <v>52.32</v>
      </c>
      <c r="N204" s="3"/>
      <c r="O204" s="3"/>
    </row>
    <row r="205" spans="1:15" ht="22.95" customHeight="1" x14ac:dyDescent="0.3">
      <c r="A205" s="3" t="s">
        <v>1232</v>
      </c>
      <c r="B205" s="7">
        <v>46298</v>
      </c>
      <c r="C205" s="3" t="str">
        <f>IFERROR(VLOOKUP(السداد[[#This Row],[الرقم الداخلي]],تسجيل_العقود[],8,0),"")</f>
        <v>الايمان للاعلاف</v>
      </c>
      <c r="D205" s="3" t="str">
        <f>IFERROR(VLOOKUP(السداد[[#This Row],[الرقم الداخلي]],تسجيل_العقود[],5,0),"")</f>
        <v>الصويا</v>
      </c>
      <c r="E205" s="3" t="str">
        <f>IFERROR(VLOOKUP(السداد[[#This Row],[الرقم الداخلي]],تسجيل_العقود[],6,0),"")</f>
        <v>الإسكندرية عاصم</v>
      </c>
      <c r="F205" s="3" t="str">
        <f>IFERROR(VLOOKUP(السداد[[#This Row],[الرقم الداخلي]],تسجيل_العقود[],9,0),"")</f>
        <v>255/2026/L</v>
      </c>
      <c r="G205" s="3"/>
      <c r="H205" s="3" t="s">
        <v>84</v>
      </c>
      <c r="I205" s="3" t="s">
        <v>143</v>
      </c>
      <c r="J205" s="3" t="s">
        <v>1172</v>
      </c>
      <c r="K205" s="14">
        <v>250</v>
      </c>
      <c r="L205" s="8"/>
      <c r="M205" s="13"/>
      <c r="N205" s="3"/>
      <c r="O205" s="3"/>
    </row>
    <row r="206" spans="1:15" ht="22.95" customHeight="1" x14ac:dyDescent="0.3">
      <c r="A206" s="3" t="s">
        <v>1191</v>
      </c>
      <c r="B206" s="7">
        <v>46299</v>
      </c>
      <c r="C206" s="3" t="str">
        <f>IFERROR(VLOOKUP(السداد[[#This Row],[الرقم الداخلي]],تسجيل_العقود[],8,0),"")</f>
        <v>الايمان للاعلاف</v>
      </c>
      <c r="D206" s="3" t="str">
        <f>IFERROR(VLOOKUP(السداد[[#This Row],[الرقم الداخلي]],تسجيل_العقود[],5,0),"")</f>
        <v>الصويا</v>
      </c>
      <c r="E206" s="3" t="str">
        <f>IFERROR(VLOOKUP(السداد[[#This Row],[الرقم الداخلي]],تسجيل_العقود[],6,0),"")</f>
        <v>كارجيل</v>
      </c>
      <c r="F206" s="3" t="str">
        <f>IFERROR(VLOOKUP(السداد[[#This Row],[الرقم الداخلي]],تسجيل_العقود[],9,0),"")</f>
        <v>SCN-008639</v>
      </c>
      <c r="G206" s="3"/>
      <c r="H206" s="3" t="s">
        <v>84</v>
      </c>
      <c r="I206" s="3" t="s">
        <v>143</v>
      </c>
      <c r="J206" s="3" t="s">
        <v>1174</v>
      </c>
      <c r="K206" s="14">
        <v>2500</v>
      </c>
      <c r="L206" s="8">
        <v>522</v>
      </c>
      <c r="M206" s="13">
        <v>52.36</v>
      </c>
      <c r="N206" s="3"/>
      <c r="O206" s="3"/>
    </row>
    <row r="207" spans="1:15" ht="22.95" customHeight="1" x14ac:dyDescent="0.3">
      <c r="A207" s="3" t="s">
        <v>1232</v>
      </c>
      <c r="B207" s="7">
        <v>46299</v>
      </c>
      <c r="C207" s="3" t="str">
        <f>IFERROR(VLOOKUP(السداد[[#This Row],[الرقم الداخلي]],تسجيل_العقود[],8,0),"")</f>
        <v>الايمان للاعلاف</v>
      </c>
      <c r="D207" s="3" t="str">
        <f>IFERROR(VLOOKUP(السداد[[#This Row],[الرقم الداخلي]],تسجيل_العقود[],5,0),"")</f>
        <v>الصويا</v>
      </c>
      <c r="E207" s="3" t="str">
        <f>IFERROR(VLOOKUP(السداد[[#This Row],[الرقم الداخلي]],تسجيل_العقود[],6,0),"")</f>
        <v>الإسكندرية عاصم</v>
      </c>
      <c r="F207" s="3" t="str">
        <f>IFERROR(VLOOKUP(السداد[[#This Row],[الرقم الداخلي]],تسجيل_العقود[],9,0),"")</f>
        <v>255/2026/L</v>
      </c>
      <c r="G207" s="3"/>
      <c r="H207" s="3" t="s">
        <v>84</v>
      </c>
      <c r="I207" s="3" t="s">
        <v>143</v>
      </c>
      <c r="J207" s="3" t="s">
        <v>1172</v>
      </c>
      <c r="K207" s="14">
        <v>250</v>
      </c>
      <c r="L207" s="8"/>
      <c r="M207" s="13"/>
      <c r="N207" s="3"/>
      <c r="O207" s="3"/>
    </row>
  </sheetData>
  <phoneticPr fontId="2" type="noConversion"/>
  <conditionalFormatting sqref="A178">
    <cfRule type="expression" dxfId="133" priority="4">
      <formula>$X178="Active"</formula>
    </cfRule>
    <cfRule type="expression" dxfId="132" priority="5">
      <formula>$X178="finish"</formula>
    </cfRule>
  </conditionalFormatting>
  <conditionalFormatting sqref="A178">
    <cfRule type="duplicateValues" dxfId="131" priority="6"/>
  </conditionalFormatting>
  <conditionalFormatting sqref="A179">
    <cfRule type="expression" dxfId="130" priority="1">
      <formula>$X179="Active"</formula>
    </cfRule>
    <cfRule type="expression" dxfId="129" priority="2">
      <formula>$X179="finish"</formula>
    </cfRule>
  </conditionalFormatting>
  <conditionalFormatting sqref="A179">
    <cfRule type="duplicateValues" dxfId="128" priority="3"/>
  </conditionalFormatting>
  <pageMargins left="0.7" right="0.7" top="0.75" bottom="0.75" header="0.3" footer="0.3"/>
  <pageSetup paperSize="9" scale="40"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خطأ" error="برجاء الاختيار من الكمية" xr:uid="{6B404D20-13F8-4D13-8DF6-0959A807DEA8}">
          <x14:formula1>
            <xm:f>بيانات!$K$2:$K$17</xm:f>
          </x14:formula1>
          <xm:sqref>G2:G207</xm:sqref>
        </x14:dataValidation>
        <x14:dataValidation type="list" allowBlank="1" showInputMessage="1" showErrorMessage="1" errorTitle="خطأ" error="اختر من القائمة" xr:uid="{9E206054-4A73-4390-92B5-752EA049FF62}">
          <x14:formula1>
            <xm:f>بيانات!$P$8:$P$10</xm:f>
          </x14:formula1>
          <xm:sqref>H2:H207</xm:sqref>
        </x14:dataValidation>
        <x14:dataValidation type="list" allowBlank="1" showInputMessage="1" showErrorMessage="1" errorTitle="خطأ" error="اختر من القائمة" xr:uid="{4EF69515-2256-4B1A-8D14-500021D5D6C6}">
          <x14:formula1>
            <xm:f>بيانات!$P$14:$P$15</xm:f>
          </x14:formula1>
          <xm:sqref>I2:I207</xm:sqref>
        </x14:dataValidation>
        <x14:dataValidation type="list" allowBlank="1" showInputMessage="1" showErrorMessage="1" errorTitle="خطأ" error="اختار من القائمة" xr:uid="{10BCE20A-29D1-4DA2-82F2-47221D4AA45B}">
          <x14:formula1>
            <xm:f>بيانات!$P$19:$P$21</xm:f>
          </x14:formula1>
          <xm:sqref>N2:N207</xm:sqref>
        </x14:dataValidation>
        <x14:dataValidation type="list" allowBlank="1" showInputMessage="1" showErrorMessage="1" errorTitle="خطأ" error="اختر من القائمة" xr:uid="{C3838A26-0AEB-49AF-91EE-04C3204E26BF}">
          <x14:formula1>
            <xm:f>بيانات!$P$33:$P$35</xm:f>
          </x14:formula1>
          <xm:sqref>J2:J207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772D7-983C-4483-AC0C-74E2CF020D46}">
  <sheetPr codeName="Sheet6">
    <pageSetUpPr fitToPage="1"/>
  </sheetPr>
  <dimension ref="A1:H1117"/>
  <sheetViews>
    <sheetView rightToLeft="1" workbookViewId="0">
      <pane ySplit="1" topLeftCell="A1104" activePane="bottomLeft" state="frozen"/>
      <selection activeCell="F11" sqref="F11"/>
      <selection pane="bottomLeft" activeCell="G1114" sqref="G1114"/>
    </sheetView>
  </sheetViews>
  <sheetFormatPr defaultColWidth="8.88671875" defaultRowHeight="22.95" customHeight="1" x14ac:dyDescent="0.3"/>
  <cols>
    <col min="1" max="4" width="14.6640625" style="5" customWidth="1"/>
    <col min="5" max="5" width="20.6640625" style="5" customWidth="1"/>
    <col min="6" max="6" width="14.6640625" style="5" customWidth="1"/>
    <col min="7" max="7" width="19.5546875" style="5" customWidth="1"/>
    <col min="8" max="8" width="26.33203125" style="5" customWidth="1"/>
    <col min="9" max="16384" width="8.88671875" style="5"/>
  </cols>
  <sheetData>
    <row r="1" spans="1:8" ht="31.95" customHeight="1" x14ac:dyDescent="0.3">
      <c r="A1" s="6" t="s">
        <v>1058</v>
      </c>
      <c r="B1" s="6" t="s">
        <v>1066</v>
      </c>
      <c r="C1" s="6" t="s">
        <v>807</v>
      </c>
      <c r="D1" s="6" t="s">
        <v>9</v>
      </c>
      <c r="E1" s="6" t="s">
        <v>1067</v>
      </c>
      <c r="F1" s="6" t="s">
        <v>189</v>
      </c>
      <c r="G1" s="18" t="s">
        <v>1068</v>
      </c>
      <c r="H1" s="6" t="s">
        <v>1069</v>
      </c>
    </row>
    <row r="2" spans="1:8" ht="22.95" customHeight="1" x14ac:dyDescent="0.3">
      <c r="A2" s="3" t="s">
        <v>833</v>
      </c>
      <c r="B2" s="7">
        <v>46014</v>
      </c>
      <c r="C2" s="3">
        <f>IFERROR(VLOOKUP(التحميل[[#This Row],[الرقم الداخلي]],تسجيل_العقود[],9,0),"")</f>
        <v>60856723</v>
      </c>
      <c r="D2" s="3" t="str">
        <f>IFERROR(VLOOKUP(التحميل[[#This Row],[الرقم الداخلي]],تسجيل_العقود[],5,0),"")</f>
        <v>الــــــــــذرة</v>
      </c>
      <c r="E2" s="3" t="str">
        <f>IFERROR(VLOOKUP(التحميل[[#This Row],[الرقم الداخلي]],تفصيلى[],8,0),"")</f>
        <v>ELLIREA</v>
      </c>
      <c r="F2" s="9" t="s">
        <v>196</v>
      </c>
      <c r="G2" s="18">
        <v>2501.84</v>
      </c>
      <c r="H2" s="3"/>
    </row>
    <row r="3" spans="1:8" ht="22.95" customHeight="1" x14ac:dyDescent="0.3">
      <c r="A3" s="3" t="s">
        <v>833</v>
      </c>
      <c r="B3" s="7">
        <v>46015</v>
      </c>
      <c r="C3" s="3">
        <f>IFERROR(VLOOKUP(التحميل[[#This Row],[الرقم الداخلي]],تسجيل_العقود[],9,0),"")</f>
        <v>60856723</v>
      </c>
      <c r="D3" s="3" t="str">
        <f>IFERROR(VLOOKUP(التحميل[[#This Row],[الرقم الداخلي]],تسجيل_العقود[],5,0),"")</f>
        <v>الــــــــــذرة</v>
      </c>
      <c r="E3" s="3" t="str">
        <f>IFERROR(VLOOKUP(التحميل[[#This Row],[الرقم الداخلي]],تفصيلى[],8,0),"")</f>
        <v>ELLIREA</v>
      </c>
      <c r="F3" s="9" t="s">
        <v>196</v>
      </c>
      <c r="G3" s="18">
        <v>1990.46</v>
      </c>
      <c r="H3" s="3"/>
    </row>
    <row r="4" spans="1:8" ht="22.95" customHeight="1" x14ac:dyDescent="0.3">
      <c r="A4" s="3" t="s">
        <v>833</v>
      </c>
      <c r="B4" s="7">
        <v>46016</v>
      </c>
      <c r="C4" s="3">
        <f>IFERROR(VLOOKUP(التحميل[[#This Row],[الرقم الداخلي]],تسجيل_العقود[],9,0),"")</f>
        <v>60856723</v>
      </c>
      <c r="D4" s="3" t="str">
        <f>IFERROR(VLOOKUP(التحميل[[#This Row],[الرقم الداخلي]],تسجيل_العقود[],5,0),"")</f>
        <v>الــــــــــذرة</v>
      </c>
      <c r="E4" s="3" t="str">
        <f>IFERROR(VLOOKUP(التحميل[[#This Row],[الرقم الداخلي]],تفصيلى[],8,0),"")</f>
        <v>ELLIREA</v>
      </c>
      <c r="F4" s="9" t="s">
        <v>196</v>
      </c>
      <c r="G4" s="18">
        <v>3442.62</v>
      </c>
      <c r="H4" s="3"/>
    </row>
    <row r="5" spans="1:8" ht="22.95" customHeight="1" x14ac:dyDescent="0.3">
      <c r="A5" s="3" t="s">
        <v>833</v>
      </c>
      <c r="B5" s="7">
        <v>46017</v>
      </c>
      <c r="C5" s="3">
        <f>IFERROR(VLOOKUP(التحميل[[#This Row],[الرقم الداخلي]],تسجيل_العقود[],9,0),"")</f>
        <v>60856723</v>
      </c>
      <c r="D5" s="3" t="str">
        <f>IFERROR(VLOOKUP(التحميل[[#This Row],[الرقم الداخلي]],تسجيل_العقود[],5,0),"")</f>
        <v>الــــــــــذرة</v>
      </c>
      <c r="E5" s="3" t="str">
        <f>IFERROR(VLOOKUP(التحميل[[#This Row],[الرقم الداخلي]],تفصيلى[],8,0),"")</f>
        <v>ELLIREA</v>
      </c>
      <c r="F5" s="9" t="s">
        <v>196</v>
      </c>
      <c r="G5" s="18">
        <v>2044.9</v>
      </c>
      <c r="H5" s="3"/>
    </row>
    <row r="6" spans="1:8" ht="22.95" customHeight="1" x14ac:dyDescent="0.3">
      <c r="A6" s="3" t="s">
        <v>833</v>
      </c>
      <c r="B6" s="7">
        <v>46018</v>
      </c>
      <c r="C6" s="3">
        <f>IFERROR(VLOOKUP(التحميل[[#This Row],[الرقم الداخلي]],تسجيل_العقود[],9,0),"")</f>
        <v>60856723</v>
      </c>
      <c r="D6" s="3" t="str">
        <f>IFERROR(VLOOKUP(التحميل[[#This Row],[الرقم الداخلي]],تسجيل_العقود[],5,0),"")</f>
        <v>الــــــــــذرة</v>
      </c>
      <c r="E6" s="3" t="str">
        <f>IFERROR(VLOOKUP(التحميل[[#This Row],[الرقم الداخلي]],تفصيلى[],8,0),"")</f>
        <v>ELLIREA</v>
      </c>
      <c r="F6" s="9" t="s">
        <v>196</v>
      </c>
      <c r="G6" s="18">
        <v>20.18</v>
      </c>
      <c r="H6" s="3"/>
    </row>
    <row r="7" spans="1:8" ht="22.95" customHeight="1" x14ac:dyDescent="0.3">
      <c r="A7" s="3" t="s">
        <v>834</v>
      </c>
      <c r="B7" s="7">
        <v>46018</v>
      </c>
      <c r="C7" s="3" t="str">
        <f>IFERROR(VLOOKUP(التحميل[[#This Row],[الرقم الداخلي]],تسجيل_العقود[],9,0),"")</f>
        <v>SC-26517-CH</v>
      </c>
      <c r="D7" s="3" t="str">
        <f>IFERROR(VLOOKUP(التحميل[[#This Row],[الرقم الداخلي]],تسجيل_العقود[],5,0),"")</f>
        <v>الــــــــــذرة</v>
      </c>
      <c r="E7" s="3" t="str">
        <f>IFERROR(VLOOKUP(التحميل[[#This Row],[الرقم الداخلي]],تفصيلى[],8,0),"")</f>
        <v>KOUROS QUEEN</v>
      </c>
      <c r="F7" s="9" t="s">
        <v>196</v>
      </c>
      <c r="G7" s="18">
        <v>1393.08</v>
      </c>
      <c r="H7" s="3"/>
    </row>
    <row r="8" spans="1:8" ht="22.95" customHeight="1" x14ac:dyDescent="0.3">
      <c r="A8" s="3" t="s">
        <v>834</v>
      </c>
      <c r="B8" s="7">
        <v>46019</v>
      </c>
      <c r="C8" s="3" t="str">
        <f>IFERROR(VLOOKUP(التحميل[[#This Row],[الرقم الداخلي]],تسجيل_العقود[],9,0),"")</f>
        <v>SC-26517-CH</v>
      </c>
      <c r="D8" s="3" t="str">
        <f>IFERROR(VLOOKUP(التحميل[[#This Row],[الرقم الداخلي]],تسجيل_العقود[],5,0),"")</f>
        <v>الــــــــــذرة</v>
      </c>
      <c r="E8" s="3" t="str">
        <f>IFERROR(VLOOKUP(التحميل[[#This Row],[الرقم الداخلي]],تفصيلى[],8,0),"")</f>
        <v>KOUROS QUEEN</v>
      </c>
      <c r="F8" s="9" t="s">
        <v>196</v>
      </c>
      <c r="G8" s="18">
        <v>7914.18</v>
      </c>
      <c r="H8" s="3"/>
    </row>
    <row r="9" spans="1:8" ht="22.95" customHeight="1" x14ac:dyDescent="0.3">
      <c r="A9" s="3" t="s">
        <v>834</v>
      </c>
      <c r="B9" s="7">
        <v>46020</v>
      </c>
      <c r="C9" s="3" t="str">
        <f>IFERROR(VLOOKUP(التحميل[[#This Row],[الرقم الداخلي]],تسجيل_العقود[],9,0),"")</f>
        <v>SC-26517-CH</v>
      </c>
      <c r="D9" s="3" t="str">
        <f>IFERROR(VLOOKUP(التحميل[[#This Row],[الرقم الداخلي]],تسجيل_العقود[],5,0),"")</f>
        <v>الــــــــــذرة</v>
      </c>
      <c r="E9" s="3" t="str">
        <f>IFERROR(VLOOKUP(التحميل[[#This Row],[الرقم الداخلي]],تفصيلى[],8,0),"")</f>
        <v>KOUROS QUEEN</v>
      </c>
      <c r="F9" s="9" t="s">
        <v>196</v>
      </c>
      <c r="G9" s="18">
        <v>7513.6</v>
      </c>
      <c r="H9" s="3"/>
    </row>
    <row r="10" spans="1:8" ht="22.95" customHeight="1" x14ac:dyDescent="0.3">
      <c r="A10" s="3" t="s">
        <v>821</v>
      </c>
      <c r="B10" s="7">
        <v>46020</v>
      </c>
      <c r="C10" s="3">
        <f>IFERROR(VLOOKUP(التحميل[[#This Row],[الرقم الداخلي]],تسجيل_العقود[],9,0),"")</f>
        <v>20043470</v>
      </c>
      <c r="D10" s="3" t="str">
        <f>IFERROR(VLOOKUP(التحميل[[#This Row],[الرقم الداخلي]],تسجيل_العقود[],5,0),"")</f>
        <v>البذرة</v>
      </c>
      <c r="E10" s="3" t="str">
        <f>IFERROR(VLOOKUP(التحميل[[#This Row],[الرقم الداخلي]],تفصيلى[],8,0),"")</f>
        <v>ANTONIA S</v>
      </c>
      <c r="F10" s="9" t="s">
        <v>202</v>
      </c>
      <c r="G10" s="18">
        <v>234.84</v>
      </c>
      <c r="H10" s="3"/>
    </row>
    <row r="11" spans="1:8" ht="22.95" customHeight="1" x14ac:dyDescent="0.3">
      <c r="A11" s="3" t="s">
        <v>834</v>
      </c>
      <c r="B11" s="7">
        <v>46021</v>
      </c>
      <c r="C11" s="3" t="str">
        <f>IFERROR(VLOOKUP(التحميل[[#This Row],[الرقم الداخلي]],تسجيل_العقود[],9,0),"")</f>
        <v>SC-26517-CH</v>
      </c>
      <c r="D11" s="3" t="str">
        <f>IFERROR(VLOOKUP(التحميل[[#This Row],[الرقم الداخلي]],تسجيل_العقود[],5,0),"")</f>
        <v>الــــــــــذرة</v>
      </c>
      <c r="E11" s="3" t="str">
        <f>IFERROR(VLOOKUP(التحميل[[#This Row],[الرقم الداخلي]],تفصيلى[],8,0),"")</f>
        <v>KOUROS QUEEN</v>
      </c>
      <c r="F11" s="9" t="s">
        <v>196</v>
      </c>
      <c r="G11" s="18">
        <v>8458.34</v>
      </c>
      <c r="H11" s="3"/>
    </row>
    <row r="12" spans="1:8" ht="22.95" customHeight="1" x14ac:dyDescent="0.3">
      <c r="A12" s="3" t="s">
        <v>834</v>
      </c>
      <c r="B12" s="7">
        <v>46022</v>
      </c>
      <c r="C12" s="3" t="str">
        <f>IFERROR(VLOOKUP(التحميل[[#This Row],[الرقم الداخلي]],تسجيل_العقود[],9,0),"")</f>
        <v>SC-26517-CH</v>
      </c>
      <c r="D12" s="3" t="str">
        <f>IFERROR(VLOOKUP(التحميل[[#This Row],[الرقم الداخلي]],تسجيل_العقود[],5,0),"")</f>
        <v>الــــــــــذرة</v>
      </c>
      <c r="E12" s="3" t="str">
        <f>IFERROR(VLOOKUP(التحميل[[#This Row],[الرقم الداخلي]],تفصيلى[],8,0),"")</f>
        <v>KOUROS QUEEN</v>
      </c>
      <c r="F12" s="9" t="s">
        <v>196</v>
      </c>
      <c r="G12" s="18">
        <v>8585.7000000000007</v>
      </c>
      <c r="H12" s="3"/>
    </row>
    <row r="13" spans="1:8" ht="22.95" customHeight="1" x14ac:dyDescent="0.3">
      <c r="A13" s="3" t="s">
        <v>834</v>
      </c>
      <c r="B13" s="7">
        <v>46023</v>
      </c>
      <c r="C13" s="3" t="str">
        <f>IFERROR(VLOOKUP(التحميل[[#This Row],[الرقم الداخلي]],تسجيل_العقود[],9,0),"")</f>
        <v>SC-26517-CH</v>
      </c>
      <c r="D13" s="3" t="str">
        <f>IFERROR(VLOOKUP(التحميل[[#This Row],[الرقم الداخلي]],تسجيل_العقود[],5,0),"")</f>
        <v>الــــــــــذرة</v>
      </c>
      <c r="E13" s="3" t="str">
        <f>IFERROR(VLOOKUP(التحميل[[#This Row],[الرقم الداخلي]],تفصيلى[],8,0),"")</f>
        <v>KOUROS QUEEN</v>
      </c>
      <c r="F13" s="9" t="s">
        <v>196</v>
      </c>
      <c r="G13" s="18">
        <v>3917.1</v>
      </c>
      <c r="H13" s="3"/>
    </row>
    <row r="14" spans="1:8" ht="22.95" customHeight="1" x14ac:dyDescent="0.3">
      <c r="A14" s="3" t="s">
        <v>834</v>
      </c>
      <c r="B14" s="7">
        <v>46024</v>
      </c>
      <c r="C14" s="3" t="str">
        <f>IFERROR(VLOOKUP(التحميل[[#This Row],[الرقم الداخلي]],تسجيل_العقود[],9,0),"")</f>
        <v>SC-26517-CH</v>
      </c>
      <c r="D14" s="3" t="str">
        <f>IFERROR(VLOOKUP(التحميل[[#This Row],[الرقم الداخلي]],تسجيل_العقود[],5,0),"")</f>
        <v>الــــــــــذرة</v>
      </c>
      <c r="E14" s="3" t="str">
        <f>IFERROR(VLOOKUP(التحميل[[#This Row],[الرقم الداخلي]],تفصيلى[],8,0),"")</f>
        <v>KOUROS QUEEN</v>
      </c>
      <c r="F14" s="9" t="s">
        <v>196</v>
      </c>
      <c r="G14" s="18">
        <v>8779.24</v>
      </c>
      <c r="H14" s="3"/>
    </row>
    <row r="15" spans="1:8" ht="22.95" customHeight="1" x14ac:dyDescent="0.3">
      <c r="A15" s="3" t="s">
        <v>834</v>
      </c>
      <c r="B15" s="7">
        <v>46025</v>
      </c>
      <c r="C15" s="3" t="str">
        <f>IFERROR(VLOOKUP(التحميل[[#This Row],[الرقم الداخلي]],تسجيل_العقود[],9,0),"")</f>
        <v>SC-26517-CH</v>
      </c>
      <c r="D15" s="3" t="str">
        <f>IFERROR(VLOOKUP(التحميل[[#This Row],[الرقم الداخلي]],تسجيل_العقود[],5,0),"")</f>
        <v>الــــــــــذرة</v>
      </c>
      <c r="E15" s="3" t="str">
        <f>IFERROR(VLOOKUP(التحميل[[#This Row],[الرقم الداخلي]],تفصيلى[],8,0),"")</f>
        <v>KOUROS QUEEN</v>
      </c>
      <c r="F15" s="9" t="s">
        <v>196</v>
      </c>
      <c r="G15" s="18">
        <v>4259.24</v>
      </c>
      <c r="H15" s="3"/>
    </row>
    <row r="16" spans="1:8" ht="22.95" customHeight="1" x14ac:dyDescent="0.3">
      <c r="A16" s="3" t="s">
        <v>821</v>
      </c>
      <c r="B16" s="7">
        <v>46025</v>
      </c>
      <c r="C16" s="3">
        <f>IFERROR(VLOOKUP(التحميل[[#This Row],[الرقم الداخلي]],تسجيل_العقود[],9,0),"")</f>
        <v>20043470</v>
      </c>
      <c r="D16" s="3" t="str">
        <f>IFERROR(VLOOKUP(التحميل[[#This Row],[الرقم الداخلي]],تسجيل_العقود[],5,0),"")</f>
        <v>البذرة</v>
      </c>
      <c r="E16" s="3" t="str">
        <f>IFERROR(VLOOKUP(التحميل[[#This Row],[الرقم الداخلي]],تفصيلى[],8,0),"")</f>
        <v>ANTONIA S</v>
      </c>
      <c r="F16" s="9" t="s">
        <v>202</v>
      </c>
      <c r="G16" s="18">
        <v>526.5</v>
      </c>
      <c r="H16" s="3"/>
    </row>
    <row r="17" spans="1:8" ht="22.95" customHeight="1" x14ac:dyDescent="0.3">
      <c r="A17" s="3" t="s">
        <v>834</v>
      </c>
      <c r="B17" s="7">
        <v>46026</v>
      </c>
      <c r="C17" s="3" t="str">
        <f>IFERROR(VLOOKUP(التحميل[[#This Row],[الرقم الداخلي]],تسجيل_العقود[],9,0),"")</f>
        <v>SC-26517-CH</v>
      </c>
      <c r="D17" s="3" t="str">
        <f>IFERROR(VLOOKUP(التحميل[[#This Row],[الرقم الداخلي]],تسجيل_العقود[],5,0),"")</f>
        <v>الــــــــــذرة</v>
      </c>
      <c r="E17" s="3" t="str">
        <f>IFERROR(VLOOKUP(التحميل[[#This Row],[الرقم الداخلي]],تفصيلى[],8,0),"")</f>
        <v>KOUROS QUEEN</v>
      </c>
      <c r="F17" s="9" t="s">
        <v>202</v>
      </c>
      <c r="G17" s="18">
        <v>487.76</v>
      </c>
      <c r="H17" s="3"/>
    </row>
    <row r="18" spans="1:8" ht="22.95" customHeight="1" x14ac:dyDescent="0.3">
      <c r="A18" s="3" t="s">
        <v>834</v>
      </c>
      <c r="B18" s="7">
        <v>46026</v>
      </c>
      <c r="C18" s="3" t="str">
        <f>IFERROR(VLOOKUP(التحميل[[#This Row],[الرقم الداخلي]],تسجيل_العقود[],9,0),"")</f>
        <v>SC-26517-CH</v>
      </c>
      <c r="D18" s="3" t="str">
        <f>IFERROR(VLOOKUP(التحميل[[#This Row],[الرقم الداخلي]],تسجيل_العقود[],5,0),"")</f>
        <v>الــــــــــذرة</v>
      </c>
      <c r="E18" s="3" t="str">
        <f>IFERROR(VLOOKUP(التحميل[[#This Row],[الرقم الداخلي]],تفصيلى[],8,0),"")</f>
        <v>KOUROS QUEEN</v>
      </c>
      <c r="F18" s="9" t="s">
        <v>196</v>
      </c>
      <c r="G18" s="18">
        <v>117.2</v>
      </c>
      <c r="H18" s="3"/>
    </row>
    <row r="19" spans="1:8" ht="22.95" customHeight="1" x14ac:dyDescent="0.3">
      <c r="A19" s="3" t="s">
        <v>821</v>
      </c>
      <c r="B19" s="7">
        <v>46026</v>
      </c>
      <c r="C19" s="3">
        <f>IFERROR(VLOOKUP(التحميل[[#This Row],[الرقم الداخلي]],تسجيل_العقود[],9,0),"")</f>
        <v>20043470</v>
      </c>
      <c r="D19" s="3" t="str">
        <f>IFERROR(VLOOKUP(التحميل[[#This Row],[الرقم الداخلي]],تسجيل_العقود[],5,0),"")</f>
        <v>البذرة</v>
      </c>
      <c r="E19" s="3" t="str">
        <f>IFERROR(VLOOKUP(التحميل[[#This Row],[الرقم الداخلي]],تفصيلى[],8,0),"")</f>
        <v>ANTONIA S</v>
      </c>
      <c r="F19" s="9" t="s">
        <v>202</v>
      </c>
      <c r="G19" s="18">
        <v>674.30000000000007</v>
      </c>
      <c r="H19" s="3"/>
    </row>
    <row r="20" spans="1:8" ht="22.95" customHeight="1" x14ac:dyDescent="0.3">
      <c r="A20" s="3" t="s">
        <v>837</v>
      </c>
      <c r="B20" s="7">
        <v>46027</v>
      </c>
      <c r="C20" s="3" t="str">
        <f>IFERROR(VLOOKUP(التحميل[[#This Row],[الرقم الداخلي]],تسجيل_العقود[],9,0),"")</f>
        <v>SC-26516-CH</v>
      </c>
      <c r="D20" s="3" t="str">
        <f>IFERROR(VLOOKUP(التحميل[[#This Row],[الرقم الداخلي]],تسجيل_العقود[],5,0),"")</f>
        <v>الــــــــــذرة</v>
      </c>
      <c r="E20" s="3" t="str">
        <f>IFERROR(VLOOKUP(التحميل[[#This Row],[الرقم الداخلي]],تفصيلى[],8,0),"")</f>
        <v>NAVIOS CHRISTINE B</v>
      </c>
      <c r="F20" s="9" t="s">
        <v>196</v>
      </c>
      <c r="G20" s="18">
        <v>8031.22</v>
      </c>
      <c r="H20" s="3"/>
    </row>
    <row r="21" spans="1:8" ht="22.95" customHeight="1" x14ac:dyDescent="0.3">
      <c r="A21" s="3" t="s">
        <v>821</v>
      </c>
      <c r="B21" s="7">
        <v>46027</v>
      </c>
      <c r="C21" s="3">
        <f>IFERROR(VLOOKUP(التحميل[[#This Row],[الرقم الداخلي]],تسجيل_العقود[],9,0),"")</f>
        <v>20043470</v>
      </c>
      <c r="D21" s="3" t="str">
        <f>IFERROR(VLOOKUP(التحميل[[#This Row],[الرقم الداخلي]],تسجيل_العقود[],5,0),"")</f>
        <v>البذرة</v>
      </c>
      <c r="E21" s="3" t="str">
        <f>IFERROR(VLOOKUP(التحميل[[#This Row],[الرقم الداخلي]],تفصيلى[],8,0),"")</f>
        <v>ANTONIA S</v>
      </c>
      <c r="F21" s="9" t="s">
        <v>202</v>
      </c>
      <c r="G21" s="18">
        <v>564.36000000000013</v>
      </c>
      <c r="H21" s="3"/>
    </row>
    <row r="22" spans="1:8" ht="22.95" customHeight="1" x14ac:dyDescent="0.3">
      <c r="A22" s="3" t="s">
        <v>837</v>
      </c>
      <c r="B22" s="7">
        <v>46028</v>
      </c>
      <c r="C22" s="3" t="str">
        <f>IFERROR(VLOOKUP(التحميل[[#This Row],[الرقم الداخلي]],تسجيل_العقود[],9,0),"")</f>
        <v>SC-26516-CH</v>
      </c>
      <c r="D22" s="3" t="str">
        <f>IFERROR(VLOOKUP(التحميل[[#This Row],[الرقم الداخلي]],تسجيل_العقود[],5,0),"")</f>
        <v>الــــــــــذرة</v>
      </c>
      <c r="E22" s="3" t="str">
        <f>IFERROR(VLOOKUP(التحميل[[#This Row],[الرقم الداخلي]],تفصيلى[],8,0),"")</f>
        <v>NAVIOS CHRISTINE B</v>
      </c>
      <c r="F22" s="9" t="s">
        <v>196</v>
      </c>
      <c r="G22" s="18">
        <v>7689.52</v>
      </c>
      <c r="H22" s="3"/>
    </row>
    <row r="23" spans="1:8" ht="22.95" customHeight="1" x14ac:dyDescent="0.3">
      <c r="A23" s="3" t="s">
        <v>874</v>
      </c>
      <c r="B23" s="7">
        <v>46029</v>
      </c>
      <c r="C23" s="3" t="str">
        <f>IFERROR(VLOOKUP(التحميل[[#This Row],[الرقم الداخلي]],تسجيل_العقود[],9,0),"")</f>
        <v>SCN-007324</v>
      </c>
      <c r="D23" s="3" t="str">
        <f>IFERROR(VLOOKUP(التحميل[[#This Row],[الرقم الداخلي]],تسجيل_العقود[],5,0),"")</f>
        <v>الصويا</v>
      </c>
      <c r="E23" s="3">
        <f>IFERROR(VLOOKUP(التحميل[[#This Row],[الرقم الداخلي]],تفصيلى[],8,0),"")</f>
        <v>0</v>
      </c>
      <c r="F23" s="9" t="s">
        <v>202</v>
      </c>
      <c r="G23" s="18">
        <v>1325.0300000000002</v>
      </c>
      <c r="H23" s="3"/>
    </row>
    <row r="24" spans="1:8" ht="22.95" customHeight="1" x14ac:dyDescent="0.3">
      <c r="A24" s="3" t="s">
        <v>837</v>
      </c>
      <c r="B24" s="7">
        <v>46029</v>
      </c>
      <c r="C24" s="3" t="str">
        <f>IFERROR(VLOOKUP(التحميل[[#This Row],[الرقم الداخلي]],تسجيل_العقود[],9,0),"")</f>
        <v>SC-26516-CH</v>
      </c>
      <c r="D24" s="3" t="str">
        <f>IFERROR(VLOOKUP(التحميل[[#This Row],[الرقم الداخلي]],تسجيل_العقود[],5,0),"")</f>
        <v>الــــــــــذرة</v>
      </c>
      <c r="E24" s="3" t="str">
        <f>IFERROR(VLOOKUP(التحميل[[#This Row],[الرقم الداخلي]],تفصيلى[],8,0),"")</f>
        <v>NAVIOS CHRISTINE B</v>
      </c>
      <c r="F24" s="9" t="s">
        <v>196</v>
      </c>
      <c r="G24" s="18">
        <v>8937.6200000000008</v>
      </c>
      <c r="H24" s="3"/>
    </row>
    <row r="25" spans="1:8" ht="22.95" customHeight="1" x14ac:dyDescent="0.3">
      <c r="A25" s="3" t="s">
        <v>874</v>
      </c>
      <c r="B25" s="7">
        <v>46030</v>
      </c>
      <c r="C25" s="3" t="str">
        <f>IFERROR(VLOOKUP(التحميل[[#This Row],[الرقم الداخلي]],تسجيل_العقود[],9,0),"")</f>
        <v>SCN-007324</v>
      </c>
      <c r="D25" s="3" t="str">
        <f>IFERROR(VLOOKUP(التحميل[[#This Row],[الرقم الداخلي]],تسجيل_العقود[],5,0),"")</f>
        <v>الصويا</v>
      </c>
      <c r="E25" s="3">
        <f>IFERROR(VLOOKUP(التحميل[[#This Row],[الرقم الداخلي]],تفصيلى[],8,0),"")</f>
        <v>0</v>
      </c>
      <c r="F25" s="9" t="s">
        <v>202</v>
      </c>
      <c r="G25" s="18">
        <v>877.09999999999991</v>
      </c>
      <c r="H25" s="3"/>
    </row>
    <row r="26" spans="1:8" ht="22.95" customHeight="1" x14ac:dyDescent="0.3">
      <c r="A26" s="3" t="s">
        <v>837</v>
      </c>
      <c r="B26" s="7">
        <v>46030</v>
      </c>
      <c r="C26" s="3" t="str">
        <f>IFERROR(VLOOKUP(التحميل[[#This Row],[الرقم الداخلي]],تسجيل_العقود[],9,0),"")</f>
        <v>SC-26516-CH</v>
      </c>
      <c r="D26" s="3" t="str">
        <f>IFERROR(VLOOKUP(التحميل[[#This Row],[الرقم الداخلي]],تسجيل_العقود[],5,0),"")</f>
        <v>الــــــــــذرة</v>
      </c>
      <c r="E26" s="3" t="str">
        <f>IFERROR(VLOOKUP(التحميل[[#This Row],[الرقم الداخلي]],تفصيلى[],8,0),"")</f>
        <v>NAVIOS CHRISTINE B</v>
      </c>
      <c r="F26" s="9" t="s">
        <v>196</v>
      </c>
      <c r="G26" s="18">
        <v>7060.4</v>
      </c>
      <c r="H26" s="3"/>
    </row>
    <row r="27" spans="1:8" ht="22.95" customHeight="1" x14ac:dyDescent="0.3">
      <c r="A27" s="3" t="s">
        <v>837</v>
      </c>
      <c r="B27" s="7">
        <v>46031</v>
      </c>
      <c r="C27" s="3" t="str">
        <f>IFERROR(VLOOKUP(التحميل[[#This Row],[الرقم الداخلي]],تسجيل_العقود[],9,0),"")</f>
        <v>SC-26516-CH</v>
      </c>
      <c r="D27" s="3" t="str">
        <f>IFERROR(VLOOKUP(التحميل[[#This Row],[الرقم الداخلي]],تسجيل_العقود[],5,0),"")</f>
        <v>الــــــــــذرة</v>
      </c>
      <c r="E27" s="3" t="str">
        <f>IFERROR(VLOOKUP(التحميل[[#This Row],[الرقم الداخلي]],تفصيلى[],8,0),"")</f>
        <v>NAVIOS CHRISTINE B</v>
      </c>
      <c r="F27" s="9" t="s">
        <v>196</v>
      </c>
      <c r="G27" s="18">
        <v>7203.18</v>
      </c>
      <c r="H27" s="3"/>
    </row>
    <row r="28" spans="1:8" ht="22.95" customHeight="1" x14ac:dyDescent="0.3">
      <c r="A28" s="3" t="s">
        <v>837</v>
      </c>
      <c r="B28" s="7">
        <v>46032</v>
      </c>
      <c r="C28" s="3" t="str">
        <f>IFERROR(VLOOKUP(التحميل[[#This Row],[الرقم الداخلي]],تسجيل_العقود[],9,0),"")</f>
        <v>SC-26516-CH</v>
      </c>
      <c r="D28" s="3" t="str">
        <f>IFERROR(VLOOKUP(التحميل[[#This Row],[الرقم الداخلي]],تسجيل_العقود[],5,0),"")</f>
        <v>الــــــــــذرة</v>
      </c>
      <c r="E28" s="3" t="str">
        <f>IFERROR(VLOOKUP(التحميل[[#This Row],[الرقم الداخلي]],تفصيلى[],8,0),"")</f>
        <v>NAVIOS CHRISTINE B</v>
      </c>
      <c r="F28" s="9" t="s">
        <v>196</v>
      </c>
      <c r="G28" s="18">
        <v>7039.3</v>
      </c>
      <c r="H28" s="3"/>
    </row>
    <row r="29" spans="1:8" ht="22.95" customHeight="1" x14ac:dyDescent="0.3">
      <c r="A29" s="3" t="s">
        <v>874</v>
      </c>
      <c r="B29" s="7">
        <v>46033</v>
      </c>
      <c r="C29" s="3" t="str">
        <f>IFERROR(VLOOKUP(التحميل[[#This Row],[الرقم الداخلي]],تسجيل_العقود[],9,0),"")</f>
        <v>SCN-007324</v>
      </c>
      <c r="D29" s="3" t="str">
        <f>IFERROR(VLOOKUP(التحميل[[#This Row],[الرقم الداخلي]],تسجيل_العقود[],5,0),"")</f>
        <v>الصويا</v>
      </c>
      <c r="E29" s="3">
        <f>IFERROR(VLOOKUP(التحميل[[#This Row],[الرقم الداخلي]],تفصيلى[],8,0),"")</f>
        <v>0</v>
      </c>
      <c r="F29" s="9" t="s">
        <v>202</v>
      </c>
      <c r="G29" s="18">
        <v>229.78</v>
      </c>
      <c r="H29" s="3"/>
    </row>
    <row r="30" spans="1:8" ht="22.95" customHeight="1" x14ac:dyDescent="0.3">
      <c r="A30" s="3" t="s">
        <v>837</v>
      </c>
      <c r="B30" s="7">
        <v>46033</v>
      </c>
      <c r="C30" s="3" t="str">
        <f>IFERROR(VLOOKUP(التحميل[[#This Row],[الرقم الداخلي]],تسجيل_العقود[],9,0),"")</f>
        <v>SC-26516-CH</v>
      </c>
      <c r="D30" s="3" t="str">
        <f>IFERROR(VLOOKUP(التحميل[[#This Row],[الرقم الداخلي]],تسجيل_العقود[],5,0),"")</f>
        <v>الــــــــــذرة</v>
      </c>
      <c r="E30" s="3" t="str">
        <f>IFERROR(VLOOKUP(التحميل[[#This Row],[الرقم الداخلي]],تفصيلى[],8,0),"")</f>
        <v>NAVIOS CHRISTINE B</v>
      </c>
      <c r="F30" s="9" t="s">
        <v>196</v>
      </c>
      <c r="G30" s="18">
        <v>5696.44</v>
      </c>
      <c r="H30" s="3"/>
    </row>
    <row r="31" spans="1:8" ht="22.95" customHeight="1" x14ac:dyDescent="0.3">
      <c r="A31" s="3" t="s">
        <v>878</v>
      </c>
      <c r="B31" s="7">
        <v>46034</v>
      </c>
      <c r="C31" s="3" t="str">
        <f>IFERROR(VLOOKUP(التحميل[[#This Row],[الرقم الداخلي]],تسجيل_العقود[],9,0),"")</f>
        <v>SCN-007325</v>
      </c>
      <c r="D31" s="3" t="str">
        <f>IFERROR(VLOOKUP(التحميل[[#This Row],[الرقم الداخلي]],تسجيل_العقود[],5,0),"")</f>
        <v>الصويا</v>
      </c>
      <c r="E31" s="3">
        <f>IFERROR(VLOOKUP(التحميل[[#This Row],[الرقم الداخلي]],تفصيلى[],8,0),"")</f>
        <v>0</v>
      </c>
      <c r="F31" s="9" t="s">
        <v>202</v>
      </c>
      <c r="G31" s="18">
        <v>1377.1499999999996</v>
      </c>
      <c r="H31" s="3"/>
    </row>
    <row r="32" spans="1:8" ht="22.95" customHeight="1" x14ac:dyDescent="0.3">
      <c r="A32" s="3" t="s">
        <v>837</v>
      </c>
      <c r="B32" s="7">
        <v>46034</v>
      </c>
      <c r="C32" s="3" t="str">
        <f>IFERROR(VLOOKUP(التحميل[[#This Row],[الرقم الداخلي]],تسجيل_العقود[],9,0),"")</f>
        <v>SC-26516-CH</v>
      </c>
      <c r="D32" s="3" t="str">
        <f>IFERROR(VLOOKUP(التحميل[[#This Row],[الرقم الداخلي]],تسجيل_العقود[],5,0),"")</f>
        <v>الــــــــــذرة</v>
      </c>
      <c r="E32" s="3" t="str">
        <f>IFERROR(VLOOKUP(التحميل[[#This Row],[الرقم الداخلي]],تفصيلى[],8,0),"")</f>
        <v>NAVIOS CHRISTINE B</v>
      </c>
      <c r="F32" s="9" t="s">
        <v>196</v>
      </c>
      <c r="G32" s="18">
        <v>1943.76</v>
      </c>
      <c r="H32" s="3"/>
    </row>
    <row r="33" spans="1:8" ht="22.95" customHeight="1" x14ac:dyDescent="0.3">
      <c r="A33" s="3" t="s">
        <v>874</v>
      </c>
      <c r="B33" s="7">
        <v>46035</v>
      </c>
      <c r="C33" s="3" t="str">
        <f>IFERROR(VLOOKUP(التحميل[[#This Row],[الرقم الداخلي]],تسجيل_العقود[],9,0),"")</f>
        <v>SCN-007324</v>
      </c>
      <c r="D33" s="3" t="str">
        <f>IFERROR(VLOOKUP(التحميل[[#This Row],[الرقم الداخلي]],تسجيل_العقود[],5,0),"")</f>
        <v>الصويا</v>
      </c>
      <c r="E33" s="3">
        <f>IFERROR(VLOOKUP(التحميل[[#This Row],[الرقم الداخلي]],تفصيلى[],8,0),"")</f>
        <v>0</v>
      </c>
      <c r="F33" s="9" t="s">
        <v>202</v>
      </c>
      <c r="G33" s="18">
        <v>38.590000000000003</v>
      </c>
      <c r="H33" s="3"/>
    </row>
    <row r="34" spans="1:8" ht="22.95" customHeight="1" x14ac:dyDescent="0.3">
      <c r="A34" s="3" t="s">
        <v>878</v>
      </c>
      <c r="B34" s="7">
        <v>46035</v>
      </c>
      <c r="C34" s="3" t="str">
        <f>IFERROR(VLOOKUP(التحميل[[#This Row],[الرقم الداخلي]],تسجيل_العقود[],9,0),"")</f>
        <v>SCN-007325</v>
      </c>
      <c r="D34" s="3" t="str">
        <f>IFERROR(VLOOKUP(التحميل[[#This Row],[الرقم الداخلي]],تسجيل_العقود[],5,0),"")</f>
        <v>الصويا</v>
      </c>
      <c r="E34" s="3">
        <f>IFERROR(VLOOKUP(التحميل[[#This Row],[الرقم الداخلي]],تفصيلى[],8,0),"")</f>
        <v>0</v>
      </c>
      <c r="F34" s="9" t="s">
        <v>202</v>
      </c>
      <c r="G34" s="18">
        <v>971.24999999999989</v>
      </c>
      <c r="H34" s="3"/>
    </row>
    <row r="35" spans="1:8" ht="22.95" customHeight="1" x14ac:dyDescent="0.3">
      <c r="A35" s="3" t="s">
        <v>837</v>
      </c>
      <c r="B35" s="7">
        <v>46035</v>
      </c>
      <c r="C35" s="3" t="str">
        <f>IFERROR(VLOOKUP(التحميل[[#This Row],[الرقم الداخلي]],تسجيل_العقود[],9,0),"")</f>
        <v>SC-26516-CH</v>
      </c>
      <c r="D35" s="3" t="str">
        <f>IFERROR(VLOOKUP(التحميل[[#This Row],[الرقم الداخلي]],تسجيل_العقود[],5,0),"")</f>
        <v>الــــــــــذرة</v>
      </c>
      <c r="E35" s="3" t="str">
        <f>IFERROR(VLOOKUP(التحميل[[#This Row],[الرقم الداخلي]],تفصيلى[],8,0),"")</f>
        <v>NAVIOS CHRISTINE B</v>
      </c>
      <c r="F35" s="9" t="s">
        <v>196</v>
      </c>
      <c r="G35" s="18">
        <v>1034.08</v>
      </c>
      <c r="H35" s="3"/>
    </row>
    <row r="36" spans="1:8" ht="22.95" customHeight="1" x14ac:dyDescent="0.3">
      <c r="A36" s="3" t="s">
        <v>831</v>
      </c>
      <c r="B36" s="7">
        <v>46035</v>
      </c>
      <c r="C36" s="3" t="str">
        <f>IFERROR(VLOOKUP(التحميل[[#This Row],[الرقم الداخلي]],تسجيل_العقود[],9,0),"")</f>
        <v>SC-26583-CH</v>
      </c>
      <c r="D36" s="3" t="str">
        <f>IFERROR(VLOOKUP(التحميل[[#This Row],[الرقم الداخلي]],تسجيل_العقود[],5,0),"")</f>
        <v>الــــــــــذرة</v>
      </c>
      <c r="E36" s="3" t="str">
        <f>IFERROR(VLOOKUP(التحميل[[#This Row],[الرقم الداخلي]],تفصيلى[],8,0),"")</f>
        <v>ST GREG</v>
      </c>
      <c r="F36" s="9" t="s">
        <v>196</v>
      </c>
      <c r="G36" s="18">
        <v>1931.42</v>
      </c>
      <c r="H36" s="3"/>
    </row>
    <row r="37" spans="1:8" ht="22.95" customHeight="1" x14ac:dyDescent="0.3">
      <c r="A37" s="3" t="s">
        <v>878</v>
      </c>
      <c r="B37" s="7">
        <v>46036</v>
      </c>
      <c r="C37" s="3" t="str">
        <f>IFERROR(VLOOKUP(التحميل[[#This Row],[الرقم الداخلي]],تسجيل_العقود[],9,0),"")</f>
        <v>SCN-007325</v>
      </c>
      <c r="D37" s="3" t="str">
        <f>IFERROR(VLOOKUP(التحميل[[#This Row],[الرقم الداخلي]],تسجيل_العقود[],5,0),"")</f>
        <v>الصويا</v>
      </c>
      <c r="E37" s="3">
        <f>IFERROR(VLOOKUP(التحميل[[#This Row],[الرقم الداخلي]],تفصيلى[],8,0),"")</f>
        <v>0</v>
      </c>
      <c r="F37" s="9" t="s">
        <v>202</v>
      </c>
      <c r="G37" s="18">
        <v>90.07</v>
      </c>
      <c r="H37" s="3"/>
    </row>
    <row r="38" spans="1:8" ht="22.95" customHeight="1" x14ac:dyDescent="0.3">
      <c r="A38" s="3" t="s">
        <v>831</v>
      </c>
      <c r="B38" s="7">
        <v>46036</v>
      </c>
      <c r="C38" s="3" t="str">
        <f>IFERROR(VLOOKUP(التحميل[[#This Row],[الرقم الداخلي]],تسجيل_العقود[],9,0),"")</f>
        <v>SC-26583-CH</v>
      </c>
      <c r="D38" s="3" t="str">
        <f>IFERROR(VLOOKUP(التحميل[[#This Row],[الرقم الداخلي]],تسجيل_العقود[],5,0),"")</f>
        <v>الــــــــــذرة</v>
      </c>
      <c r="E38" s="3" t="str">
        <f>IFERROR(VLOOKUP(التحميل[[#This Row],[الرقم الداخلي]],تفصيلى[],8,0),"")</f>
        <v>ST GREG</v>
      </c>
      <c r="F38" s="9" t="s">
        <v>196</v>
      </c>
      <c r="G38" s="18">
        <v>3467.18</v>
      </c>
      <c r="H38" s="3"/>
    </row>
    <row r="39" spans="1:8" ht="22.95" customHeight="1" x14ac:dyDescent="0.3">
      <c r="A39" s="3" t="s">
        <v>874</v>
      </c>
      <c r="B39" s="7">
        <v>46037</v>
      </c>
      <c r="C39" s="3" t="str">
        <f>IFERROR(VLOOKUP(التحميل[[#This Row],[الرقم الداخلي]],تسجيل_العقود[],9,0),"")</f>
        <v>SCN-007324</v>
      </c>
      <c r="D39" s="3" t="str">
        <f>IFERROR(VLOOKUP(التحميل[[#This Row],[الرقم الداخلي]],تسجيل_العقود[],5,0),"")</f>
        <v>الصويا</v>
      </c>
      <c r="E39" s="3">
        <f>IFERROR(VLOOKUP(التحميل[[#This Row],[الرقم الداخلي]],تفصيلى[],8,0),"")</f>
        <v>0</v>
      </c>
      <c r="F39" s="9" t="s">
        <v>202</v>
      </c>
      <c r="G39" s="18">
        <v>13.04</v>
      </c>
      <c r="H39" s="3"/>
    </row>
    <row r="40" spans="1:8" ht="22.95" customHeight="1" x14ac:dyDescent="0.3">
      <c r="A40" s="3" t="s">
        <v>878</v>
      </c>
      <c r="B40" s="7">
        <v>46037</v>
      </c>
      <c r="C40" s="3" t="str">
        <f>IFERROR(VLOOKUP(التحميل[[#This Row],[الرقم الداخلي]],تسجيل_العقود[],9,0),"")</f>
        <v>SCN-007325</v>
      </c>
      <c r="D40" s="3" t="str">
        <f>IFERROR(VLOOKUP(التحميل[[#This Row],[الرقم الداخلي]],تسجيل_العقود[],5,0),"")</f>
        <v>الصويا</v>
      </c>
      <c r="E40" s="3">
        <f>IFERROR(VLOOKUP(التحميل[[#This Row],[الرقم الداخلي]],تفصيلى[],8,0),"")</f>
        <v>0</v>
      </c>
      <c r="F40" s="9" t="s">
        <v>202</v>
      </c>
      <c r="G40" s="18">
        <v>51.49</v>
      </c>
      <c r="H40" s="3"/>
    </row>
    <row r="41" spans="1:8" ht="22.95" customHeight="1" x14ac:dyDescent="0.3">
      <c r="A41" s="3" t="s">
        <v>837</v>
      </c>
      <c r="B41" s="7">
        <v>46037</v>
      </c>
      <c r="C41" s="3" t="str">
        <f>IFERROR(VLOOKUP(التحميل[[#This Row],[الرقم الداخلي]],تسجيل_العقود[],9,0),"")</f>
        <v>SC-26516-CH</v>
      </c>
      <c r="D41" s="3" t="str">
        <f>IFERROR(VLOOKUP(التحميل[[#This Row],[الرقم الداخلي]],تسجيل_العقود[],5,0),"")</f>
        <v>الــــــــــذرة</v>
      </c>
      <c r="E41" s="3" t="str">
        <f>IFERROR(VLOOKUP(التحميل[[#This Row],[الرقم الداخلي]],تفصيلى[],8,0),"")</f>
        <v>NAVIOS CHRISTINE B</v>
      </c>
      <c r="F41" s="9" t="s">
        <v>202</v>
      </c>
      <c r="G41" s="18">
        <v>177.54</v>
      </c>
      <c r="H41" s="3"/>
    </row>
    <row r="42" spans="1:8" ht="22.95" customHeight="1" x14ac:dyDescent="0.3">
      <c r="A42" s="3" t="s">
        <v>831</v>
      </c>
      <c r="B42" s="7">
        <v>46037</v>
      </c>
      <c r="C42" s="3" t="str">
        <f>IFERROR(VLOOKUP(التحميل[[#This Row],[الرقم الداخلي]],تسجيل_العقود[],9,0),"")</f>
        <v>SC-26583-CH</v>
      </c>
      <c r="D42" s="3" t="str">
        <f>IFERROR(VLOOKUP(التحميل[[#This Row],[الرقم الداخلي]],تسجيل_العقود[],5,0),"")</f>
        <v>الــــــــــذرة</v>
      </c>
      <c r="E42" s="3" t="str">
        <f>IFERROR(VLOOKUP(التحميل[[#This Row],[الرقم الداخلي]],تفصيلى[],8,0),"")</f>
        <v>ST GREG</v>
      </c>
      <c r="F42" s="9" t="s">
        <v>196</v>
      </c>
      <c r="G42" s="18">
        <v>2258.08</v>
      </c>
      <c r="H42" s="3"/>
    </row>
    <row r="43" spans="1:8" ht="22.95" customHeight="1" x14ac:dyDescent="0.3">
      <c r="A43" s="3" t="s">
        <v>821</v>
      </c>
      <c r="B43" s="7">
        <v>46037</v>
      </c>
      <c r="C43" s="3">
        <f>IFERROR(VLOOKUP(التحميل[[#This Row],[الرقم الداخلي]],تسجيل_العقود[],9,0),"")</f>
        <v>20043470</v>
      </c>
      <c r="D43" s="3" t="str">
        <f>IFERROR(VLOOKUP(التحميل[[#This Row],[الرقم الداخلي]],تسجيل_العقود[],5,0),"")</f>
        <v>البذرة</v>
      </c>
      <c r="E43" s="3" t="str">
        <f>IFERROR(VLOOKUP(التحميل[[#This Row],[الرقم الداخلي]],تفصيلى[],8,0),"")</f>
        <v>ANTONIA S</v>
      </c>
      <c r="F43" s="9" t="s">
        <v>202</v>
      </c>
      <c r="G43" s="18">
        <v>338.94</v>
      </c>
      <c r="H43" s="3"/>
    </row>
    <row r="44" spans="1:8" ht="22.95" customHeight="1" x14ac:dyDescent="0.3">
      <c r="A44" s="3" t="s">
        <v>837</v>
      </c>
      <c r="B44" s="7">
        <v>46038</v>
      </c>
      <c r="C44" s="3" t="str">
        <f>IFERROR(VLOOKUP(التحميل[[#This Row],[الرقم الداخلي]],تسجيل_العقود[],9,0),"")</f>
        <v>SC-26516-CH</v>
      </c>
      <c r="D44" s="3" t="str">
        <f>IFERROR(VLOOKUP(التحميل[[#This Row],[الرقم الداخلي]],تسجيل_العقود[],5,0),"")</f>
        <v>الــــــــــذرة</v>
      </c>
      <c r="E44" s="3" t="str">
        <f>IFERROR(VLOOKUP(التحميل[[#This Row],[الرقم الداخلي]],تفصيلى[],8,0),"")</f>
        <v>NAVIOS CHRISTINE B</v>
      </c>
      <c r="F44" s="9" t="s">
        <v>202</v>
      </c>
      <c r="G44" s="18">
        <v>169.44</v>
      </c>
      <c r="H44" s="3"/>
    </row>
    <row r="45" spans="1:8" ht="22.95" customHeight="1" x14ac:dyDescent="0.3">
      <c r="A45" s="3" t="s">
        <v>837</v>
      </c>
      <c r="B45" s="7">
        <v>46039</v>
      </c>
      <c r="C45" s="3" t="str">
        <f>IFERROR(VLOOKUP(التحميل[[#This Row],[الرقم الداخلي]],تسجيل_العقود[],9,0),"")</f>
        <v>SC-26516-CH</v>
      </c>
      <c r="D45" s="3" t="str">
        <f>IFERROR(VLOOKUP(التحميل[[#This Row],[الرقم الداخلي]],تسجيل_العقود[],5,0),"")</f>
        <v>الــــــــــذرة</v>
      </c>
      <c r="E45" s="3" t="str">
        <f>IFERROR(VLOOKUP(التحميل[[#This Row],[الرقم الداخلي]],تفصيلى[],8,0),"")</f>
        <v>NAVIOS CHRISTINE B</v>
      </c>
      <c r="F45" s="9" t="s">
        <v>202</v>
      </c>
      <c r="G45" s="18">
        <v>230.18</v>
      </c>
      <c r="H45" s="3"/>
    </row>
    <row r="46" spans="1:8" ht="22.95" customHeight="1" x14ac:dyDescent="0.3">
      <c r="A46" s="3" t="s">
        <v>821</v>
      </c>
      <c r="B46" s="7">
        <v>46039</v>
      </c>
      <c r="C46" s="3">
        <f>IFERROR(VLOOKUP(التحميل[[#This Row],[الرقم الداخلي]],تسجيل_العقود[],9,0),"")</f>
        <v>20043470</v>
      </c>
      <c r="D46" s="3" t="str">
        <f>IFERROR(VLOOKUP(التحميل[[#This Row],[الرقم الداخلي]],تسجيل_العقود[],5,0),"")</f>
        <v>البذرة</v>
      </c>
      <c r="E46" s="3" t="str">
        <f>IFERROR(VLOOKUP(التحميل[[#This Row],[الرقم الداخلي]],تفصيلى[],8,0),"")</f>
        <v>ANTONIA S</v>
      </c>
      <c r="F46" s="9" t="s">
        <v>202</v>
      </c>
      <c r="G46" s="18">
        <v>1555.34</v>
      </c>
      <c r="H46" s="3"/>
    </row>
    <row r="47" spans="1:8" ht="22.95" customHeight="1" x14ac:dyDescent="0.3">
      <c r="A47" s="3" t="s">
        <v>837</v>
      </c>
      <c r="B47" s="7">
        <v>46040</v>
      </c>
      <c r="C47" s="3" t="str">
        <f>IFERROR(VLOOKUP(التحميل[[#This Row],[الرقم الداخلي]],تسجيل_العقود[],9,0),"")</f>
        <v>SC-26516-CH</v>
      </c>
      <c r="D47" s="3" t="str">
        <f>IFERROR(VLOOKUP(التحميل[[#This Row],[الرقم الداخلي]],تسجيل_العقود[],5,0),"")</f>
        <v>الــــــــــذرة</v>
      </c>
      <c r="E47" s="3" t="str">
        <f>IFERROR(VLOOKUP(التحميل[[#This Row],[الرقم الداخلي]],تفصيلى[],8,0),"")</f>
        <v>NAVIOS CHRISTINE B</v>
      </c>
      <c r="F47" s="9" t="s">
        <v>202</v>
      </c>
      <c r="G47" s="18">
        <v>248.8</v>
      </c>
      <c r="H47" s="3"/>
    </row>
    <row r="48" spans="1:8" ht="22.95" customHeight="1" x14ac:dyDescent="0.3">
      <c r="A48" s="3" t="s">
        <v>821</v>
      </c>
      <c r="B48" s="7">
        <v>46040</v>
      </c>
      <c r="C48" s="3">
        <f>IFERROR(VLOOKUP(التحميل[[#This Row],[الرقم الداخلي]],تسجيل_العقود[],9,0),"")</f>
        <v>20043470</v>
      </c>
      <c r="D48" s="3" t="str">
        <f>IFERROR(VLOOKUP(التحميل[[#This Row],[الرقم الداخلي]],تسجيل_العقود[],5,0),"")</f>
        <v>البذرة</v>
      </c>
      <c r="E48" s="3" t="str">
        <f>IFERROR(VLOOKUP(التحميل[[#This Row],[الرقم الداخلي]],تفصيلى[],8,0),"")</f>
        <v>ANTONIA S</v>
      </c>
      <c r="F48" s="9" t="s">
        <v>202</v>
      </c>
      <c r="G48" s="18">
        <v>628.62</v>
      </c>
      <c r="H48" s="3"/>
    </row>
    <row r="49" spans="1:8" ht="22.95" customHeight="1" x14ac:dyDescent="0.3">
      <c r="A49" s="3" t="s">
        <v>834</v>
      </c>
      <c r="B49" s="7">
        <v>46041</v>
      </c>
      <c r="C49" s="3" t="str">
        <f>IFERROR(VLOOKUP(التحميل[[#This Row],[الرقم الداخلي]],تسجيل_العقود[],9,0),"")</f>
        <v>SC-26517-CH</v>
      </c>
      <c r="D49" s="3" t="str">
        <f>IFERROR(VLOOKUP(التحميل[[#This Row],[الرقم الداخلي]],تسجيل_العقود[],5,0),"")</f>
        <v>الــــــــــذرة</v>
      </c>
      <c r="E49" s="3" t="str">
        <f>IFERROR(VLOOKUP(التحميل[[#This Row],[الرقم الداخلي]],تفصيلى[],8,0),"")</f>
        <v>KOUROS QUEEN</v>
      </c>
      <c r="F49" s="9" t="s">
        <v>202</v>
      </c>
      <c r="G49" s="18">
        <v>530.5</v>
      </c>
      <c r="H49" s="3"/>
    </row>
    <row r="50" spans="1:8" ht="22.95" customHeight="1" x14ac:dyDescent="0.3">
      <c r="A50" s="3" t="s">
        <v>837</v>
      </c>
      <c r="B50" s="7">
        <v>46041</v>
      </c>
      <c r="C50" s="3" t="str">
        <f>IFERROR(VLOOKUP(التحميل[[#This Row],[الرقم الداخلي]],تسجيل_العقود[],9,0),"")</f>
        <v>SC-26516-CH</v>
      </c>
      <c r="D50" s="3" t="str">
        <f>IFERROR(VLOOKUP(التحميل[[#This Row],[الرقم الداخلي]],تسجيل_العقود[],5,0),"")</f>
        <v>الــــــــــذرة</v>
      </c>
      <c r="E50" s="3" t="str">
        <f>IFERROR(VLOOKUP(التحميل[[#This Row],[الرقم الداخلي]],تفصيلى[],8,0),"")</f>
        <v>NAVIOS CHRISTINE B</v>
      </c>
      <c r="F50" s="9" t="s">
        <v>202</v>
      </c>
      <c r="G50" s="18">
        <v>56.22</v>
      </c>
      <c r="H50" s="3"/>
    </row>
    <row r="51" spans="1:8" ht="22.95" customHeight="1" x14ac:dyDescent="0.3">
      <c r="A51" s="3" t="s">
        <v>821</v>
      </c>
      <c r="B51" s="7">
        <v>46041</v>
      </c>
      <c r="C51" s="3">
        <f>IFERROR(VLOOKUP(التحميل[[#This Row],[الرقم الداخلي]],تسجيل_العقود[],9,0),"")</f>
        <v>20043470</v>
      </c>
      <c r="D51" s="3" t="str">
        <f>IFERROR(VLOOKUP(التحميل[[#This Row],[الرقم الداخلي]],تسجيل_العقود[],5,0),"")</f>
        <v>البذرة</v>
      </c>
      <c r="E51" s="3" t="str">
        <f>IFERROR(VLOOKUP(التحميل[[#This Row],[الرقم الداخلي]],تفصيلى[],8,0),"")</f>
        <v>ANTONIA S</v>
      </c>
      <c r="F51" s="9" t="s">
        <v>202</v>
      </c>
      <c r="G51" s="18">
        <v>477.1</v>
      </c>
      <c r="H51" s="3"/>
    </row>
    <row r="52" spans="1:8" ht="22.95" customHeight="1" x14ac:dyDescent="0.3">
      <c r="A52" s="3" t="s">
        <v>834</v>
      </c>
      <c r="B52" s="7">
        <v>46042</v>
      </c>
      <c r="C52" s="3" t="str">
        <f>IFERROR(VLOOKUP(التحميل[[#This Row],[الرقم الداخلي]],تسجيل_العقود[],9,0),"")</f>
        <v>SC-26517-CH</v>
      </c>
      <c r="D52" s="3" t="str">
        <f>IFERROR(VLOOKUP(التحميل[[#This Row],[الرقم الداخلي]],تسجيل_العقود[],5,0),"")</f>
        <v>الــــــــــذرة</v>
      </c>
      <c r="E52" s="3" t="str">
        <f>IFERROR(VLOOKUP(التحميل[[#This Row],[الرقم الداخلي]],تفصيلى[],8,0),"")</f>
        <v>KOUROS QUEEN</v>
      </c>
      <c r="F52" s="9" t="s">
        <v>202</v>
      </c>
      <c r="G52" s="18">
        <v>1517.64</v>
      </c>
      <c r="H52" s="3"/>
    </row>
    <row r="53" spans="1:8" ht="22.95" customHeight="1" x14ac:dyDescent="0.3">
      <c r="A53" s="3" t="s">
        <v>834</v>
      </c>
      <c r="B53" s="7">
        <v>46043</v>
      </c>
      <c r="C53" s="3" t="str">
        <f>IFERROR(VLOOKUP(التحميل[[#This Row],[الرقم الداخلي]],تسجيل_العقود[],9,0),"")</f>
        <v>SC-26517-CH</v>
      </c>
      <c r="D53" s="3" t="str">
        <f>IFERROR(VLOOKUP(التحميل[[#This Row],[الرقم الداخلي]],تسجيل_العقود[],5,0),"")</f>
        <v>الــــــــــذرة</v>
      </c>
      <c r="E53" s="3" t="str">
        <f>IFERROR(VLOOKUP(التحميل[[#This Row],[الرقم الداخلي]],تفصيلى[],8,0),"")</f>
        <v>KOUROS QUEEN</v>
      </c>
      <c r="F53" s="9" t="s">
        <v>202</v>
      </c>
      <c r="G53" s="18">
        <v>229.8</v>
      </c>
      <c r="H53" s="3"/>
    </row>
    <row r="54" spans="1:8" ht="22.95" customHeight="1" x14ac:dyDescent="0.3">
      <c r="A54" s="3" t="s">
        <v>831</v>
      </c>
      <c r="B54" s="7">
        <v>46043</v>
      </c>
      <c r="C54" s="3" t="str">
        <f>IFERROR(VLOOKUP(التحميل[[#This Row],[الرقم الداخلي]],تسجيل_العقود[],9,0),"")</f>
        <v>SC-26583-CH</v>
      </c>
      <c r="D54" s="3" t="str">
        <f>IFERROR(VLOOKUP(التحميل[[#This Row],[الرقم الداخلي]],تسجيل_العقود[],5,0),"")</f>
        <v>الــــــــــذرة</v>
      </c>
      <c r="E54" s="3" t="str">
        <f>IFERROR(VLOOKUP(التحميل[[#This Row],[الرقم الداخلي]],تفصيلى[],8,0),"")</f>
        <v>ST GREG</v>
      </c>
      <c r="F54" s="9" t="s">
        <v>202</v>
      </c>
      <c r="G54" s="18">
        <v>110.5</v>
      </c>
      <c r="H54" s="3"/>
    </row>
    <row r="55" spans="1:8" ht="22.95" customHeight="1" x14ac:dyDescent="0.3">
      <c r="A55" s="3" t="s">
        <v>874</v>
      </c>
      <c r="B55" s="7">
        <v>46047</v>
      </c>
      <c r="C55" s="3" t="str">
        <f>IFERROR(VLOOKUP(التحميل[[#This Row],[الرقم الداخلي]],تسجيل_العقود[],9,0),"")</f>
        <v>SCN-007324</v>
      </c>
      <c r="D55" s="3" t="str">
        <f>IFERROR(VLOOKUP(التحميل[[#This Row],[الرقم الداخلي]],تسجيل_العقود[],5,0),"")</f>
        <v>الصويا</v>
      </c>
      <c r="E55" s="3">
        <f>IFERROR(VLOOKUP(التحميل[[#This Row],[الرقم الداخلي]],تفصيلى[],8,0),"")</f>
        <v>0</v>
      </c>
      <c r="F55" s="9" t="s">
        <v>202</v>
      </c>
      <c r="G55" s="18">
        <v>6.68</v>
      </c>
      <c r="H55" s="3"/>
    </row>
    <row r="56" spans="1:8" ht="22.95" customHeight="1" x14ac:dyDescent="0.3">
      <c r="A56" s="3" t="s">
        <v>892</v>
      </c>
      <c r="B56" s="7">
        <v>46050</v>
      </c>
      <c r="C56" s="3" t="str">
        <f>IFERROR(VLOOKUP(التحميل[[#This Row],[الرقم الداخلي]],تسجيل_العقود[],9,0),"")</f>
        <v>SCN-007309</v>
      </c>
      <c r="D56" s="3" t="str">
        <f>IFERROR(VLOOKUP(التحميل[[#This Row],[الرقم الداخلي]],تسجيل_العقود[],5,0),"")</f>
        <v>الصويا</v>
      </c>
      <c r="E56" s="3">
        <f>IFERROR(VLOOKUP(التحميل[[#This Row],[الرقم الداخلي]],تفصيلى[],8,0),"")</f>
        <v>0</v>
      </c>
      <c r="F56" s="9" t="s">
        <v>202</v>
      </c>
      <c r="G56" s="18">
        <v>1562.7199999999998</v>
      </c>
      <c r="H56" s="3"/>
    </row>
    <row r="57" spans="1:8" ht="22.95" customHeight="1" x14ac:dyDescent="0.3">
      <c r="A57" s="3" t="s">
        <v>880</v>
      </c>
      <c r="B57" s="7">
        <v>46050</v>
      </c>
      <c r="C57" s="3" t="str">
        <f>IFERROR(VLOOKUP(التحميل[[#This Row],[الرقم الداخلي]],تسجيل_العقود[],9,0),"")</f>
        <v>SCN-007327</v>
      </c>
      <c r="D57" s="3" t="str">
        <f>IFERROR(VLOOKUP(التحميل[[#This Row],[الرقم الداخلي]],تسجيل_العقود[],5,0),"")</f>
        <v>الصويا</v>
      </c>
      <c r="E57" s="3">
        <f>IFERROR(VLOOKUP(التحميل[[#This Row],[الرقم الداخلي]],تفصيلى[],8,0),"")</f>
        <v>0</v>
      </c>
      <c r="F57" s="9" t="s">
        <v>202</v>
      </c>
      <c r="G57" s="18">
        <v>46.66</v>
      </c>
      <c r="H57" s="3"/>
    </row>
    <row r="58" spans="1:8" ht="22.95" customHeight="1" x14ac:dyDescent="0.3">
      <c r="A58" s="3" t="s">
        <v>829</v>
      </c>
      <c r="B58" s="7">
        <v>46050</v>
      </c>
      <c r="C58" s="3" t="str">
        <f>IFERROR(VLOOKUP(التحميل[[#This Row],[الرقم الداخلي]],تسجيل_العقود[],9,0),"")</f>
        <v>SC-26971-CH</v>
      </c>
      <c r="D58" s="3" t="str">
        <f>IFERROR(VLOOKUP(التحميل[[#This Row],[الرقم الداخلي]],تسجيل_العقود[],5,0),"")</f>
        <v>الــــــــــذرة</v>
      </c>
      <c r="E58" s="3" t="str">
        <f>IFERROR(VLOOKUP(التحميل[[#This Row],[الرقم الداخلي]],تفصيلى[],8,0),"")</f>
        <v>AGERI </v>
      </c>
      <c r="F58" s="9" t="s">
        <v>196</v>
      </c>
      <c r="G58" s="18">
        <v>3746.54</v>
      </c>
      <c r="H58" s="3"/>
    </row>
    <row r="59" spans="1:8" ht="22.95" customHeight="1" x14ac:dyDescent="0.3">
      <c r="A59" s="3" t="s">
        <v>892</v>
      </c>
      <c r="B59" s="7">
        <v>46051</v>
      </c>
      <c r="C59" s="3" t="str">
        <f>IFERROR(VLOOKUP(التحميل[[#This Row],[الرقم الداخلي]],تسجيل_العقود[],9,0),"")</f>
        <v>SCN-007309</v>
      </c>
      <c r="D59" s="3" t="str">
        <f>IFERROR(VLOOKUP(التحميل[[#This Row],[الرقم الداخلي]],تسجيل_العقود[],5,0),"")</f>
        <v>الصويا</v>
      </c>
      <c r="E59" s="3">
        <f>IFERROR(VLOOKUP(التحميل[[#This Row],[الرقم الداخلي]],تفصيلى[],8,0),"")</f>
        <v>0</v>
      </c>
      <c r="F59" s="9" t="s">
        <v>202</v>
      </c>
      <c r="G59" s="18">
        <v>318.46000000000004</v>
      </c>
      <c r="H59" s="3"/>
    </row>
    <row r="60" spans="1:8" ht="22.95" customHeight="1" x14ac:dyDescent="0.3">
      <c r="A60" s="3" t="s">
        <v>894</v>
      </c>
      <c r="B60" s="7">
        <v>46051</v>
      </c>
      <c r="C60" s="3" t="str">
        <f>IFERROR(VLOOKUP(التحميل[[#This Row],[الرقم الداخلي]],تسجيل_العقود[],9,0),"")</f>
        <v>SCN-007476</v>
      </c>
      <c r="D60" s="3" t="str">
        <f>IFERROR(VLOOKUP(التحميل[[#This Row],[الرقم الداخلي]],تسجيل_العقود[],5,0),"")</f>
        <v>الصويا</v>
      </c>
      <c r="E60" s="3">
        <f>IFERROR(VLOOKUP(التحميل[[#This Row],[الرقم الداخلي]],تفصيلى[],8,0),"")</f>
        <v>0</v>
      </c>
      <c r="F60" s="9" t="s">
        <v>202</v>
      </c>
      <c r="G60" s="18">
        <v>973.49999999999989</v>
      </c>
      <c r="H60" s="3"/>
    </row>
    <row r="61" spans="1:8" ht="22.95" customHeight="1" x14ac:dyDescent="0.3">
      <c r="A61" s="3" t="s">
        <v>829</v>
      </c>
      <c r="B61" s="7">
        <v>46051</v>
      </c>
      <c r="C61" s="3" t="str">
        <f>IFERROR(VLOOKUP(التحميل[[#This Row],[الرقم الداخلي]],تسجيل_العقود[],9,0),"")</f>
        <v>SC-26971-CH</v>
      </c>
      <c r="D61" s="3" t="str">
        <f>IFERROR(VLOOKUP(التحميل[[#This Row],[الرقم الداخلي]],تسجيل_العقود[],5,0),"")</f>
        <v>الــــــــــذرة</v>
      </c>
      <c r="E61" s="3" t="str">
        <f>IFERROR(VLOOKUP(التحميل[[#This Row],[الرقم الداخلي]],تفصيلى[],8,0),"")</f>
        <v>AGERI </v>
      </c>
      <c r="F61" s="9" t="s">
        <v>196</v>
      </c>
      <c r="G61" s="18">
        <v>7599.92</v>
      </c>
      <c r="H61" s="3"/>
    </row>
    <row r="62" spans="1:8" ht="22.95" customHeight="1" x14ac:dyDescent="0.3">
      <c r="A62" s="3" t="s">
        <v>890</v>
      </c>
      <c r="B62" s="7">
        <v>46052</v>
      </c>
      <c r="C62" s="3" t="str">
        <f>IFERROR(VLOOKUP(التحميل[[#This Row],[الرقم الداخلي]],تسجيل_العقود[],9,0),"")</f>
        <v>SCN-007306</v>
      </c>
      <c r="D62" s="3" t="str">
        <f>IFERROR(VLOOKUP(التحميل[[#This Row],[الرقم الداخلي]],تسجيل_العقود[],5,0),"")</f>
        <v>الصويا</v>
      </c>
      <c r="E62" s="3">
        <f>IFERROR(VLOOKUP(التحميل[[#This Row],[الرقم الداخلي]],تفصيلى[],8,0),"")</f>
        <v>0</v>
      </c>
      <c r="F62" s="9" t="s">
        <v>202</v>
      </c>
      <c r="G62" s="18">
        <v>45.04</v>
      </c>
      <c r="H62" s="3"/>
    </row>
    <row r="63" spans="1:8" ht="22.95" customHeight="1" x14ac:dyDescent="0.3">
      <c r="A63" s="3" t="s">
        <v>894</v>
      </c>
      <c r="B63" s="7">
        <v>46052</v>
      </c>
      <c r="C63" s="3" t="str">
        <f>IFERROR(VLOOKUP(التحميل[[#This Row],[الرقم الداخلي]],تسجيل_العقود[],9,0),"")</f>
        <v>SCN-007476</v>
      </c>
      <c r="D63" s="3" t="str">
        <f>IFERROR(VLOOKUP(التحميل[[#This Row],[الرقم الداخلي]],تسجيل_العقود[],5,0),"")</f>
        <v>الصويا</v>
      </c>
      <c r="E63" s="3">
        <f>IFERROR(VLOOKUP(التحميل[[#This Row],[الرقم الداخلي]],تفصيلى[],8,0),"")</f>
        <v>0</v>
      </c>
      <c r="F63" s="9" t="s">
        <v>202</v>
      </c>
      <c r="G63" s="18">
        <v>1458.9999999999998</v>
      </c>
      <c r="H63" s="3"/>
    </row>
    <row r="64" spans="1:8" ht="22.95" customHeight="1" x14ac:dyDescent="0.3">
      <c r="A64" s="3" t="s">
        <v>829</v>
      </c>
      <c r="B64" s="7">
        <v>46052</v>
      </c>
      <c r="C64" s="3" t="str">
        <f>IFERROR(VLOOKUP(التحميل[[#This Row],[الرقم الداخلي]],تسجيل_العقود[],9,0),"")</f>
        <v>SC-26971-CH</v>
      </c>
      <c r="D64" s="3" t="str">
        <f>IFERROR(VLOOKUP(التحميل[[#This Row],[الرقم الداخلي]],تسجيل_العقود[],5,0),"")</f>
        <v>الــــــــــذرة</v>
      </c>
      <c r="E64" s="3" t="str">
        <f>IFERROR(VLOOKUP(التحميل[[#This Row],[الرقم الداخلي]],تفصيلى[],8,0),"")</f>
        <v>AGERI </v>
      </c>
      <c r="F64" s="9" t="s">
        <v>196</v>
      </c>
      <c r="G64" s="18">
        <v>8926.32</v>
      </c>
      <c r="H64" s="3"/>
    </row>
    <row r="65" spans="1:8" ht="22.95" customHeight="1" x14ac:dyDescent="0.3">
      <c r="A65" s="3" t="s">
        <v>892</v>
      </c>
      <c r="B65" s="7">
        <v>46053</v>
      </c>
      <c r="C65" s="3" t="str">
        <f>IFERROR(VLOOKUP(التحميل[[#This Row],[الرقم الداخلي]],تسجيل_العقود[],9,0),"")</f>
        <v>SCN-007309</v>
      </c>
      <c r="D65" s="3" t="str">
        <f>IFERROR(VLOOKUP(التحميل[[#This Row],[الرقم الداخلي]],تسجيل_العقود[],5,0),"")</f>
        <v>الصويا</v>
      </c>
      <c r="E65" s="3">
        <f>IFERROR(VLOOKUP(التحميل[[#This Row],[الرقم الداخلي]],تفصيلى[],8,0),"")</f>
        <v>0</v>
      </c>
      <c r="F65" s="9" t="s">
        <v>202</v>
      </c>
      <c r="G65" s="18">
        <v>93.97</v>
      </c>
      <c r="H65" s="3"/>
    </row>
    <row r="66" spans="1:8" ht="22.95" customHeight="1" x14ac:dyDescent="0.3">
      <c r="A66" s="3" t="s">
        <v>876</v>
      </c>
      <c r="B66" s="7">
        <v>46053</v>
      </c>
      <c r="C66" s="3" t="str">
        <f>IFERROR(VLOOKUP(التحميل[[#This Row],[الرقم الداخلي]],تسجيل_العقود[],9,0),"")</f>
        <v>SCN-007326</v>
      </c>
      <c r="D66" s="3" t="str">
        <f>IFERROR(VLOOKUP(التحميل[[#This Row],[الرقم الداخلي]],تسجيل_العقود[],5,0),"")</f>
        <v>الصويا</v>
      </c>
      <c r="E66" s="3">
        <f>IFERROR(VLOOKUP(التحميل[[#This Row],[الرقم الداخلي]],تفصيلى[],8,0),"")</f>
        <v>0</v>
      </c>
      <c r="F66" s="9" t="s">
        <v>202</v>
      </c>
      <c r="G66" s="18">
        <v>10.57</v>
      </c>
      <c r="H66" s="3"/>
    </row>
    <row r="67" spans="1:8" ht="22.95" customHeight="1" x14ac:dyDescent="0.3">
      <c r="A67" s="3" t="s">
        <v>896</v>
      </c>
      <c r="B67" s="7">
        <v>46053</v>
      </c>
      <c r="C67" s="3" t="str">
        <f>IFERROR(VLOOKUP(التحميل[[#This Row],[الرقم الداخلي]],تسجيل_العقود[],9,0),"")</f>
        <v>SCN-007475</v>
      </c>
      <c r="D67" s="3" t="str">
        <f>IFERROR(VLOOKUP(التحميل[[#This Row],[الرقم الداخلي]],تسجيل_العقود[],5,0),"")</f>
        <v>الصويا</v>
      </c>
      <c r="E67" s="3">
        <f>IFERROR(VLOOKUP(التحميل[[#This Row],[الرقم الداخلي]],تفصيلى[],8,0),"")</f>
        <v>0</v>
      </c>
      <c r="F67" s="9" t="s">
        <v>202</v>
      </c>
      <c r="G67" s="18">
        <v>1249.1399999999996</v>
      </c>
      <c r="H67" s="3"/>
    </row>
    <row r="68" spans="1:8" ht="22.95" customHeight="1" x14ac:dyDescent="0.3">
      <c r="A68" s="3" t="s">
        <v>894</v>
      </c>
      <c r="B68" s="7">
        <v>46053</v>
      </c>
      <c r="C68" s="3" t="str">
        <f>IFERROR(VLOOKUP(التحميل[[#This Row],[الرقم الداخلي]],تسجيل_العقود[],9,0),"")</f>
        <v>SCN-007476</v>
      </c>
      <c r="D68" s="3" t="str">
        <f>IFERROR(VLOOKUP(التحميل[[#This Row],[الرقم الداخلي]],تسجيل_العقود[],5,0),"")</f>
        <v>الصويا</v>
      </c>
      <c r="E68" s="3">
        <f>IFERROR(VLOOKUP(التحميل[[#This Row],[الرقم الداخلي]],تفصيلى[],8,0),"")</f>
        <v>0</v>
      </c>
      <c r="F68" s="9" t="s">
        <v>202</v>
      </c>
      <c r="G68" s="18">
        <v>43.72</v>
      </c>
      <c r="H68" s="3"/>
    </row>
    <row r="69" spans="1:8" ht="22.95" customHeight="1" x14ac:dyDescent="0.3">
      <c r="A69" s="3" t="s">
        <v>829</v>
      </c>
      <c r="B69" s="7">
        <v>46053</v>
      </c>
      <c r="C69" s="3" t="str">
        <f>IFERROR(VLOOKUP(التحميل[[#This Row],[الرقم الداخلي]],تسجيل_العقود[],9,0),"")</f>
        <v>SC-26971-CH</v>
      </c>
      <c r="D69" s="3" t="str">
        <f>IFERROR(VLOOKUP(التحميل[[#This Row],[الرقم الداخلي]],تسجيل_العقود[],5,0),"")</f>
        <v>الــــــــــذرة</v>
      </c>
      <c r="E69" s="3" t="str">
        <f>IFERROR(VLOOKUP(التحميل[[#This Row],[الرقم الداخلي]],تفصيلى[],8,0),"")</f>
        <v>AGERI </v>
      </c>
      <c r="F69" s="9" t="s">
        <v>196</v>
      </c>
      <c r="G69" s="18">
        <v>7279.54</v>
      </c>
      <c r="H69" s="3"/>
    </row>
    <row r="70" spans="1:8" ht="22.95" customHeight="1" x14ac:dyDescent="0.3">
      <c r="A70" s="3" t="s">
        <v>896</v>
      </c>
      <c r="B70" s="7">
        <v>46054</v>
      </c>
      <c r="C70" s="3" t="str">
        <f>IFERROR(VLOOKUP(التحميل[[#This Row],[الرقم الداخلي]],تسجيل_العقود[],9,0),"")</f>
        <v>SCN-007475</v>
      </c>
      <c r="D70" s="3" t="str">
        <f>IFERROR(VLOOKUP(التحميل[[#This Row],[الرقم الداخلي]],تسجيل_العقود[],5,0),"")</f>
        <v>الصويا</v>
      </c>
      <c r="E70" s="3">
        <f>IFERROR(VLOOKUP(التحميل[[#This Row],[الرقم الداخلي]],تفصيلى[],8,0),"")</f>
        <v>0</v>
      </c>
      <c r="F70" s="9" t="s">
        <v>202</v>
      </c>
      <c r="G70" s="18">
        <v>1132.97</v>
      </c>
      <c r="H70" s="3"/>
    </row>
    <row r="71" spans="1:8" ht="22.95" customHeight="1" x14ac:dyDescent="0.3">
      <c r="A71" s="3" t="s">
        <v>829</v>
      </c>
      <c r="B71" s="7">
        <v>46054</v>
      </c>
      <c r="C71" s="3" t="str">
        <f>IFERROR(VLOOKUP(التحميل[[#This Row],[الرقم الداخلي]],تسجيل_العقود[],9,0),"")</f>
        <v>SC-26971-CH</v>
      </c>
      <c r="D71" s="3" t="str">
        <f>IFERROR(VLOOKUP(التحميل[[#This Row],[الرقم الداخلي]],تسجيل_العقود[],5,0),"")</f>
        <v>الــــــــــذرة</v>
      </c>
      <c r="E71" s="3" t="str">
        <f>IFERROR(VLOOKUP(التحميل[[#This Row],[الرقم الداخلي]],تفصيلى[],8,0),"")</f>
        <v>AGERI </v>
      </c>
      <c r="F71" s="9" t="s">
        <v>196</v>
      </c>
      <c r="G71" s="18">
        <v>7552.46</v>
      </c>
      <c r="H71" s="3"/>
    </row>
    <row r="72" spans="1:8" ht="22.95" customHeight="1" x14ac:dyDescent="0.3">
      <c r="A72" s="3" t="s">
        <v>882</v>
      </c>
      <c r="B72" s="7">
        <v>46055</v>
      </c>
      <c r="C72" s="3" t="str">
        <f>IFERROR(VLOOKUP(التحميل[[#This Row],[الرقم الداخلي]],تسجيل_العقود[],9,0),"")</f>
        <v>SCN-007304</v>
      </c>
      <c r="D72" s="3" t="str">
        <f>IFERROR(VLOOKUP(التحميل[[#This Row],[الرقم الداخلي]],تسجيل_العقود[],5,0),"")</f>
        <v>الصويا</v>
      </c>
      <c r="E72" s="3">
        <f>IFERROR(VLOOKUP(التحميل[[#This Row],[الرقم الداخلي]],تفصيلى[],8,0),"")</f>
        <v>0</v>
      </c>
      <c r="F72" s="9" t="s">
        <v>202</v>
      </c>
      <c r="G72" s="18">
        <v>9.86</v>
      </c>
      <c r="H72" s="10"/>
    </row>
    <row r="73" spans="1:8" ht="22.95" customHeight="1" x14ac:dyDescent="0.3">
      <c r="A73" s="3" t="s">
        <v>888</v>
      </c>
      <c r="B73" s="7">
        <v>46055</v>
      </c>
      <c r="C73" s="3" t="str">
        <f>IFERROR(VLOOKUP(التحميل[[#This Row],[الرقم الداخلي]],تسجيل_العقود[],9,0),"")</f>
        <v>SCN-007308</v>
      </c>
      <c r="D73" s="3" t="str">
        <f>IFERROR(VLOOKUP(التحميل[[#This Row],[الرقم الداخلي]],تسجيل_العقود[],5,0),"")</f>
        <v>الصويا</v>
      </c>
      <c r="E73" s="3">
        <f>IFERROR(VLOOKUP(التحميل[[#This Row],[الرقم الداخلي]],تفصيلى[],8,0),"")</f>
        <v>0</v>
      </c>
      <c r="F73" s="9" t="s">
        <v>202</v>
      </c>
      <c r="G73" s="18">
        <v>14.63</v>
      </c>
      <c r="H73" s="3"/>
    </row>
    <row r="74" spans="1:8" ht="22.95" customHeight="1" x14ac:dyDescent="0.3">
      <c r="A74" s="3" t="s">
        <v>892</v>
      </c>
      <c r="B74" s="7">
        <v>46055</v>
      </c>
      <c r="C74" s="3" t="str">
        <f>IFERROR(VLOOKUP(التحميل[[#This Row],[الرقم الداخلي]],تسجيل_العقود[],9,0),"")</f>
        <v>SCN-007309</v>
      </c>
      <c r="D74" s="3" t="str">
        <f>IFERROR(VLOOKUP(التحميل[[#This Row],[الرقم الداخلي]],تسجيل_العقود[],5,0),"")</f>
        <v>الصويا</v>
      </c>
      <c r="E74" s="3">
        <f>IFERROR(VLOOKUP(التحميل[[#This Row],[الرقم الداخلي]],تفصيلى[],8,0),"")</f>
        <v>0</v>
      </c>
      <c r="F74" s="9" t="s">
        <v>202</v>
      </c>
      <c r="G74" s="18">
        <v>9.5299999999999994</v>
      </c>
      <c r="H74" s="3"/>
    </row>
    <row r="75" spans="1:8" ht="22.95" customHeight="1" x14ac:dyDescent="0.3">
      <c r="A75" s="3" t="s">
        <v>898</v>
      </c>
      <c r="B75" s="7">
        <v>46055</v>
      </c>
      <c r="C75" s="3" t="str">
        <f>IFERROR(VLOOKUP(التحميل[[#This Row],[الرقم الداخلي]],تسجيل_العقود[],9,0),"")</f>
        <v>SCN-007465</v>
      </c>
      <c r="D75" s="3" t="str">
        <f>IFERROR(VLOOKUP(التحميل[[#This Row],[الرقم الداخلي]],تسجيل_العقود[],5,0),"")</f>
        <v>الصويا</v>
      </c>
      <c r="E75" s="3">
        <f>IFERROR(VLOOKUP(التحميل[[#This Row],[الرقم الداخلي]],تفصيلى[],8,0),"")</f>
        <v>0</v>
      </c>
      <c r="F75" s="9" t="s">
        <v>202</v>
      </c>
      <c r="G75" s="18">
        <v>1259.5100000000002</v>
      </c>
      <c r="H75" s="3"/>
    </row>
    <row r="76" spans="1:8" ht="22.95" customHeight="1" x14ac:dyDescent="0.3">
      <c r="A76" s="3" t="s">
        <v>896</v>
      </c>
      <c r="B76" s="7">
        <v>46055</v>
      </c>
      <c r="C76" s="3" t="str">
        <f>IFERROR(VLOOKUP(التحميل[[#This Row],[الرقم الداخلي]],تسجيل_العقود[],9,0),"")</f>
        <v>SCN-007475</v>
      </c>
      <c r="D76" s="3" t="str">
        <f>IFERROR(VLOOKUP(التحميل[[#This Row],[الرقم الداخلي]],تسجيل_العقود[],5,0),"")</f>
        <v>الصويا</v>
      </c>
      <c r="E76" s="3">
        <f>IFERROR(VLOOKUP(التحميل[[#This Row],[الرقم الداخلي]],تفصيلى[],8,0),"")</f>
        <v>0</v>
      </c>
      <c r="F76" s="9" t="s">
        <v>202</v>
      </c>
      <c r="G76" s="18">
        <v>51.6</v>
      </c>
      <c r="H76" s="3"/>
    </row>
    <row r="77" spans="1:8" ht="22.95" customHeight="1" x14ac:dyDescent="0.3">
      <c r="A77" s="3" t="s">
        <v>894</v>
      </c>
      <c r="B77" s="7">
        <v>46055</v>
      </c>
      <c r="C77" s="3" t="str">
        <f>IFERROR(VLOOKUP(التحميل[[#This Row],[الرقم الداخلي]],تسجيل_العقود[],9,0),"")</f>
        <v>SCN-007476</v>
      </c>
      <c r="D77" s="3" t="str">
        <f>IFERROR(VLOOKUP(التحميل[[#This Row],[الرقم الداخلي]],تسجيل_العقود[],5,0),"")</f>
        <v>الصويا</v>
      </c>
      <c r="E77" s="3">
        <f>IFERROR(VLOOKUP(التحميل[[#This Row],[الرقم الداخلي]],تفصيلى[],8,0),"")</f>
        <v>0</v>
      </c>
      <c r="F77" s="9" t="s">
        <v>202</v>
      </c>
      <c r="G77" s="18">
        <v>12.95</v>
      </c>
      <c r="H77" s="3"/>
    </row>
    <row r="78" spans="1:8" ht="22.95" customHeight="1" x14ac:dyDescent="0.3">
      <c r="A78" s="3" t="s">
        <v>829</v>
      </c>
      <c r="B78" s="7">
        <v>46055</v>
      </c>
      <c r="C78" s="3" t="str">
        <f>IFERROR(VLOOKUP(التحميل[[#This Row],[الرقم الداخلي]],تسجيل_العقود[],9,0),"")</f>
        <v>SC-26971-CH</v>
      </c>
      <c r="D78" s="3" t="str">
        <f>IFERROR(VLOOKUP(التحميل[[#This Row],[الرقم الداخلي]],تسجيل_العقود[],5,0),"")</f>
        <v>الــــــــــذرة</v>
      </c>
      <c r="E78" s="3" t="str">
        <f>IFERROR(VLOOKUP(التحميل[[#This Row],[الرقم الداخلي]],تفصيلى[],8,0),"")</f>
        <v>AGERI </v>
      </c>
      <c r="F78" s="9" t="s">
        <v>196</v>
      </c>
      <c r="G78" s="18">
        <v>8647.16</v>
      </c>
      <c r="H78" s="3"/>
    </row>
    <row r="79" spans="1:8" ht="22.95" customHeight="1" x14ac:dyDescent="0.3">
      <c r="A79" s="3" t="s">
        <v>898</v>
      </c>
      <c r="B79" s="7">
        <v>46056</v>
      </c>
      <c r="C79" s="3" t="str">
        <f>IFERROR(VLOOKUP(التحميل[[#This Row],[الرقم الداخلي]],تسجيل_العقود[],9,0),"")</f>
        <v>SCN-007465</v>
      </c>
      <c r="D79" s="3" t="str">
        <f>IFERROR(VLOOKUP(التحميل[[#This Row],[الرقم الداخلي]],تسجيل_العقود[],5,0),"")</f>
        <v>الصويا</v>
      </c>
      <c r="E79" s="3">
        <f>IFERROR(VLOOKUP(التحميل[[#This Row],[الرقم الداخلي]],تفصيلى[],8,0),"")</f>
        <v>0</v>
      </c>
      <c r="F79" s="9" t="s">
        <v>202</v>
      </c>
      <c r="G79" s="18">
        <v>1020.9100000000001</v>
      </c>
      <c r="H79" s="3"/>
    </row>
    <row r="80" spans="1:8" ht="22.95" customHeight="1" x14ac:dyDescent="0.3">
      <c r="A80" s="3" t="s">
        <v>829</v>
      </c>
      <c r="B80" s="7">
        <v>46056</v>
      </c>
      <c r="C80" s="3" t="str">
        <f>IFERROR(VLOOKUP(التحميل[[#This Row],[الرقم الداخلي]],تسجيل_العقود[],9,0),"")</f>
        <v>SC-26971-CH</v>
      </c>
      <c r="D80" s="3" t="str">
        <f>IFERROR(VLOOKUP(التحميل[[#This Row],[الرقم الداخلي]],تسجيل_العقود[],5,0),"")</f>
        <v>الــــــــــذرة</v>
      </c>
      <c r="E80" s="3" t="str">
        <f>IFERROR(VLOOKUP(التحميل[[#This Row],[الرقم الداخلي]],تفصيلى[],8,0),"")</f>
        <v>AGERI </v>
      </c>
      <c r="F80" s="9" t="s">
        <v>196</v>
      </c>
      <c r="G80" s="18">
        <v>6520.12</v>
      </c>
      <c r="H80" s="3"/>
    </row>
    <row r="81" spans="1:8" ht="22.95" customHeight="1" x14ac:dyDescent="0.3">
      <c r="A81" s="3" t="s">
        <v>876</v>
      </c>
      <c r="B81" s="7">
        <v>46057</v>
      </c>
      <c r="C81" s="3" t="str">
        <f>IFERROR(VLOOKUP(التحميل[[#This Row],[الرقم الداخلي]],تسجيل_العقود[],9,0),"")</f>
        <v>SCN-007326</v>
      </c>
      <c r="D81" s="3" t="str">
        <f>IFERROR(VLOOKUP(التحميل[[#This Row],[الرقم الداخلي]],تسجيل_العقود[],5,0),"")</f>
        <v>الصويا</v>
      </c>
      <c r="E81" s="3">
        <f>IFERROR(VLOOKUP(التحميل[[#This Row],[الرقم الداخلي]],تفصيلى[],8,0),"")</f>
        <v>0</v>
      </c>
      <c r="F81" s="9" t="s">
        <v>202</v>
      </c>
      <c r="G81" s="18">
        <v>10.210000000000001</v>
      </c>
      <c r="H81" s="3"/>
    </row>
    <row r="82" spans="1:8" ht="22.95" customHeight="1" x14ac:dyDescent="0.3">
      <c r="A82" s="3" t="s">
        <v>898</v>
      </c>
      <c r="B82" s="7">
        <v>46057</v>
      </c>
      <c r="C82" s="3" t="str">
        <f>IFERROR(VLOOKUP(التحميل[[#This Row],[الرقم الداخلي]],تسجيل_العقود[],9,0),"")</f>
        <v>SCN-007465</v>
      </c>
      <c r="D82" s="3" t="str">
        <f>IFERROR(VLOOKUP(التحميل[[#This Row],[الرقم الداخلي]],تسجيل_العقود[],5,0),"")</f>
        <v>الصويا</v>
      </c>
      <c r="E82" s="3">
        <f>IFERROR(VLOOKUP(التحميل[[#This Row],[الرقم الداخلي]],تفصيلى[],8,0),"")</f>
        <v>0</v>
      </c>
      <c r="F82" s="9" t="s">
        <v>202</v>
      </c>
      <c r="G82" s="18">
        <v>193.27</v>
      </c>
      <c r="H82" s="3"/>
    </row>
    <row r="83" spans="1:8" ht="22.95" customHeight="1" x14ac:dyDescent="0.3">
      <c r="A83" s="3" t="s">
        <v>900</v>
      </c>
      <c r="B83" s="7">
        <v>46057</v>
      </c>
      <c r="C83" s="3" t="str">
        <f>IFERROR(VLOOKUP(التحميل[[#This Row],[الرقم الداخلي]],تسجيل_العقود[],9,0),"")</f>
        <v>SCN-007466</v>
      </c>
      <c r="D83" s="3" t="str">
        <f>IFERROR(VLOOKUP(التحميل[[#This Row],[الرقم الداخلي]],تسجيل_العقود[],5,0),"")</f>
        <v>الصويا</v>
      </c>
      <c r="E83" s="3">
        <f>IFERROR(VLOOKUP(التحميل[[#This Row],[الرقم الداخلي]],تفصيلى[],8,0),"")</f>
        <v>0</v>
      </c>
      <c r="F83" s="9" t="s">
        <v>202</v>
      </c>
      <c r="G83" s="18">
        <v>380.18</v>
      </c>
      <c r="H83" s="3"/>
    </row>
    <row r="84" spans="1:8" ht="22.95" customHeight="1" x14ac:dyDescent="0.3">
      <c r="A84" s="3" t="s">
        <v>829</v>
      </c>
      <c r="B84" s="7">
        <v>46057</v>
      </c>
      <c r="C84" s="3" t="str">
        <f>IFERROR(VLOOKUP(التحميل[[#This Row],[الرقم الداخلي]],تسجيل_العقود[],9,0),"")</f>
        <v>SC-26971-CH</v>
      </c>
      <c r="D84" s="3" t="str">
        <f>IFERROR(VLOOKUP(التحميل[[#This Row],[الرقم الداخلي]],تسجيل_العقود[],5,0),"")</f>
        <v>الــــــــــذرة</v>
      </c>
      <c r="E84" s="3" t="str">
        <f>IFERROR(VLOOKUP(التحميل[[#This Row],[الرقم الداخلي]],تفصيلى[],8,0),"")</f>
        <v>AGERI </v>
      </c>
      <c r="F84" s="9" t="s">
        <v>196</v>
      </c>
      <c r="G84" s="18">
        <v>3700.46</v>
      </c>
      <c r="H84" s="3"/>
    </row>
    <row r="85" spans="1:8" ht="22.95" customHeight="1" x14ac:dyDescent="0.3">
      <c r="A85" s="3" t="s">
        <v>900</v>
      </c>
      <c r="B85" s="7">
        <v>46058</v>
      </c>
      <c r="C85" s="3" t="str">
        <f>IFERROR(VLOOKUP(التحميل[[#This Row],[الرقم الداخلي]],تسجيل_العقود[],9,0),"")</f>
        <v>SCN-007466</v>
      </c>
      <c r="D85" s="3" t="str">
        <f>IFERROR(VLOOKUP(التحميل[[#This Row],[الرقم الداخلي]],تسجيل_العقود[],5,0),"")</f>
        <v>الصويا</v>
      </c>
      <c r="E85" s="3">
        <f>IFERROR(VLOOKUP(التحميل[[#This Row],[الرقم الداخلي]],تفصيلى[],8,0),"")</f>
        <v>0</v>
      </c>
      <c r="F85" s="9" t="s">
        <v>202</v>
      </c>
      <c r="G85" s="18">
        <v>1288.4000000000001</v>
      </c>
      <c r="H85" s="3"/>
    </row>
    <row r="86" spans="1:8" ht="22.95" customHeight="1" x14ac:dyDescent="0.3">
      <c r="A86" s="3" t="s">
        <v>831</v>
      </c>
      <c r="B86" s="7">
        <v>46058</v>
      </c>
      <c r="C86" s="3" t="str">
        <f>IFERROR(VLOOKUP(التحميل[[#This Row],[الرقم الداخلي]],تسجيل_العقود[],9,0),"")</f>
        <v>SC-26583-CH</v>
      </c>
      <c r="D86" s="3" t="str">
        <f>IFERROR(VLOOKUP(التحميل[[#This Row],[الرقم الداخلي]],تسجيل_العقود[],5,0),"")</f>
        <v>الــــــــــذرة</v>
      </c>
      <c r="E86" s="3" t="str">
        <f>IFERROR(VLOOKUP(التحميل[[#This Row],[الرقم الداخلي]],تفصيلى[],8,0),"")</f>
        <v>ST GREG</v>
      </c>
      <c r="F86" s="9" t="s">
        <v>202</v>
      </c>
      <c r="G86" s="18">
        <v>368.3</v>
      </c>
      <c r="H86" s="3"/>
    </row>
    <row r="87" spans="1:8" ht="22.95" customHeight="1" x14ac:dyDescent="0.3">
      <c r="A87" s="3" t="s">
        <v>900</v>
      </c>
      <c r="B87" s="7">
        <v>46059</v>
      </c>
      <c r="C87" s="3" t="str">
        <f>IFERROR(VLOOKUP(التحميل[[#This Row],[الرقم الداخلي]],تسجيل_العقود[],9,0),"")</f>
        <v>SCN-007466</v>
      </c>
      <c r="D87" s="3" t="str">
        <f>IFERROR(VLOOKUP(التحميل[[#This Row],[الرقم الداخلي]],تسجيل_العقود[],5,0),"")</f>
        <v>الصويا</v>
      </c>
      <c r="E87" s="3">
        <f>IFERROR(VLOOKUP(التحميل[[#This Row],[الرقم الداخلي]],تفصيلى[],8,0),"")</f>
        <v>0</v>
      </c>
      <c r="F87" s="9" t="s">
        <v>202</v>
      </c>
      <c r="G87" s="18">
        <v>240.05</v>
      </c>
      <c r="H87" s="3"/>
    </row>
    <row r="88" spans="1:8" ht="22.95" customHeight="1" x14ac:dyDescent="0.3">
      <c r="A88" s="3" t="s">
        <v>900</v>
      </c>
      <c r="B88" s="7">
        <v>46060</v>
      </c>
      <c r="C88" s="3" t="str">
        <f>IFERROR(VLOOKUP(التحميل[[#This Row],[الرقم الداخلي]],تسجيل_العقود[],9,0),"")</f>
        <v>SCN-007466</v>
      </c>
      <c r="D88" s="3" t="str">
        <f>IFERROR(VLOOKUP(التحميل[[#This Row],[الرقم الداخلي]],تسجيل_العقود[],5,0),"")</f>
        <v>الصويا</v>
      </c>
      <c r="E88" s="3">
        <f>IFERROR(VLOOKUP(التحميل[[#This Row],[الرقم الداخلي]],تفصيلى[],8,0),"")</f>
        <v>0</v>
      </c>
      <c r="F88" s="9" t="s">
        <v>202</v>
      </c>
      <c r="G88" s="18">
        <v>96.789999999999992</v>
      </c>
      <c r="H88" s="3"/>
    </row>
    <row r="89" spans="1:8" ht="22.95" customHeight="1" x14ac:dyDescent="0.3">
      <c r="A89" s="3" t="s">
        <v>833</v>
      </c>
      <c r="B89" s="7">
        <v>46060</v>
      </c>
      <c r="C89" s="3">
        <f>IFERROR(VLOOKUP(التحميل[[#This Row],[الرقم الداخلي]],تسجيل_العقود[],9,0),"")</f>
        <v>60856723</v>
      </c>
      <c r="D89" s="3" t="str">
        <f>IFERROR(VLOOKUP(التحميل[[#This Row],[الرقم الداخلي]],تسجيل_العقود[],5,0),"")</f>
        <v>الــــــــــذرة</v>
      </c>
      <c r="E89" s="3" t="str">
        <f>IFERROR(VLOOKUP(التحميل[[#This Row],[الرقم الداخلي]],تفصيلى[],8,0),"")</f>
        <v>ELLIREA</v>
      </c>
      <c r="F89" s="9" t="s">
        <v>202</v>
      </c>
      <c r="G89" s="18">
        <v>1813.28</v>
      </c>
      <c r="H89" s="3"/>
    </row>
    <row r="90" spans="1:8" ht="22.95" customHeight="1" x14ac:dyDescent="0.3">
      <c r="A90" s="3" t="s">
        <v>900</v>
      </c>
      <c r="B90" s="7">
        <v>46061</v>
      </c>
      <c r="C90" s="3" t="str">
        <f>IFERROR(VLOOKUP(التحميل[[#This Row],[الرقم الداخلي]],تسجيل_العقود[],9,0),"")</f>
        <v>SCN-007466</v>
      </c>
      <c r="D90" s="3" t="str">
        <f>IFERROR(VLOOKUP(التحميل[[#This Row],[الرقم الداخلي]],تسجيل_العقود[],5,0),"")</f>
        <v>الصويا</v>
      </c>
      <c r="E90" s="3">
        <f>IFERROR(VLOOKUP(التحميل[[#This Row],[الرقم الداخلي]],تفصيلى[],8,0),"")</f>
        <v>0</v>
      </c>
      <c r="F90" s="9" t="s">
        <v>202</v>
      </c>
      <c r="G90" s="18">
        <v>234.4</v>
      </c>
      <c r="H90" s="3"/>
    </row>
    <row r="91" spans="1:8" ht="22.95" customHeight="1" x14ac:dyDescent="0.3">
      <c r="A91" s="3" t="s">
        <v>833</v>
      </c>
      <c r="B91" s="7">
        <v>46061</v>
      </c>
      <c r="C91" s="3">
        <f>IFERROR(VLOOKUP(التحميل[[#This Row],[الرقم الداخلي]],تسجيل_العقود[],9,0),"")</f>
        <v>60856723</v>
      </c>
      <c r="D91" s="3" t="str">
        <f>IFERROR(VLOOKUP(التحميل[[#This Row],[الرقم الداخلي]],تسجيل_العقود[],5,0),"")</f>
        <v>الــــــــــذرة</v>
      </c>
      <c r="E91" s="3" t="str">
        <f>IFERROR(VLOOKUP(التحميل[[#This Row],[الرقم الداخلي]],تفصيلى[],8,0),"")</f>
        <v>ELLIREA</v>
      </c>
      <c r="F91" s="9" t="s">
        <v>202</v>
      </c>
      <c r="G91" s="18">
        <v>4013.9</v>
      </c>
      <c r="H91" s="3"/>
    </row>
    <row r="92" spans="1:8" ht="22.95" customHeight="1" x14ac:dyDescent="0.3">
      <c r="A92" s="3" t="s">
        <v>898</v>
      </c>
      <c r="B92" s="7">
        <v>46062</v>
      </c>
      <c r="C92" s="3" t="str">
        <f>IFERROR(VLOOKUP(التحميل[[#This Row],[الرقم الداخلي]],تسجيل_العقود[],9,0),"")</f>
        <v>SCN-007465</v>
      </c>
      <c r="D92" s="3" t="str">
        <f>IFERROR(VLOOKUP(التحميل[[#This Row],[الرقم الداخلي]],تسجيل_العقود[],5,0),"")</f>
        <v>الصويا</v>
      </c>
      <c r="E92" s="3">
        <f>IFERROR(VLOOKUP(التحميل[[#This Row],[الرقم الداخلي]],تفصيلى[],8,0),"")</f>
        <v>0</v>
      </c>
      <c r="F92" s="9" t="s">
        <v>202</v>
      </c>
      <c r="G92" s="18">
        <v>19.97</v>
      </c>
      <c r="H92" s="3"/>
    </row>
    <row r="93" spans="1:8" ht="22.95" customHeight="1" x14ac:dyDescent="0.3">
      <c r="A93" s="3" t="s">
        <v>900</v>
      </c>
      <c r="B93" s="7">
        <v>46062</v>
      </c>
      <c r="C93" s="3" t="str">
        <f>IFERROR(VLOOKUP(التحميل[[#This Row],[الرقم الداخلي]],تسجيل_العقود[],9,0),"")</f>
        <v>SCN-007466</v>
      </c>
      <c r="D93" s="3" t="str">
        <f>IFERROR(VLOOKUP(التحميل[[#This Row],[الرقم الداخلي]],تسجيل_العقود[],5,0),"")</f>
        <v>الصويا</v>
      </c>
      <c r="E93" s="3">
        <f>IFERROR(VLOOKUP(التحميل[[#This Row],[الرقم الداخلي]],تفصيلى[],8,0),"")</f>
        <v>0</v>
      </c>
      <c r="F93" s="9" t="s">
        <v>202</v>
      </c>
      <c r="G93" s="18">
        <v>195.59000000000003</v>
      </c>
      <c r="H93" s="3"/>
    </row>
    <row r="94" spans="1:8" ht="22.95" customHeight="1" x14ac:dyDescent="0.3">
      <c r="A94" s="3" t="s">
        <v>902</v>
      </c>
      <c r="B94" s="7">
        <v>46062</v>
      </c>
      <c r="C94" s="3" t="str">
        <f>IFERROR(VLOOKUP(التحميل[[#This Row],[الرقم الداخلي]],تسجيل_العقود[],9,0),"")</f>
        <v>SCN-007467</v>
      </c>
      <c r="D94" s="3" t="str">
        <f>IFERROR(VLOOKUP(التحميل[[#This Row],[الرقم الداخلي]],تسجيل_العقود[],5,0),"")</f>
        <v>الصويا</v>
      </c>
      <c r="E94" s="3">
        <f>IFERROR(VLOOKUP(التحميل[[#This Row],[الرقم الداخلي]],تفصيلى[],8,0),"")</f>
        <v>0</v>
      </c>
      <c r="F94" s="9" t="s">
        <v>202</v>
      </c>
      <c r="G94" s="18">
        <v>485.33</v>
      </c>
      <c r="H94" s="3"/>
    </row>
    <row r="95" spans="1:8" ht="22.95" customHeight="1" x14ac:dyDescent="0.3">
      <c r="A95" s="3" t="s">
        <v>896</v>
      </c>
      <c r="B95" s="7">
        <v>46062</v>
      </c>
      <c r="C95" s="3" t="str">
        <f>IFERROR(VLOOKUP(التحميل[[#This Row],[الرقم الداخلي]],تسجيل_العقود[],9,0),"")</f>
        <v>SCN-007475</v>
      </c>
      <c r="D95" s="3" t="str">
        <f>IFERROR(VLOOKUP(التحميل[[#This Row],[الرقم الداخلي]],تسجيل_العقود[],5,0),"")</f>
        <v>الصويا</v>
      </c>
      <c r="E95" s="3">
        <f>IFERROR(VLOOKUP(التحميل[[#This Row],[الرقم الداخلي]],تفصيلى[],8,0),"")</f>
        <v>0</v>
      </c>
      <c r="F95" s="9" t="s">
        <v>202</v>
      </c>
      <c r="G95" s="18">
        <v>12.77</v>
      </c>
      <c r="H95" s="3"/>
    </row>
    <row r="96" spans="1:8" ht="22.95" customHeight="1" x14ac:dyDescent="0.3">
      <c r="A96" s="3" t="s">
        <v>833</v>
      </c>
      <c r="B96" s="7">
        <v>46062</v>
      </c>
      <c r="C96" s="3">
        <f>IFERROR(VLOOKUP(التحميل[[#This Row],[الرقم الداخلي]],تسجيل_العقود[],9,0),"")</f>
        <v>60856723</v>
      </c>
      <c r="D96" s="3" t="str">
        <f>IFERROR(VLOOKUP(التحميل[[#This Row],[الرقم الداخلي]],تسجيل_العقود[],5,0),"")</f>
        <v>الــــــــــذرة</v>
      </c>
      <c r="E96" s="3" t="str">
        <f>IFERROR(VLOOKUP(التحميل[[#This Row],[الرقم الداخلي]],تفصيلى[],8,0),"")</f>
        <v>ELLIREA</v>
      </c>
      <c r="F96" s="9" t="s">
        <v>202</v>
      </c>
      <c r="G96" s="18">
        <v>2894.68</v>
      </c>
      <c r="H96" s="3"/>
    </row>
    <row r="97" spans="1:8" ht="22.95" customHeight="1" x14ac:dyDescent="0.3">
      <c r="A97" s="3" t="s">
        <v>902</v>
      </c>
      <c r="B97" s="7">
        <v>46063</v>
      </c>
      <c r="C97" s="3" t="str">
        <f>IFERROR(VLOOKUP(التحميل[[#This Row],[الرقم الداخلي]],تسجيل_العقود[],9,0),"")</f>
        <v>SCN-007467</v>
      </c>
      <c r="D97" s="3" t="str">
        <f>IFERROR(VLOOKUP(التحميل[[#This Row],[الرقم الداخلي]],تسجيل_العقود[],5,0),"")</f>
        <v>الصويا</v>
      </c>
      <c r="E97" s="3">
        <f>IFERROR(VLOOKUP(التحميل[[#This Row],[الرقم الداخلي]],تفصيلى[],8,0),"")</f>
        <v>0</v>
      </c>
      <c r="F97" s="9" t="s">
        <v>202</v>
      </c>
      <c r="G97" s="18">
        <v>963.44000000000017</v>
      </c>
      <c r="H97" s="3"/>
    </row>
    <row r="98" spans="1:8" ht="22.95" customHeight="1" x14ac:dyDescent="0.3">
      <c r="A98" s="3" t="s">
        <v>833</v>
      </c>
      <c r="B98" s="7">
        <v>46063</v>
      </c>
      <c r="C98" s="3">
        <f>IFERROR(VLOOKUP(التحميل[[#This Row],[الرقم الداخلي]],تسجيل_العقود[],9,0),"")</f>
        <v>60856723</v>
      </c>
      <c r="D98" s="3" t="str">
        <f>IFERROR(VLOOKUP(التحميل[[#This Row],[الرقم الداخلي]],تسجيل_العقود[],5,0),"")</f>
        <v>الــــــــــذرة</v>
      </c>
      <c r="E98" s="3" t="str">
        <f>IFERROR(VLOOKUP(التحميل[[#This Row],[الرقم الداخلي]],تفصيلى[],8,0),"")</f>
        <v>ELLIREA</v>
      </c>
      <c r="F98" s="9" t="s">
        <v>202</v>
      </c>
      <c r="G98" s="18">
        <v>2934.56</v>
      </c>
      <c r="H98" s="3"/>
    </row>
    <row r="99" spans="1:8" ht="22.95" customHeight="1" x14ac:dyDescent="0.3">
      <c r="A99" s="3" t="s">
        <v>822</v>
      </c>
      <c r="B99" s="7">
        <v>46063</v>
      </c>
      <c r="C99" s="3">
        <f>IFERROR(VLOOKUP(التحميل[[#This Row],[الرقم الداخلي]],تسجيل_العقود[],9,0),"")</f>
        <v>20043800</v>
      </c>
      <c r="D99" s="3" t="str">
        <f>IFERROR(VLOOKUP(التحميل[[#This Row],[الرقم الداخلي]],تسجيل_العقود[],5,0),"")</f>
        <v>البذرة</v>
      </c>
      <c r="E99" s="3" t="str">
        <f>IFERROR(VLOOKUP(التحميل[[#This Row],[الرقم الداخلي]],تفصيلى[],8,0),"")</f>
        <v>ULTRA LEOPARD</v>
      </c>
      <c r="F99" s="9" t="s">
        <v>202</v>
      </c>
      <c r="G99" s="18">
        <v>637.09999999999991</v>
      </c>
      <c r="H99" s="3"/>
    </row>
    <row r="100" spans="1:8" ht="22.95" customHeight="1" x14ac:dyDescent="0.3">
      <c r="A100" s="3" t="s">
        <v>902</v>
      </c>
      <c r="B100" s="7">
        <v>46064</v>
      </c>
      <c r="C100" s="3" t="str">
        <f>IFERROR(VLOOKUP(التحميل[[#This Row],[الرقم الداخلي]],تسجيل_العقود[],9,0),"")</f>
        <v>SCN-007467</v>
      </c>
      <c r="D100" s="3" t="str">
        <f>IFERROR(VLOOKUP(التحميل[[#This Row],[الرقم الداخلي]],تسجيل_العقود[],5,0),"")</f>
        <v>الصويا</v>
      </c>
      <c r="E100" s="3">
        <f>IFERROR(VLOOKUP(التحميل[[#This Row],[الرقم الداخلي]],تفصيلى[],8,0),"")</f>
        <v>0</v>
      </c>
      <c r="F100" s="9" t="s">
        <v>202</v>
      </c>
      <c r="G100" s="18">
        <v>239.34</v>
      </c>
      <c r="H100" s="3"/>
    </row>
    <row r="101" spans="1:8" ht="22.95" customHeight="1" x14ac:dyDescent="0.3">
      <c r="A101" s="3" t="s">
        <v>833</v>
      </c>
      <c r="B101" s="7">
        <v>46064</v>
      </c>
      <c r="C101" s="3">
        <f>IFERROR(VLOOKUP(التحميل[[#This Row],[الرقم الداخلي]],تسجيل_العقود[],9,0),"")</f>
        <v>60856723</v>
      </c>
      <c r="D101" s="3" t="str">
        <f>IFERROR(VLOOKUP(التحميل[[#This Row],[الرقم الداخلي]],تسجيل_العقود[],5,0),"")</f>
        <v>الــــــــــذرة</v>
      </c>
      <c r="E101" s="3" t="str">
        <f>IFERROR(VLOOKUP(التحميل[[#This Row],[الرقم الداخلي]],تفصيلى[],8,0),"")</f>
        <v>ELLIREA</v>
      </c>
      <c r="F101" s="9" t="s">
        <v>202</v>
      </c>
      <c r="G101" s="18">
        <v>2632.32</v>
      </c>
      <c r="H101" s="3"/>
    </row>
    <row r="102" spans="1:8" ht="22.95" customHeight="1" x14ac:dyDescent="0.3">
      <c r="A102" s="3" t="s">
        <v>822</v>
      </c>
      <c r="B102" s="7">
        <v>46064</v>
      </c>
      <c r="C102" s="3">
        <f>IFERROR(VLOOKUP(التحميل[[#This Row],[الرقم الداخلي]],تسجيل_العقود[],9,0),"")</f>
        <v>20043800</v>
      </c>
      <c r="D102" s="3" t="str">
        <f>IFERROR(VLOOKUP(التحميل[[#This Row],[الرقم الداخلي]],تسجيل_العقود[],5,0),"")</f>
        <v>البذرة</v>
      </c>
      <c r="E102" s="3" t="str">
        <f>IFERROR(VLOOKUP(التحميل[[#This Row],[الرقم الداخلي]],تفصيلى[],8,0),"")</f>
        <v>ULTRA LEOPARD</v>
      </c>
      <c r="F102" s="9" t="s">
        <v>202</v>
      </c>
      <c r="G102" s="18">
        <v>348.6</v>
      </c>
      <c r="H102" s="3"/>
    </row>
    <row r="103" spans="1:8" ht="22.95" customHeight="1" x14ac:dyDescent="0.3">
      <c r="A103" s="3" t="s">
        <v>902</v>
      </c>
      <c r="B103" s="7">
        <v>46065</v>
      </c>
      <c r="C103" s="3" t="str">
        <f>IFERROR(VLOOKUP(التحميل[[#This Row],[الرقم الداخلي]],تسجيل_العقود[],9,0),"")</f>
        <v>SCN-007467</v>
      </c>
      <c r="D103" s="3" t="str">
        <f>IFERROR(VLOOKUP(التحميل[[#This Row],[الرقم الداخلي]],تسجيل_العقود[],5,0),"")</f>
        <v>الصويا</v>
      </c>
      <c r="E103" s="3">
        <f>IFERROR(VLOOKUP(التحميل[[#This Row],[الرقم الداخلي]],تفصيلى[],8,0),"")</f>
        <v>0</v>
      </c>
      <c r="F103" s="9" t="s">
        <v>202</v>
      </c>
      <c r="G103" s="18">
        <v>682.27</v>
      </c>
      <c r="H103" s="3"/>
    </row>
    <row r="104" spans="1:8" ht="22.95" customHeight="1" x14ac:dyDescent="0.3">
      <c r="A104" s="3" t="s">
        <v>904</v>
      </c>
      <c r="B104" s="7">
        <v>46065</v>
      </c>
      <c r="C104" s="3" t="str">
        <f>IFERROR(VLOOKUP(التحميل[[#This Row],[الرقم الداخلي]],تسجيل_العقود[],9,0),"")</f>
        <v>SCN-007468</v>
      </c>
      <c r="D104" s="3" t="str">
        <f>IFERROR(VLOOKUP(التحميل[[#This Row],[الرقم الداخلي]],تسجيل_العقود[],5,0),"")</f>
        <v>الصويا</v>
      </c>
      <c r="E104" s="3">
        <f>IFERROR(VLOOKUP(التحميل[[#This Row],[الرقم الداخلي]],تفصيلى[],8,0),"")</f>
        <v>0</v>
      </c>
      <c r="F104" s="9" t="s">
        <v>202</v>
      </c>
      <c r="G104" s="18">
        <v>415.34000000000003</v>
      </c>
      <c r="H104" s="3"/>
    </row>
    <row r="105" spans="1:8" ht="22.95" customHeight="1" x14ac:dyDescent="0.3">
      <c r="A105" s="3" t="s">
        <v>833</v>
      </c>
      <c r="B105" s="7">
        <v>46065</v>
      </c>
      <c r="C105" s="3">
        <f>IFERROR(VLOOKUP(التحميل[[#This Row],[الرقم الداخلي]],تسجيل_العقود[],9,0),"")</f>
        <v>60856723</v>
      </c>
      <c r="D105" s="3" t="str">
        <f>IFERROR(VLOOKUP(التحميل[[#This Row],[الرقم الداخلي]],تسجيل_العقود[],5,0),"")</f>
        <v>الــــــــــذرة</v>
      </c>
      <c r="E105" s="3" t="str">
        <f>IFERROR(VLOOKUP(التحميل[[#This Row],[الرقم الداخلي]],تفصيلى[],8,0),"")</f>
        <v>ELLIREA</v>
      </c>
      <c r="F105" s="9" t="s">
        <v>202</v>
      </c>
      <c r="G105" s="18">
        <v>2370.6999999999998</v>
      </c>
      <c r="H105" s="3"/>
    </row>
    <row r="106" spans="1:8" ht="22.95" customHeight="1" x14ac:dyDescent="0.3">
      <c r="A106" s="3" t="s">
        <v>822</v>
      </c>
      <c r="B106" s="7">
        <v>46065</v>
      </c>
      <c r="C106" s="3">
        <f>IFERROR(VLOOKUP(التحميل[[#This Row],[الرقم الداخلي]],تسجيل_العقود[],9,0),"")</f>
        <v>20043800</v>
      </c>
      <c r="D106" s="3" t="str">
        <f>IFERROR(VLOOKUP(التحميل[[#This Row],[الرقم الداخلي]],تسجيل_العقود[],5,0),"")</f>
        <v>البذرة</v>
      </c>
      <c r="E106" s="3" t="str">
        <f>IFERROR(VLOOKUP(التحميل[[#This Row],[الرقم الداخلي]],تفصيلى[],8,0),"")</f>
        <v>ULTRA LEOPARD</v>
      </c>
      <c r="F106" s="9" t="s">
        <v>202</v>
      </c>
      <c r="G106" s="18">
        <v>627.16000000000008</v>
      </c>
      <c r="H106" s="3"/>
    </row>
    <row r="107" spans="1:8" ht="22.95" customHeight="1" x14ac:dyDescent="0.3">
      <c r="A107" s="3" t="s">
        <v>882</v>
      </c>
      <c r="B107" s="7">
        <v>46066</v>
      </c>
      <c r="C107" s="3" t="str">
        <f>IFERROR(VLOOKUP(التحميل[[#This Row],[الرقم الداخلي]],تسجيل_العقود[],9,0),"")</f>
        <v>SCN-007304</v>
      </c>
      <c r="D107" s="3" t="str">
        <f>IFERROR(VLOOKUP(التحميل[[#This Row],[الرقم الداخلي]],تسجيل_العقود[],5,0),"")</f>
        <v>الصويا</v>
      </c>
      <c r="E107" s="3">
        <f>IFERROR(VLOOKUP(التحميل[[#This Row],[الرقم الداخلي]],تفصيلى[],8,0),"")</f>
        <v>0</v>
      </c>
      <c r="F107" s="9" t="s">
        <v>202</v>
      </c>
      <c r="G107" s="18">
        <v>10.27</v>
      </c>
      <c r="H107" s="3"/>
    </row>
    <row r="108" spans="1:8" ht="22.95" customHeight="1" x14ac:dyDescent="0.3">
      <c r="A108" s="3" t="s">
        <v>904</v>
      </c>
      <c r="B108" s="7">
        <v>46066</v>
      </c>
      <c r="C108" s="3" t="str">
        <f>IFERROR(VLOOKUP(التحميل[[#This Row],[الرقم الداخلي]],تسجيل_العقود[],9,0),"")</f>
        <v>SCN-007468</v>
      </c>
      <c r="D108" s="3" t="str">
        <f>IFERROR(VLOOKUP(التحميل[[#This Row],[الرقم الداخلي]],تسجيل_العقود[],5,0),"")</f>
        <v>الصويا</v>
      </c>
      <c r="E108" s="3">
        <f>IFERROR(VLOOKUP(التحميل[[#This Row],[الرقم الداخلي]],تفصيلى[],8,0),"")</f>
        <v>0</v>
      </c>
      <c r="F108" s="9" t="s">
        <v>202</v>
      </c>
      <c r="G108" s="18">
        <v>823.52</v>
      </c>
      <c r="H108" s="3"/>
    </row>
    <row r="109" spans="1:8" ht="22.95" customHeight="1" x14ac:dyDescent="0.3">
      <c r="A109" s="3" t="s">
        <v>833</v>
      </c>
      <c r="B109" s="7">
        <v>46066</v>
      </c>
      <c r="C109" s="3">
        <f>IFERROR(VLOOKUP(التحميل[[#This Row],[الرقم الداخلي]],تسجيل_العقود[],9,0),"")</f>
        <v>60856723</v>
      </c>
      <c r="D109" s="3" t="str">
        <f>IFERROR(VLOOKUP(التحميل[[#This Row],[الرقم الداخلي]],تسجيل_العقود[],5,0),"")</f>
        <v>الــــــــــذرة</v>
      </c>
      <c r="E109" s="3" t="str">
        <f>IFERROR(VLOOKUP(التحميل[[#This Row],[الرقم الداخلي]],تفصيلى[],8,0),"")</f>
        <v>ELLIREA</v>
      </c>
      <c r="F109" s="9" t="s">
        <v>202</v>
      </c>
      <c r="G109" s="18">
        <v>911.4</v>
      </c>
      <c r="H109" s="3"/>
    </row>
    <row r="110" spans="1:8" ht="22.95" customHeight="1" x14ac:dyDescent="0.3">
      <c r="A110" s="3" t="s">
        <v>890</v>
      </c>
      <c r="B110" s="7">
        <v>46067</v>
      </c>
      <c r="C110" s="3" t="str">
        <f>IFERROR(VLOOKUP(التحميل[[#This Row],[الرقم الداخلي]],تسجيل_العقود[],9,0),"")</f>
        <v>SCN-007306</v>
      </c>
      <c r="D110" s="3" t="str">
        <f>IFERROR(VLOOKUP(التحميل[[#This Row],[الرقم الداخلي]],تسجيل_العقود[],5,0),"")</f>
        <v>الصويا</v>
      </c>
      <c r="E110" s="3">
        <f>IFERROR(VLOOKUP(التحميل[[#This Row],[الرقم الداخلي]],تفصيلى[],8,0),"")</f>
        <v>0</v>
      </c>
      <c r="F110" s="9" t="s">
        <v>202</v>
      </c>
      <c r="G110" s="18">
        <v>11.1</v>
      </c>
      <c r="H110" s="3"/>
    </row>
    <row r="111" spans="1:8" ht="22.95" customHeight="1" x14ac:dyDescent="0.3">
      <c r="A111" s="3" t="s">
        <v>886</v>
      </c>
      <c r="B111" s="7">
        <v>46067</v>
      </c>
      <c r="C111" s="3" t="str">
        <f>IFERROR(VLOOKUP(التحميل[[#This Row],[الرقم الداخلي]],تسجيل_العقود[],9,0),"")</f>
        <v>SCN-007307</v>
      </c>
      <c r="D111" s="3" t="str">
        <f>IFERROR(VLOOKUP(التحميل[[#This Row],[الرقم الداخلي]],تسجيل_العقود[],5,0),"")</f>
        <v>الصويا</v>
      </c>
      <c r="E111" s="3">
        <f>IFERROR(VLOOKUP(التحميل[[#This Row],[الرقم الداخلي]],تفصيلى[],8,0),"")</f>
        <v>0</v>
      </c>
      <c r="F111" s="9" t="s">
        <v>202</v>
      </c>
      <c r="G111" s="18">
        <v>10.93</v>
      </c>
      <c r="H111" s="3"/>
    </row>
    <row r="112" spans="1:8" ht="22.95" customHeight="1" x14ac:dyDescent="0.3">
      <c r="A112" s="3" t="s">
        <v>902</v>
      </c>
      <c r="B112" s="7">
        <v>46067</v>
      </c>
      <c r="C112" s="3" t="str">
        <f>IFERROR(VLOOKUP(التحميل[[#This Row],[الرقم الداخلي]],تسجيل_العقود[],9,0),"")</f>
        <v>SCN-007467</v>
      </c>
      <c r="D112" s="3" t="str">
        <f>IFERROR(VLOOKUP(التحميل[[#This Row],[الرقم الداخلي]],تسجيل_العقود[],5,0),"")</f>
        <v>الصويا</v>
      </c>
      <c r="E112" s="3">
        <f>IFERROR(VLOOKUP(التحميل[[#This Row],[الرقم الداخلي]],تفصيلى[],8,0),"")</f>
        <v>0</v>
      </c>
      <c r="F112" s="9" t="s">
        <v>202</v>
      </c>
      <c r="G112" s="18">
        <v>88.210000000000008</v>
      </c>
      <c r="H112" s="3"/>
    </row>
    <row r="113" spans="1:8" ht="22.95" customHeight="1" x14ac:dyDescent="0.3">
      <c r="A113" s="3" t="s">
        <v>904</v>
      </c>
      <c r="B113" s="7">
        <v>46067</v>
      </c>
      <c r="C113" s="3" t="str">
        <f>IFERROR(VLOOKUP(التحميل[[#This Row],[الرقم الداخلي]],تسجيل_العقود[],9,0),"")</f>
        <v>SCN-007468</v>
      </c>
      <c r="D113" s="3" t="str">
        <f>IFERROR(VLOOKUP(التحميل[[#This Row],[الرقم الداخلي]],تسجيل_العقود[],5,0),"")</f>
        <v>الصويا</v>
      </c>
      <c r="E113" s="3">
        <f>IFERROR(VLOOKUP(التحميل[[#This Row],[الرقم الداخلي]],تفصيلى[],8,0),"")</f>
        <v>0</v>
      </c>
      <c r="F113" s="9" t="s">
        <v>202</v>
      </c>
      <c r="G113" s="18">
        <v>1026.1000000000001</v>
      </c>
      <c r="H113" s="3"/>
    </row>
    <row r="114" spans="1:8" ht="22.95" customHeight="1" x14ac:dyDescent="0.3">
      <c r="A114" s="3" t="s">
        <v>906</v>
      </c>
      <c r="B114" s="7">
        <v>46067</v>
      </c>
      <c r="C114" s="3" t="str">
        <f>IFERROR(VLOOKUP(التحميل[[#This Row],[الرقم الداخلي]],تسجيل_العقود[],9,0),"")</f>
        <v>SCN-007469</v>
      </c>
      <c r="D114" s="3" t="str">
        <f>IFERROR(VLOOKUP(التحميل[[#This Row],[الرقم الداخلي]],تسجيل_العقود[],5,0),"")</f>
        <v>الصويا</v>
      </c>
      <c r="E114" s="3">
        <f>IFERROR(VLOOKUP(التحميل[[#This Row],[الرقم الداخلي]],تفصيلى[],8,0),"")</f>
        <v>0</v>
      </c>
      <c r="F114" s="9" t="s">
        <v>202</v>
      </c>
      <c r="G114" s="18">
        <v>283.02</v>
      </c>
      <c r="H114" s="3"/>
    </row>
    <row r="115" spans="1:8" ht="22.95" customHeight="1" x14ac:dyDescent="0.3">
      <c r="A115" s="3" t="s">
        <v>833</v>
      </c>
      <c r="B115" s="7">
        <v>46067</v>
      </c>
      <c r="C115" s="3">
        <f>IFERROR(VLOOKUP(التحميل[[#This Row],[الرقم الداخلي]],تسجيل_العقود[],9,0),"")</f>
        <v>60856723</v>
      </c>
      <c r="D115" s="3" t="str">
        <f>IFERROR(VLOOKUP(التحميل[[#This Row],[الرقم الداخلي]],تسجيل_العقود[],5,0),"")</f>
        <v>الــــــــــذرة</v>
      </c>
      <c r="E115" s="3" t="str">
        <f>IFERROR(VLOOKUP(التحميل[[#This Row],[الرقم الداخلي]],تفصيلى[],8,0),"")</f>
        <v>ELLIREA</v>
      </c>
      <c r="F115" s="9" t="s">
        <v>202</v>
      </c>
      <c r="G115" s="18">
        <v>1980.44</v>
      </c>
      <c r="H115" s="3"/>
    </row>
    <row r="116" spans="1:8" ht="22.95" customHeight="1" x14ac:dyDescent="0.3">
      <c r="A116" s="3" t="s">
        <v>822</v>
      </c>
      <c r="B116" s="7">
        <v>46067</v>
      </c>
      <c r="C116" s="3">
        <f>IFERROR(VLOOKUP(التحميل[[#This Row],[الرقم الداخلي]],تسجيل_العقود[],9,0),"")</f>
        <v>20043800</v>
      </c>
      <c r="D116" s="3" t="str">
        <f>IFERROR(VLOOKUP(التحميل[[#This Row],[الرقم الداخلي]],تسجيل_العقود[],5,0),"")</f>
        <v>البذرة</v>
      </c>
      <c r="E116" s="3" t="str">
        <f>IFERROR(VLOOKUP(التحميل[[#This Row],[الرقم الداخلي]],تفصيلى[],8,0),"")</f>
        <v>ULTRA LEOPARD</v>
      </c>
      <c r="F116" s="9" t="s">
        <v>202</v>
      </c>
      <c r="G116" s="18">
        <v>387.14000000000004</v>
      </c>
      <c r="H116" s="3"/>
    </row>
    <row r="117" spans="1:8" ht="22.95" customHeight="1" x14ac:dyDescent="0.3">
      <c r="A117" s="3" t="s">
        <v>902</v>
      </c>
      <c r="B117" s="7">
        <v>46068</v>
      </c>
      <c r="C117" s="3" t="str">
        <f>IFERROR(VLOOKUP(التحميل[[#This Row],[الرقم الداخلي]],تسجيل_العقود[],9,0),"")</f>
        <v>SCN-007467</v>
      </c>
      <c r="D117" s="3" t="str">
        <f>IFERROR(VLOOKUP(التحميل[[#This Row],[الرقم الداخلي]],تسجيل_العقود[],5,0),"")</f>
        <v>الصويا</v>
      </c>
      <c r="E117" s="3">
        <f>IFERROR(VLOOKUP(التحميل[[#This Row],[الرقم الداخلي]],تفصيلى[],8,0),"")</f>
        <v>0</v>
      </c>
      <c r="F117" s="9" t="s">
        <v>202</v>
      </c>
      <c r="G117" s="18">
        <v>45.26</v>
      </c>
      <c r="H117" s="3"/>
    </row>
    <row r="118" spans="1:8" ht="22.95" customHeight="1" x14ac:dyDescent="0.3">
      <c r="A118" s="3" t="s">
        <v>904</v>
      </c>
      <c r="B118" s="7">
        <v>46068</v>
      </c>
      <c r="C118" s="3" t="str">
        <f>IFERROR(VLOOKUP(التحميل[[#This Row],[الرقم الداخلي]],تسجيل_العقود[],9,0),"")</f>
        <v>SCN-007468</v>
      </c>
      <c r="D118" s="3" t="str">
        <f>IFERROR(VLOOKUP(التحميل[[#This Row],[الرقم الداخلي]],تسجيل_العقود[],5,0),"")</f>
        <v>الصويا</v>
      </c>
      <c r="E118" s="3">
        <f>IFERROR(VLOOKUP(التحميل[[#This Row],[الرقم الداخلي]],تفصيلى[],8,0),"")</f>
        <v>0</v>
      </c>
      <c r="F118" s="9" t="s">
        <v>202</v>
      </c>
      <c r="G118" s="18">
        <v>43.44</v>
      </c>
      <c r="H118" s="3"/>
    </row>
    <row r="119" spans="1:8" ht="22.95" customHeight="1" x14ac:dyDescent="0.3">
      <c r="A119" s="3" t="s">
        <v>906</v>
      </c>
      <c r="B119" s="7">
        <v>46068</v>
      </c>
      <c r="C119" s="3" t="str">
        <f>IFERROR(VLOOKUP(التحميل[[#This Row],[الرقم الداخلي]],تسجيل_العقود[],9,0),"")</f>
        <v>SCN-007469</v>
      </c>
      <c r="D119" s="3" t="str">
        <f>IFERROR(VLOOKUP(التحميل[[#This Row],[الرقم الداخلي]],تسجيل_العقود[],5,0),"")</f>
        <v>الصويا</v>
      </c>
      <c r="E119" s="3">
        <f>IFERROR(VLOOKUP(التحميل[[#This Row],[الرقم الداخلي]],تفصيلى[],8,0),"")</f>
        <v>0</v>
      </c>
      <c r="F119" s="9" t="s">
        <v>202</v>
      </c>
      <c r="G119" s="18">
        <v>823.44</v>
      </c>
      <c r="H119" s="3"/>
    </row>
    <row r="120" spans="1:8" ht="22.95" customHeight="1" x14ac:dyDescent="0.3">
      <c r="A120" s="3" t="s">
        <v>833</v>
      </c>
      <c r="B120" s="7">
        <v>46068</v>
      </c>
      <c r="C120" s="3">
        <f>IFERROR(VLOOKUP(التحميل[[#This Row],[الرقم الداخلي]],تسجيل_العقود[],9,0),"")</f>
        <v>60856723</v>
      </c>
      <c r="D120" s="3" t="str">
        <f>IFERROR(VLOOKUP(التحميل[[#This Row],[الرقم الداخلي]],تسجيل_العقود[],5,0),"")</f>
        <v>الــــــــــذرة</v>
      </c>
      <c r="E120" s="3" t="str">
        <f>IFERROR(VLOOKUP(التحميل[[#This Row],[الرقم الداخلي]],تفصيلى[],8,0),"")</f>
        <v>ELLIREA</v>
      </c>
      <c r="F120" s="9" t="s">
        <v>202</v>
      </c>
      <c r="G120" s="18">
        <v>4459.3</v>
      </c>
      <c r="H120" s="3"/>
    </row>
    <row r="121" spans="1:8" ht="22.95" customHeight="1" x14ac:dyDescent="0.3">
      <c r="A121" s="3" t="s">
        <v>902</v>
      </c>
      <c r="B121" s="7">
        <v>46069</v>
      </c>
      <c r="C121" s="3" t="str">
        <f>IFERROR(VLOOKUP(التحميل[[#This Row],[الرقم الداخلي]],تسجيل_العقود[],9,0),"")</f>
        <v>SCN-007467</v>
      </c>
      <c r="D121" s="3" t="str">
        <f>IFERROR(VLOOKUP(التحميل[[#This Row],[الرقم الداخلي]],تسجيل_العقود[],5,0),"")</f>
        <v>الصويا</v>
      </c>
      <c r="E121" s="3">
        <f>IFERROR(VLOOKUP(التحميل[[#This Row],[الرقم الداخلي]],تفصيلى[],8,0),"")</f>
        <v>0</v>
      </c>
      <c r="F121" s="9" t="s">
        <v>202</v>
      </c>
      <c r="G121" s="18">
        <v>9.85</v>
      </c>
      <c r="H121" s="3"/>
    </row>
    <row r="122" spans="1:8" ht="22.95" customHeight="1" x14ac:dyDescent="0.3">
      <c r="A122" s="3" t="s">
        <v>904</v>
      </c>
      <c r="B122" s="7">
        <v>46069</v>
      </c>
      <c r="C122" s="3" t="str">
        <f>IFERROR(VLOOKUP(التحميل[[#This Row],[الرقم الداخلي]],تسجيل_العقود[],9,0),"")</f>
        <v>SCN-007468</v>
      </c>
      <c r="D122" s="3" t="str">
        <f>IFERROR(VLOOKUP(التحميل[[#This Row],[الرقم الداخلي]],تسجيل_العقود[],5,0),"")</f>
        <v>الصويا</v>
      </c>
      <c r="E122" s="3">
        <f>IFERROR(VLOOKUP(التحميل[[#This Row],[الرقم الداخلي]],تفصيلى[],8,0),"")</f>
        <v>0</v>
      </c>
      <c r="F122" s="9" t="s">
        <v>202</v>
      </c>
      <c r="G122" s="18">
        <v>44.08</v>
      </c>
      <c r="H122" s="3"/>
    </row>
    <row r="123" spans="1:8" ht="22.95" customHeight="1" x14ac:dyDescent="0.3">
      <c r="A123" s="3" t="s">
        <v>906</v>
      </c>
      <c r="B123" s="7">
        <v>46069</v>
      </c>
      <c r="C123" s="3" t="str">
        <f>IFERROR(VLOOKUP(التحميل[[#This Row],[الرقم الداخلي]],تسجيل_العقود[],9,0),"")</f>
        <v>SCN-007469</v>
      </c>
      <c r="D123" s="3" t="str">
        <f>IFERROR(VLOOKUP(التحميل[[#This Row],[الرقم الداخلي]],تسجيل_العقود[],5,0),"")</f>
        <v>الصويا</v>
      </c>
      <c r="E123" s="3">
        <f>IFERROR(VLOOKUP(التحميل[[#This Row],[الرقم الداخلي]],تفصيلى[],8,0),"")</f>
        <v>0</v>
      </c>
      <c r="F123" s="9" t="s">
        <v>202</v>
      </c>
      <c r="G123" s="18">
        <v>1173.7899999999997</v>
      </c>
      <c r="H123" s="3"/>
    </row>
    <row r="124" spans="1:8" ht="22.95" customHeight="1" x14ac:dyDescent="0.3">
      <c r="A124" s="3" t="s">
        <v>908</v>
      </c>
      <c r="B124" s="7">
        <v>46069</v>
      </c>
      <c r="C124" s="3" t="str">
        <f>IFERROR(VLOOKUP(التحميل[[#This Row],[الرقم الداخلي]],تسجيل_العقود[],9,0),"")</f>
        <v>SCN-007470</v>
      </c>
      <c r="D124" s="3" t="str">
        <f>IFERROR(VLOOKUP(التحميل[[#This Row],[الرقم الداخلي]],تسجيل_العقود[],5,0),"")</f>
        <v>الصويا</v>
      </c>
      <c r="E124" s="3">
        <f>IFERROR(VLOOKUP(التحميل[[#This Row],[الرقم الداخلي]],تفصيلى[],8,0),"")</f>
        <v>0</v>
      </c>
      <c r="F124" s="9" t="s">
        <v>202</v>
      </c>
      <c r="G124" s="18">
        <v>276.58999999999997</v>
      </c>
      <c r="H124" s="3"/>
    </row>
    <row r="125" spans="1:8" ht="22.95" customHeight="1" x14ac:dyDescent="0.3">
      <c r="A125" s="3" t="s">
        <v>833</v>
      </c>
      <c r="B125" s="7">
        <v>46069</v>
      </c>
      <c r="C125" s="3">
        <f>IFERROR(VLOOKUP(التحميل[[#This Row],[الرقم الداخلي]],تسجيل_العقود[],9,0),"")</f>
        <v>60856723</v>
      </c>
      <c r="D125" s="3" t="str">
        <f>IFERROR(VLOOKUP(التحميل[[#This Row],[الرقم الداخلي]],تسجيل_العقود[],5,0),"")</f>
        <v>الــــــــــذرة</v>
      </c>
      <c r="E125" s="3" t="str">
        <f>IFERROR(VLOOKUP(التحميل[[#This Row],[الرقم الداخلي]],تفصيلى[],8,0),"")</f>
        <v>ELLIREA</v>
      </c>
      <c r="F125" s="9" t="s">
        <v>202</v>
      </c>
      <c r="G125" s="18">
        <v>181.32</v>
      </c>
      <c r="H125" s="3"/>
    </row>
    <row r="126" spans="1:8" ht="22.95" customHeight="1" x14ac:dyDescent="0.3">
      <c r="A126" s="3" t="s">
        <v>1044</v>
      </c>
      <c r="B126" s="7">
        <v>46069</v>
      </c>
      <c r="C126" s="3">
        <f>IFERROR(VLOOKUP(التحميل[[#This Row],[الرقم الداخلي]],تسجيل_العقود[],9,0),"")</f>
        <v>2026002</v>
      </c>
      <c r="D126" s="3" t="str">
        <f>IFERROR(VLOOKUP(التحميل[[#This Row],[الرقم الداخلي]],تسجيل_العقود[],5,0),"")</f>
        <v>دوار الشمس</v>
      </c>
      <c r="E126" s="3" t="str">
        <f>IFERROR(VLOOKUP(التحميل[[#This Row],[الرقم الداخلي]],تفصيلى[],8,0),"")</f>
        <v>AMIR BEY</v>
      </c>
      <c r="F126" s="9" t="s">
        <v>196</v>
      </c>
      <c r="G126" s="18">
        <v>1428.38</v>
      </c>
      <c r="H126" s="3"/>
    </row>
    <row r="127" spans="1:8" ht="22.95" customHeight="1" x14ac:dyDescent="0.3">
      <c r="A127" s="3" t="s">
        <v>900</v>
      </c>
      <c r="B127" s="7">
        <v>46070</v>
      </c>
      <c r="C127" s="3" t="str">
        <f>IFERROR(VLOOKUP(التحميل[[#This Row],[الرقم الداخلي]],تسجيل_العقود[],9,0),"")</f>
        <v>SCN-007466</v>
      </c>
      <c r="D127" s="3" t="str">
        <f>IFERROR(VLOOKUP(التحميل[[#This Row],[الرقم الداخلي]],تسجيل_العقود[],5,0),"")</f>
        <v>الصويا</v>
      </c>
      <c r="E127" s="3">
        <f>IFERROR(VLOOKUP(التحميل[[#This Row],[الرقم الداخلي]],تفصيلى[],8,0),"")</f>
        <v>0</v>
      </c>
      <c r="F127" s="9" t="s">
        <v>202</v>
      </c>
      <c r="G127" s="18">
        <v>44.18</v>
      </c>
      <c r="H127" s="3"/>
    </row>
    <row r="128" spans="1:8" ht="22.95" customHeight="1" x14ac:dyDescent="0.3">
      <c r="A128" s="3" t="s">
        <v>904</v>
      </c>
      <c r="B128" s="7">
        <v>46070</v>
      </c>
      <c r="C128" s="3" t="str">
        <f>IFERROR(VLOOKUP(التحميل[[#This Row],[الرقم الداخلي]],تسجيل_العقود[],9,0),"")</f>
        <v>SCN-007468</v>
      </c>
      <c r="D128" s="3" t="str">
        <f>IFERROR(VLOOKUP(التحميل[[#This Row],[الرقم الداخلي]],تسجيل_العقود[],5,0),"")</f>
        <v>الصويا</v>
      </c>
      <c r="E128" s="3">
        <f>IFERROR(VLOOKUP(التحميل[[#This Row],[الرقم الداخلي]],تفصيلى[],8,0),"")</f>
        <v>0</v>
      </c>
      <c r="F128" s="9" t="s">
        <v>202</v>
      </c>
      <c r="G128" s="18">
        <v>44.81</v>
      </c>
      <c r="H128" s="3"/>
    </row>
    <row r="129" spans="1:8" ht="22.95" customHeight="1" x14ac:dyDescent="0.3">
      <c r="A129" s="3" t="s">
        <v>906</v>
      </c>
      <c r="B129" s="7">
        <v>46070</v>
      </c>
      <c r="C129" s="3" t="str">
        <f>IFERROR(VLOOKUP(التحميل[[#This Row],[الرقم الداخلي]],تسجيل_العقود[],9,0),"")</f>
        <v>SCN-007469</v>
      </c>
      <c r="D129" s="3" t="str">
        <f>IFERROR(VLOOKUP(التحميل[[#This Row],[الرقم الداخلي]],تسجيل_العقود[],5,0),"")</f>
        <v>الصويا</v>
      </c>
      <c r="E129" s="3">
        <f>IFERROR(VLOOKUP(التحميل[[#This Row],[الرقم الداخلي]],تفصيلى[],8,0),"")</f>
        <v>0</v>
      </c>
      <c r="F129" s="9" t="s">
        <v>202</v>
      </c>
      <c r="G129" s="18">
        <v>184.36</v>
      </c>
      <c r="H129" s="3"/>
    </row>
    <row r="130" spans="1:8" ht="22.95" customHeight="1" x14ac:dyDescent="0.3">
      <c r="A130" s="3" t="s">
        <v>908</v>
      </c>
      <c r="B130" s="7">
        <v>46070</v>
      </c>
      <c r="C130" s="3" t="str">
        <f>IFERROR(VLOOKUP(التحميل[[#This Row],[الرقم الداخلي]],تسجيل_العقود[],9,0),"")</f>
        <v>SCN-007470</v>
      </c>
      <c r="D130" s="3" t="str">
        <f>IFERROR(VLOOKUP(التحميل[[#This Row],[الرقم الداخلي]],تسجيل_العقود[],5,0),"")</f>
        <v>الصويا</v>
      </c>
      <c r="E130" s="3">
        <f>IFERROR(VLOOKUP(التحميل[[#This Row],[الرقم الداخلي]],تفصيلى[],8,0),"")</f>
        <v>0</v>
      </c>
      <c r="F130" s="9" t="s">
        <v>202</v>
      </c>
      <c r="G130" s="18">
        <v>641.02</v>
      </c>
      <c r="H130" s="3"/>
    </row>
    <row r="131" spans="1:8" ht="22.95" customHeight="1" x14ac:dyDescent="0.3">
      <c r="A131" s="3" t="s">
        <v>1044</v>
      </c>
      <c r="B131" s="7">
        <v>46070</v>
      </c>
      <c r="C131" s="3">
        <f>IFERROR(VLOOKUP(التحميل[[#This Row],[الرقم الداخلي]],تسجيل_العقود[],9,0),"")</f>
        <v>2026002</v>
      </c>
      <c r="D131" s="3" t="str">
        <f>IFERROR(VLOOKUP(التحميل[[#This Row],[الرقم الداخلي]],تسجيل_العقود[],5,0),"")</f>
        <v>دوار الشمس</v>
      </c>
      <c r="E131" s="3" t="str">
        <f>IFERROR(VLOOKUP(التحميل[[#This Row],[الرقم الداخلي]],تفصيلى[],8,0),"")</f>
        <v>AMIR BEY</v>
      </c>
      <c r="F131" s="9" t="s">
        <v>196</v>
      </c>
      <c r="G131" s="18">
        <v>3433.4200000000014</v>
      </c>
      <c r="H131" s="3"/>
    </row>
    <row r="132" spans="1:8" ht="22.95" customHeight="1" x14ac:dyDescent="0.3">
      <c r="A132" s="3" t="s">
        <v>908</v>
      </c>
      <c r="B132" s="7">
        <v>46071</v>
      </c>
      <c r="C132" s="3" t="str">
        <f>IFERROR(VLOOKUP(التحميل[[#This Row],[الرقم الداخلي]],تسجيل_العقود[],9,0),"")</f>
        <v>SCN-007470</v>
      </c>
      <c r="D132" s="3" t="str">
        <f>IFERROR(VLOOKUP(التحميل[[#This Row],[الرقم الداخلي]],تسجيل_العقود[],5,0),"")</f>
        <v>الصويا</v>
      </c>
      <c r="E132" s="3">
        <f>IFERROR(VLOOKUP(التحميل[[#This Row],[الرقم الداخلي]],تفصيلى[],8,0),"")</f>
        <v>0</v>
      </c>
      <c r="F132" s="9" t="s">
        <v>202</v>
      </c>
      <c r="G132" s="18">
        <v>747.03000000000009</v>
      </c>
      <c r="H132" s="3"/>
    </row>
    <row r="133" spans="1:8" ht="22.95" customHeight="1" x14ac:dyDescent="0.3">
      <c r="A133" s="3" t="s">
        <v>910</v>
      </c>
      <c r="B133" s="7">
        <v>46071</v>
      </c>
      <c r="C133" s="3" t="str">
        <f>IFERROR(VLOOKUP(التحميل[[#This Row],[الرقم الداخلي]],تسجيل_العقود[],9,0),"")</f>
        <v>SCN-007471</v>
      </c>
      <c r="D133" s="3" t="str">
        <f>IFERROR(VLOOKUP(التحميل[[#This Row],[الرقم الداخلي]],تسجيل_العقود[],5,0),"")</f>
        <v>الصويا</v>
      </c>
      <c r="E133" s="3">
        <f>IFERROR(VLOOKUP(التحميل[[#This Row],[الرقم الداخلي]],تفصيلى[],8,0),"")</f>
        <v>0</v>
      </c>
      <c r="F133" s="9" t="s">
        <v>202</v>
      </c>
      <c r="G133" s="18">
        <v>132.58999999999997</v>
      </c>
      <c r="H133" s="3"/>
    </row>
    <row r="134" spans="1:8" ht="22.95" customHeight="1" x14ac:dyDescent="0.3">
      <c r="A134" s="3" t="s">
        <v>833</v>
      </c>
      <c r="B134" s="7">
        <v>46071</v>
      </c>
      <c r="C134" s="3">
        <f>IFERROR(VLOOKUP(التحميل[[#This Row],[الرقم الداخلي]],تسجيل_العقود[],9,0),"")</f>
        <v>60856723</v>
      </c>
      <c r="D134" s="3" t="str">
        <f>IFERROR(VLOOKUP(التحميل[[#This Row],[الرقم الداخلي]],تسجيل_العقود[],5,0),"")</f>
        <v>الــــــــــذرة</v>
      </c>
      <c r="E134" s="3" t="str">
        <f>IFERROR(VLOOKUP(التحميل[[#This Row],[الرقم الداخلي]],تفصيلى[],8,0),"")</f>
        <v>ELLIREA</v>
      </c>
      <c r="F134" s="9" t="s">
        <v>202</v>
      </c>
      <c r="G134" s="18">
        <v>2296.54</v>
      </c>
      <c r="H134" s="3"/>
    </row>
    <row r="135" spans="1:8" ht="22.95" customHeight="1" x14ac:dyDescent="0.3">
      <c r="A135" s="3" t="s">
        <v>1044</v>
      </c>
      <c r="B135" s="7">
        <v>46071</v>
      </c>
      <c r="C135" s="3">
        <f>IFERROR(VLOOKUP(التحميل[[#This Row],[الرقم الداخلي]],تسجيل_العقود[],9,0),"")</f>
        <v>2026002</v>
      </c>
      <c r="D135" s="3" t="str">
        <f>IFERROR(VLOOKUP(التحميل[[#This Row],[الرقم الداخلي]],تسجيل_العقود[],5,0),"")</f>
        <v>دوار الشمس</v>
      </c>
      <c r="E135" s="3" t="str">
        <f>IFERROR(VLOOKUP(التحميل[[#This Row],[الرقم الداخلي]],تفصيلى[],8,0),"")</f>
        <v>AMIR BEY</v>
      </c>
      <c r="F135" s="9" t="s">
        <v>196</v>
      </c>
      <c r="G135" s="18">
        <v>1089.6600000000001</v>
      </c>
      <c r="H135" s="3"/>
    </row>
    <row r="136" spans="1:8" ht="22.95" customHeight="1" x14ac:dyDescent="0.3">
      <c r="A136" s="3" t="s">
        <v>906</v>
      </c>
      <c r="B136" s="7">
        <v>46072</v>
      </c>
      <c r="C136" s="3" t="str">
        <f>IFERROR(VLOOKUP(التحميل[[#This Row],[الرقم الداخلي]],تسجيل_العقود[],9,0),"")</f>
        <v>SCN-007469</v>
      </c>
      <c r="D136" s="3" t="str">
        <f>IFERROR(VLOOKUP(التحميل[[#This Row],[الرقم الداخلي]],تسجيل_العقود[],5,0),"")</f>
        <v>الصويا</v>
      </c>
      <c r="E136" s="3">
        <f>IFERROR(VLOOKUP(التحميل[[#This Row],[الرقم الداخلي]],تفصيلى[],8,0),"")</f>
        <v>0</v>
      </c>
      <c r="F136" s="9" t="s">
        <v>202</v>
      </c>
      <c r="G136" s="18">
        <v>44.55</v>
      </c>
      <c r="H136" s="3"/>
    </row>
    <row r="137" spans="1:8" ht="22.95" customHeight="1" x14ac:dyDescent="0.3">
      <c r="A137" s="3" t="s">
        <v>908</v>
      </c>
      <c r="B137" s="7">
        <v>46072</v>
      </c>
      <c r="C137" s="3" t="str">
        <f>IFERROR(VLOOKUP(التحميل[[#This Row],[الرقم الداخلي]],تسجيل_العقود[],9,0),"")</f>
        <v>SCN-007470</v>
      </c>
      <c r="D137" s="3" t="str">
        <f>IFERROR(VLOOKUP(التحميل[[#This Row],[الرقم الداخلي]],تسجيل_العقود[],5,0),"")</f>
        <v>الصويا</v>
      </c>
      <c r="E137" s="3">
        <f>IFERROR(VLOOKUP(التحميل[[#This Row],[الرقم الداخلي]],تفصيلى[],8,0),"")</f>
        <v>0</v>
      </c>
      <c r="F137" s="9" t="s">
        <v>202</v>
      </c>
      <c r="G137" s="18">
        <v>817.83999999999992</v>
      </c>
      <c r="H137" s="3"/>
    </row>
    <row r="138" spans="1:8" ht="22.95" customHeight="1" x14ac:dyDescent="0.3">
      <c r="A138" s="3" t="s">
        <v>910</v>
      </c>
      <c r="B138" s="7">
        <v>46072</v>
      </c>
      <c r="C138" s="3" t="str">
        <f>IFERROR(VLOOKUP(التحميل[[#This Row],[الرقم الداخلي]],تسجيل_العقود[],9,0),"")</f>
        <v>SCN-007471</v>
      </c>
      <c r="D138" s="3" t="str">
        <f>IFERROR(VLOOKUP(التحميل[[#This Row],[الرقم الداخلي]],تسجيل_العقود[],5,0),"")</f>
        <v>الصويا</v>
      </c>
      <c r="E138" s="3">
        <f>IFERROR(VLOOKUP(التحميل[[#This Row],[الرقم الداخلي]],تفصيلى[],8,0),"")</f>
        <v>0</v>
      </c>
      <c r="F138" s="9" t="s">
        <v>202</v>
      </c>
      <c r="G138" s="18">
        <v>724.96999999999991</v>
      </c>
      <c r="H138" s="3"/>
    </row>
    <row r="139" spans="1:8" ht="22.95" customHeight="1" x14ac:dyDescent="0.3">
      <c r="A139" s="3" t="s">
        <v>833</v>
      </c>
      <c r="B139" s="7">
        <v>46072</v>
      </c>
      <c r="C139" s="3">
        <f>IFERROR(VLOOKUP(التحميل[[#This Row],[الرقم الداخلي]],تسجيل_العقود[],9,0),"")</f>
        <v>60856723</v>
      </c>
      <c r="D139" s="3" t="str">
        <f>IFERROR(VLOOKUP(التحميل[[#This Row],[الرقم الداخلي]],تسجيل_العقود[],5,0),"")</f>
        <v>الــــــــــذرة</v>
      </c>
      <c r="E139" s="3" t="str">
        <f>IFERROR(VLOOKUP(التحميل[[#This Row],[الرقم الداخلي]],تفصيلى[],8,0),"")</f>
        <v>ELLIREA</v>
      </c>
      <c r="F139" s="9" t="s">
        <v>202</v>
      </c>
      <c r="G139" s="18">
        <v>2767.22</v>
      </c>
      <c r="H139" s="3"/>
    </row>
    <row r="140" spans="1:8" ht="22.95" customHeight="1" x14ac:dyDescent="0.3">
      <c r="A140" s="3" t="s">
        <v>910</v>
      </c>
      <c r="B140" s="7">
        <v>46073</v>
      </c>
      <c r="C140" s="3" t="str">
        <f>IFERROR(VLOOKUP(التحميل[[#This Row],[الرقم الداخلي]],تسجيل_العقود[],9,0),"")</f>
        <v>SCN-007471</v>
      </c>
      <c r="D140" s="3" t="str">
        <f>IFERROR(VLOOKUP(التحميل[[#This Row],[الرقم الداخلي]],تسجيل_العقود[],5,0),"")</f>
        <v>الصويا</v>
      </c>
      <c r="E140" s="3">
        <f>IFERROR(VLOOKUP(التحميل[[#This Row],[الرقم الداخلي]],تفصيلى[],8,0),"")</f>
        <v>0</v>
      </c>
      <c r="F140" s="9" t="s">
        <v>202</v>
      </c>
      <c r="G140" s="18">
        <v>1191.9299999999998</v>
      </c>
      <c r="H140" s="3"/>
    </row>
    <row r="141" spans="1:8" ht="22.95" customHeight="1" x14ac:dyDescent="0.3">
      <c r="A141" s="3" t="s">
        <v>833</v>
      </c>
      <c r="B141" s="7">
        <v>46073</v>
      </c>
      <c r="C141" s="3">
        <f>IFERROR(VLOOKUP(التحميل[[#This Row],[الرقم الداخلي]],تسجيل_العقود[],9,0),"")</f>
        <v>60856723</v>
      </c>
      <c r="D141" s="3" t="str">
        <f>IFERROR(VLOOKUP(التحميل[[#This Row],[الرقم الداخلي]],تسجيل_العقود[],5,0),"")</f>
        <v>الــــــــــذرة</v>
      </c>
      <c r="E141" s="3" t="str">
        <f>IFERROR(VLOOKUP(التحميل[[#This Row],[الرقم الداخلي]],تفصيلى[],8,0),"")</f>
        <v>ELLIREA</v>
      </c>
      <c r="F141" s="9" t="s">
        <v>202</v>
      </c>
      <c r="G141" s="18">
        <v>3819.96</v>
      </c>
      <c r="H141" s="3"/>
    </row>
    <row r="142" spans="1:8" ht="22.95" customHeight="1" x14ac:dyDescent="0.3">
      <c r="A142" s="3" t="s">
        <v>902</v>
      </c>
      <c r="B142" s="7">
        <v>46074</v>
      </c>
      <c r="C142" s="3" t="str">
        <f>IFERROR(VLOOKUP(التحميل[[#This Row],[الرقم الداخلي]],تسجيل_العقود[],9,0),"")</f>
        <v>SCN-007467</v>
      </c>
      <c r="D142" s="3" t="str">
        <f>IFERROR(VLOOKUP(التحميل[[#This Row],[الرقم الداخلي]],تسجيل_العقود[],5,0),"")</f>
        <v>الصويا</v>
      </c>
      <c r="E142" s="3">
        <f>IFERROR(VLOOKUP(التحميل[[#This Row],[الرقم الداخلي]],تفصيلى[],8,0),"")</f>
        <v>0</v>
      </c>
      <c r="F142" s="9" t="s">
        <v>202</v>
      </c>
      <c r="G142" s="18">
        <v>9.83</v>
      </c>
      <c r="H142" s="3"/>
    </row>
    <row r="143" spans="1:8" ht="22.95" customHeight="1" x14ac:dyDescent="0.3">
      <c r="A143" s="3" t="s">
        <v>910</v>
      </c>
      <c r="B143" s="7">
        <v>46074</v>
      </c>
      <c r="C143" s="3" t="str">
        <f>IFERROR(VLOOKUP(التحميل[[#This Row],[الرقم الداخلي]],تسجيل_العقود[],9,0),"")</f>
        <v>SCN-007471</v>
      </c>
      <c r="D143" s="3" t="str">
        <f>IFERROR(VLOOKUP(التحميل[[#This Row],[الرقم الداخلي]],تسجيل_العقود[],5,0),"")</f>
        <v>الصويا</v>
      </c>
      <c r="E143" s="3">
        <f>IFERROR(VLOOKUP(التحميل[[#This Row],[الرقم الداخلي]],تفصيلى[],8,0),"")</f>
        <v>0</v>
      </c>
      <c r="F143" s="9" t="s">
        <v>202</v>
      </c>
      <c r="G143" s="18">
        <v>320.83</v>
      </c>
      <c r="H143" s="3"/>
    </row>
    <row r="144" spans="1:8" ht="22.95" customHeight="1" x14ac:dyDescent="0.3">
      <c r="A144" s="3" t="s">
        <v>912</v>
      </c>
      <c r="B144" s="7">
        <v>46074</v>
      </c>
      <c r="C144" s="3" t="str">
        <f>IFERROR(VLOOKUP(التحميل[[#This Row],[الرقم الداخلي]],تسجيل_العقود[],9,0),"")</f>
        <v>SCN-007472</v>
      </c>
      <c r="D144" s="3" t="str">
        <f>IFERROR(VLOOKUP(التحميل[[#This Row],[الرقم الداخلي]],تسجيل_العقود[],5,0),"")</f>
        <v>الصويا</v>
      </c>
      <c r="E144" s="3">
        <f>IFERROR(VLOOKUP(التحميل[[#This Row],[الرقم الداخلي]],تفصيلى[],8,0),"")</f>
        <v>0</v>
      </c>
      <c r="F144" s="9" t="s">
        <v>202</v>
      </c>
      <c r="G144" s="18">
        <v>507.31999999999994</v>
      </c>
      <c r="H144" s="3"/>
    </row>
    <row r="145" spans="1:8" ht="22.95" customHeight="1" x14ac:dyDescent="0.3">
      <c r="A145" s="3" t="s">
        <v>833</v>
      </c>
      <c r="B145" s="7">
        <v>46074</v>
      </c>
      <c r="C145" s="3">
        <f>IFERROR(VLOOKUP(التحميل[[#This Row],[الرقم الداخلي]],تسجيل_العقود[],9,0),"")</f>
        <v>60856723</v>
      </c>
      <c r="D145" s="3" t="str">
        <f>IFERROR(VLOOKUP(التحميل[[#This Row],[الرقم الداخلي]],تسجيل_العقود[],5,0),"")</f>
        <v>الــــــــــذرة</v>
      </c>
      <c r="E145" s="3" t="str">
        <f>IFERROR(VLOOKUP(التحميل[[#This Row],[الرقم الداخلي]],تفصيلى[],8,0),"")</f>
        <v>ELLIREA</v>
      </c>
      <c r="F145" s="9" t="s">
        <v>202</v>
      </c>
      <c r="G145" s="18">
        <v>3803.92</v>
      </c>
      <c r="H145" s="3"/>
    </row>
    <row r="146" spans="1:8" ht="22.95" customHeight="1" x14ac:dyDescent="0.3">
      <c r="A146" s="3" t="s">
        <v>910</v>
      </c>
      <c r="B146" s="7">
        <v>46075</v>
      </c>
      <c r="C146" s="3" t="str">
        <f>IFERROR(VLOOKUP(التحميل[[#This Row],[الرقم الداخلي]],تسجيل_العقود[],9,0),"")</f>
        <v>SCN-007471</v>
      </c>
      <c r="D146" s="3" t="str">
        <f>IFERROR(VLOOKUP(التحميل[[#This Row],[الرقم الداخلي]],تسجيل_العقود[],5,0),"")</f>
        <v>الصويا</v>
      </c>
      <c r="E146" s="3">
        <f>IFERROR(VLOOKUP(التحميل[[#This Row],[الرقم الداخلي]],تفصيلى[],8,0),"")</f>
        <v>0</v>
      </c>
      <c r="F146" s="9" t="s">
        <v>202</v>
      </c>
      <c r="G146" s="18">
        <v>67.239999999999995</v>
      </c>
      <c r="H146" s="3"/>
    </row>
    <row r="147" spans="1:8" ht="22.95" customHeight="1" x14ac:dyDescent="0.3">
      <c r="A147" s="3" t="s">
        <v>912</v>
      </c>
      <c r="B147" s="7">
        <v>46075</v>
      </c>
      <c r="C147" s="3" t="str">
        <f>IFERROR(VLOOKUP(التحميل[[#This Row],[الرقم الداخلي]],تسجيل_العقود[],9,0),"")</f>
        <v>SCN-007472</v>
      </c>
      <c r="D147" s="3" t="str">
        <f>IFERROR(VLOOKUP(التحميل[[#This Row],[الرقم الداخلي]],تسجيل_العقود[],5,0),"")</f>
        <v>الصويا</v>
      </c>
      <c r="E147" s="3">
        <f>IFERROR(VLOOKUP(التحميل[[#This Row],[الرقم الداخلي]],تفصيلى[],8,0),"")</f>
        <v>0</v>
      </c>
      <c r="F147" s="9" t="s">
        <v>202</v>
      </c>
      <c r="G147" s="18">
        <v>645.34999999999991</v>
      </c>
      <c r="H147" s="3"/>
    </row>
    <row r="148" spans="1:8" ht="22.95" customHeight="1" x14ac:dyDescent="0.3">
      <c r="A148" s="3" t="s">
        <v>833</v>
      </c>
      <c r="B148" s="7">
        <v>46075</v>
      </c>
      <c r="C148" s="3">
        <f>IFERROR(VLOOKUP(التحميل[[#This Row],[الرقم الداخلي]],تسجيل_العقود[],9,0),"")</f>
        <v>60856723</v>
      </c>
      <c r="D148" s="3" t="str">
        <f>IFERROR(VLOOKUP(التحميل[[#This Row],[الرقم الداخلي]],تسجيل_العقود[],5,0),"")</f>
        <v>الــــــــــذرة</v>
      </c>
      <c r="E148" s="3" t="str">
        <f>IFERROR(VLOOKUP(التحميل[[#This Row],[الرقم الداخلي]],تفصيلى[],8,0),"")</f>
        <v>ELLIREA</v>
      </c>
      <c r="F148" s="9" t="s">
        <v>202</v>
      </c>
      <c r="G148" s="18">
        <v>4792.82</v>
      </c>
      <c r="H148" s="3"/>
    </row>
    <row r="149" spans="1:8" ht="22.95" customHeight="1" x14ac:dyDescent="0.3">
      <c r="A149" s="3" t="s">
        <v>902</v>
      </c>
      <c r="B149" s="7">
        <v>46076</v>
      </c>
      <c r="C149" s="3" t="str">
        <f>IFERROR(VLOOKUP(التحميل[[#This Row],[الرقم الداخلي]],تسجيل_العقود[],9,0),"")</f>
        <v>SCN-007467</v>
      </c>
      <c r="D149" s="3" t="str">
        <f>IFERROR(VLOOKUP(التحميل[[#This Row],[الرقم الداخلي]],تسجيل_العقود[],5,0),"")</f>
        <v>الصويا</v>
      </c>
      <c r="E149" s="3">
        <f>IFERROR(VLOOKUP(التحميل[[#This Row],[الرقم الداخلي]],تفصيلى[],8,0),"")</f>
        <v>0</v>
      </c>
      <c r="F149" s="9" t="s">
        <v>202</v>
      </c>
      <c r="G149" s="18">
        <v>9.58</v>
      </c>
      <c r="H149" s="3"/>
    </row>
    <row r="150" spans="1:8" ht="22.95" customHeight="1" x14ac:dyDescent="0.3">
      <c r="A150" s="3" t="s">
        <v>912</v>
      </c>
      <c r="B150" s="7">
        <v>46076</v>
      </c>
      <c r="C150" s="3" t="str">
        <f>IFERROR(VLOOKUP(التحميل[[#This Row],[الرقم الداخلي]],تسجيل_العقود[],9,0),"")</f>
        <v>SCN-007472</v>
      </c>
      <c r="D150" s="3" t="str">
        <f>IFERROR(VLOOKUP(التحميل[[#This Row],[الرقم الداخلي]],تسجيل_العقود[],5,0),"")</f>
        <v>الصويا</v>
      </c>
      <c r="E150" s="3">
        <f>IFERROR(VLOOKUP(التحميل[[#This Row],[الرقم الداخلي]],تفصيلى[],8,0),"")</f>
        <v>0</v>
      </c>
      <c r="F150" s="9" t="s">
        <v>202</v>
      </c>
      <c r="G150" s="18">
        <v>407.2</v>
      </c>
      <c r="H150" s="3"/>
    </row>
    <row r="151" spans="1:8" ht="22.95" customHeight="1" x14ac:dyDescent="0.3">
      <c r="A151" s="3" t="s">
        <v>833</v>
      </c>
      <c r="B151" s="7">
        <v>46076</v>
      </c>
      <c r="C151" s="3">
        <f>IFERROR(VLOOKUP(التحميل[[#This Row],[الرقم الداخلي]],تسجيل_العقود[],9,0),"")</f>
        <v>60856723</v>
      </c>
      <c r="D151" s="3" t="str">
        <f>IFERROR(VLOOKUP(التحميل[[#This Row],[الرقم الداخلي]],تسجيل_العقود[],5,0),"")</f>
        <v>الــــــــــذرة</v>
      </c>
      <c r="E151" s="3" t="str">
        <f>IFERROR(VLOOKUP(التحميل[[#This Row],[الرقم الداخلي]],تفصيلى[],8,0),"")</f>
        <v>ELLIREA</v>
      </c>
      <c r="F151" s="9" t="s">
        <v>202</v>
      </c>
      <c r="G151" s="18">
        <v>2058.1</v>
      </c>
      <c r="H151" s="3"/>
    </row>
    <row r="152" spans="1:8" ht="22.95" customHeight="1" x14ac:dyDescent="0.3">
      <c r="A152" s="3" t="s">
        <v>1049</v>
      </c>
      <c r="B152" s="7">
        <v>46076</v>
      </c>
      <c r="C152" s="3">
        <f>IFERROR(VLOOKUP(التحميل[[#This Row],[الرقم الداخلي]],تسجيل_العقود[],9,0),"")</f>
        <v>20043710</v>
      </c>
      <c r="D152" s="3" t="str">
        <f>IFERROR(VLOOKUP(التحميل[[#This Row],[الرقم الداخلي]],تسجيل_العقود[],5,0),"")</f>
        <v>دى جى اس</v>
      </c>
      <c r="E152" s="3" t="str">
        <f>IFERROR(VLOOKUP(التحميل[[#This Row],[الرقم الداخلي]],تفصيلى[],8,0),"")</f>
        <v>KARPATHOS DAWN</v>
      </c>
      <c r="F152" s="9" t="s">
        <v>196</v>
      </c>
      <c r="G152" s="18">
        <v>729.72</v>
      </c>
      <c r="H152" s="3"/>
    </row>
    <row r="153" spans="1:8" ht="22.95" customHeight="1" x14ac:dyDescent="0.3">
      <c r="A153" s="3" t="s">
        <v>902</v>
      </c>
      <c r="B153" s="7">
        <v>46077</v>
      </c>
      <c r="C153" s="3" t="str">
        <f>IFERROR(VLOOKUP(التحميل[[#This Row],[الرقم الداخلي]],تسجيل_العقود[],9,0),"")</f>
        <v>SCN-007467</v>
      </c>
      <c r="D153" s="3" t="str">
        <f>IFERROR(VLOOKUP(التحميل[[#This Row],[الرقم الداخلي]],تسجيل_العقود[],5,0),"")</f>
        <v>الصويا</v>
      </c>
      <c r="E153" s="3">
        <f>IFERROR(VLOOKUP(التحميل[[#This Row],[الرقم الداخلي]],تفصيلى[],8,0),"")</f>
        <v>0</v>
      </c>
      <c r="F153" s="9" t="s">
        <v>202</v>
      </c>
      <c r="G153" s="18">
        <v>10.77</v>
      </c>
      <c r="H153" s="3"/>
    </row>
    <row r="154" spans="1:8" ht="22.95" customHeight="1" x14ac:dyDescent="0.3">
      <c r="A154" s="3" t="s">
        <v>910</v>
      </c>
      <c r="B154" s="7">
        <v>46077</v>
      </c>
      <c r="C154" s="3" t="str">
        <f>IFERROR(VLOOKUP(التحميل[[#This Row],[الرقم الداخلي]],تسجيل_العقود[],9,0),"")</f>
        <v>SCN-007471</v>
      </c>
      <c r="D154" s="3" t="str">
        <f>IFERROR(VLOOKUP(التحميل[[#This Row],[الرقم الداخلي]],تسجيل_العقود[],5,0),"")</f>
        <v>الصويا</v>
      </c>
      <c r="E154" s="3">
        <f>IFERROR(VLOOKUP(التحميل[[#This Row],[الرقم الداخلي]],تفصيلى[],8,0),"")</f>
        <v>0</v>
      </c>
      <c r="F154" s="9" t="s">
        <v>202</v>
      </c>
      <c r="G154" s="18">
        <v>48.7</v>
      </c>
      <c r="H154" s="3"/>
    </row>
    <row r="155" spans="1:8" ht="22.95" customHeight="1" x14ac:dyDescent="0.3">
      <c r="A155" s="3" t="s">
        <v>912</v>
      </c>
      <c r="B155" s="7">
        <v>46077</v>
      </c>
      <c r="C155" s="3" t="str">
        <f>IFERROR(VLOOKUP(التحميل[[#This Row],[الرقم الداخلي]],تسجيل_العقود[],9,0),"")</f>
        <v>SCN-007472</v>
      </c>
      <c r="D155" s="3" t="str">
        <f>IFERROR(VLOOKUP(التحميل[[#This Row],[الرقم الداخلي]],تسجيل_العقود[],5,0),"")</f>
        <v>الصويا</v>
      </c>
      <c r="E155" s="3">
        <f>IFERROR(VLOOKUP(التحميل[[#This Row],[الرقم الداخلي]],تفصيلى[],8,0),"")</f>
        <v>0</v>
      </c>
      <c r="F155" s="9" t="s">
        <v>202</v>
      </c>
      <c r="G155" s="18">
        <v>139.57</v>
      </c>
      <c r="H155" s="3"/>
    </row>
    <row r="156" spans="1:8" ht="22.95" customHeight="1" x14ac:dyDescent="0.3">
      <c r="A156" s="3" t="s">
        <v>914</v>
      </c>
      <c r="B156" s="7">
        <v>46077</v>
      </c>
      <c r="C156" s="3" t="str">
        <f>IFERROR(VLOOKUP(التحميل[[#This Row],[الرقم الداخلي]],تسجيل_العقود[],9,0),"")</f>
        <v>SCN-007473</v>
      </c>
      <c r="D156" s="3" t="str">
        <f>IFERROR(VLOOKUP(التحميل[[#This Row],[الرقم الداخلي]],تسجيل_العقود[],5,0),"")</f>
        <v>الصويا</v>
      </c>
      <c r="E156" s="3">
        <f>IFERROR(VLOOKUP(التحميل[[#This Row],[الرقم الداخلي]],تفصيلى[],8,0),"")</f>
        <v>0</v>
      </c>
      <c r="F156" s="9" t="s">
        <v>202</v>
      </c>
      <c r="G156" s="18">
        <v>10.14</v>
      </c>
      <c r="H156" s="3"/>
    </row>
    <row r="157" spans="1:8" ht="22.95" customHeight="1" x14ac:dyDescent="0.3">
      <c r="A157" s="3" t="s">
        <v>833</v>
      </c>
      <c r="B157" s="7">
        <v>46077</v>
      </c>
      <c r="C157" s="3">
        <f>IFERROR(VLOOKUP(التحميل[[#This Row],[الرقم الداخلي]],تسجيل_العقود[],9,0),"")</f>
        <v>60856723</v>
      </c>
      <c r="D157" s="3" t="str">
        <f>IFERROR(VLOOKUP(التحميل[[#This Row],[الرقم الداخلي]],تسجيل_العقود[],5,0),"")</f>
        <v>الــــــــــذرة</v>
      </c>
      <c r="E157" s="3" t="str">
        <f>IFERROR(VLOOKUP(التحميل[[#This Row],[الرقم الداخلي]],تفصيلى[],8,0),"")</f>
        <v>ELLIREA</v>
      </c>
      <c r="F157" s="9" t="s">
        <v>202</v>
      </c>
      <c r="G157" s="18">
        <v>2358.02</v>
      </c>
      <c r="H157" s="3"/>
    </row>
    <row r="158" spans="1:8" ht="22.95" customHeight="1" x14ac:dyDescent="0.3">
      <c r="A158" s="3" t="s">
        <v>1049</v>
      </c>
      <c r="B158" s="7">
        <v>46077</v>
      </c>
      <c r="C158" s="3">
        <f>IFERROR(VLOOKUP(التحميل[[#This Row],[الرقم الداخلي]],تسجيل_العقود[],9,0),"")</f>
        <v>20043710</v>
      </c>
      <c r="D158" s="3" t="str">
        <f>IFERROR(VLOOKUP(التحميل[[#This Row],[الرقم الداخلي]],تسجيل_العقود[],5,0),"")</f>
        <v>دى جى اس</v>
      </c>
      <c r="E158" s="3" t="str">
        <f>IFERROR(VLOOKUP(التحميل[[#This Row],[الرقم الداخلي]],تفصيلى[],8,0),"")</f>
        <v>KARPATHOS DAWN</v>
      </c>
      <c r="F158" s="9" t="s">
        <v>196</v>
      </c>
      <c r="G158" s="18">
        <v>1724.08</v>
      </c>
      <c r="H158" s="3"/>
    </row>
    <row r="159" spans="1:8" ht="22.95" customHeight="1" x14ac:dyDescent="0.3">
      <c r="A159" s="3" t="s">
        <v>910</v>
      </c>
      <c r="B159" s="7">
        <v>46078</v>
      </c>
      <c r="C159" s="3" t="str">
        <f>IFERROR(VLOOKUP(التحميل[[#This Row],[الرقم الداخلي]],تسجيل_العقود[],9,0),"")</f>
        <v>SCN-007471</v>
      </c>
      <c r="D159" s="3" t="str">
        <f>IFERROR(VLOOKUP(التحميل[[#This Row],[الرقم الداخلي]],تسجيل_العقود[],5,0),"")</f>
        <v>الصويا</v>
      </c>
      <c r="E159" s="3">
        <f>IFERROR(VLOOKUP(التحميل[[#This Row],[الرقم الداخلي]],تفصيلى[],8,0),"")</f>
        <v>0</v>
      </c>
      <c r="F159" s="9" t="s">
        <v>202</v>
      </c>
      <c r="G159" s="18">
        <v>10.050000000000001</v>
      </c>
      <c r="H159" s="3"/>
    </row>
    <row r="160" spans="1:8" ht="22.95" customHeight="1" x14ac:dyDescent="0.3">
      <c r="A160" s="3" t="s">
        <v>912</v>
      </c>
      <c r="B160" s="7">
        <v>46078</v>
      </c>
      <c r="C160" s="3" t="str">
        <f>IFERROR(VLOOKUP(التحميل[[#This Row],[الرقم الداخلي]],تسجيل_العقود[],9,0),"")</f>
        <v>SCN-007472</v>
      </c>
      <c r="D160" s="3" t="str">
        <f>IFERROR(VLOOKUP(التحميل[[#This Row],[الرقم الداخلي]],تسجيل_العقود[],5,0),"")</f>
        <v>الصويا</v>
      </c>
      <c r="E160" s="3">
        <f>IFERROR(VLOOKUP(التحميل[[#This Row],[الرقم الداخلي]],تفصيلى[],8,0),"")</f>
        <v>0</v>
      </c>
      <c r="F160" s="9" t="s">
        <v>202</v>
      </c>
      <c r="G160" s="18">
        <v>183.94</v>
      </c>
      <c r="H160" s="3"/>
    </row>
    <row r="161" spans="1:8" ht="22.95" customHeight="1" x14ac:dyDescent="0.3">
      <c r="A161" s="3" t="s">
        <v>833</v>
      </c>
      <c r="B161" s="7">
        <v>46078</v>
      </c>
      <c r="C161" s="3">
        <f>IFERROR(VLOOKUP(التحميل[[#This Row],[الرقم الداخلي]],تسجيل_العقود[],9,0),"")</f>
        <v>60856723</v>
      </c>
      <c r="D161" s="3" t="str">
        <f>IFERROR(VLOOKUP(التحميل[[#This Row],[الرقم الداخلي]],تسجيل_العقود[],5,0),"")</f>
        <v>الــــــــــذرة</v>
      </c>
      <c r="E161" s="3" t="str">
        <f>IFERROR(VLOOKUP(التحميل[[#This Row],[الرقم الداخلي]],تفصيلى[],8,0),"")</f>
        <v>ELLIREA</v>
      </c>
      <c r="F161" s="9" t="s">
        <v>202</v>
      </c>
      <c r="G161" s="18">
        <v>1533.76</v>
      </c>
      <c r="H161" s="3"/>
    </row>
    <row r="162" spans="1:8" ht="22.95" customHeight="1" x14ac:dyDescent="0.3">
      <c r="A162" s="3" t="s">
        <v>1049</v>
      </c>
      <c r="B162" s="7">
        <v>46078</v>
      </c>
      <c r="C162" s="3">
        <f>IFERROR(VLOOKUP(التحميل[[#This Row],[الرقم الداخلي]],تسجيل_العقود[],9,0),"")</f>
        <v>20043710</v>
      </c>
      <c r="D162" s="3" t="str">
        <f>IFERROR(VLOOKUP(التحميل[[#This Row],[الرقم الداخلي]],تسجيل_العقود[],5,0),"")</f>
        <v>دى جى اس</v>
      </c>
      <c r="E162" s="3" t="str">
        <f>IFERROR(VLOOKUP(التحميل[[#This Row],[الرقم الداخلي]],تفصيلى[],8,0),"")</f>
        <v>KARPATHOS DAWN</v>
      </c>
      <c r="F162" s="9" t="s">
        <v>196</v>
      </c>
      <c r="G162" s="18">
        <v>1665.2199999999998</v>
      </c>
      <c r="H162" s="3"/>
    </row>
    <row r="163" spans="1:8" ht="22.95" customHeight="1" x14ac:dyDescent="0.3">
      <c r="A163" s="3" t="s">
        <v>912</v>
      </c>
      <c r="B163" s="7">
        <v>46079</v>
      </c>
      <c r="C163" s="3" t="str">
        <f>IFERROR(VLOOKUP(التحميل[[#This Row],[الرقم الداخلي]],تسجيل_العقود[],9,0),"")</f>
        <v>SCN-007472</v>
      </c>
      <c r="D163" s="3" t="str">
        <f>IFERROR(VLOOKUP(التحميل[[#This Row],[الرقم الداخلي]],تسجيل_العقود[],5,0),"")</f>
        <v>الصويا</v>
      </c>
      <c r="E163" s="3">
        <f>IFERROR(VLOOKUP(التحميل[[#This Row],[الرقم الداخلي]],تفصيلى[],8,0),"")</f>
        <v>0</v>
      </c>
      <c r="F163" s="9" t="s">
        <v>202</v>
      </c>
      <c r="G163" s="18">
        <v>525.23</v>
      </c>
      <c r="H163" s="3"/>
    </row>
    <row r="164" spans="1:8" ht="22.95" customHeight="1" x14ac:dyDescent="0.3">
      <c r="A164" s="3" t="s">
        <v>914</v>
      </c>
      <c r="B164" s="7">
        <v>46079</v>
      </c>
      <c r="C164" s="3" t="str">
        <f>IFERROR(VLOOKUP(التحميل[[#This Row],[الرقم الداخلي]],تسجيل_العقود[],9,0),"")</f>
        <v>SCN-007473</v>
      </c>
      <c r="D164" s="3" t="str">
        <f>IFERROR(VLOOKUP(التحميل[[#This Row],[الرقم الداخلي]],تسجيل_العقود[],5,0),"")</f>
        <v>الصويا</v>
      </c>
      <c r="E164" s="3">
        <f>IFERROR(VLOOKUP(التحميل[[#This Row],[الرقم الداخلي]],تفصيلى[],8,0),"")</f>
        <v>0</v>
      </c>
      <c r="F164" s="9" t="s">
        <v>202</v>
      </c>
      <c r="G164" s="18">
        <v>417.12</v>
      </c>
      <c r="H164" s="3"/>
    </row>
    <row r="165" spans="1:8" ht="22.95" customHeight="1" x14ac:dyDescent="0.3">
      <c r="A165" s="3" t="s">
        <v>833</v>
      </c>
      <c r="B165" s="7">
        <v>46079</v>
      </c>
      <c r="C165" s="3">
        <f>IFERROR(VLOOKUP(التحميل[[#This Row],[الرقم الداخلي]],تسجيل_العقود[],9,0),"")</f>
        <v>60856723</v>
      </c>
      <c r="D165" s="3" t="str">
        <f>IFERROR(VLOOKUP(التحميل[[#This Row],[الرقم الداخلي]],تسجيل_العقود[],5,0),"")</f>
        <v>الــــــــــذرة</v>
      </c>
      <c r="E165" s="3" t="str">
        <f>IFERROR(VLOOKUP(التحميل[[#This Row],[الرقم الداخلي]],تفصيلى[],8,0),"")</f>
        <v>ELLIREA</v>
      </c>
      <c r="F165" s="9" t="s">
        <v>202</v>
      </c>
      <c r="G165" s="18">
        <v>37.6</v>
      </c>
      <c r="H165" s="3"/>
    </row>
    <row r="166" spans="1:8" ht="22.95" customHeight="1" x14ac:dyDescent="0.3">
      <c r="A166" s="3" t="s">
        <v>831</v>
      </c>
      <c r="B166" s="7">
        <v>46079</v>
      </c>
      <c r="C166" s="3" t="str">
        <f>IFERROR(VLOOKUP(التحميل[[#This Row],[الرقم الداخلي]],تسجيل_العقود[],9,0),"")</f>
        <v>SC-26583-CH</v>
      </c>
      <c r="D166" s="3" t="str">
        <f>IFERROR(VLOOKUP(التحميل[[#This Row],[الرقم الداخلي]],تسجيل_العقود[],5,0),"")</f>
        <v>الــــــــــذرة</v>
      </c>
      <c r="E166" s="3" t="str">
        <f>IFERROR(VLOOKUP(التحميل[[#This Row],[الرقم الداخلي]],تفصيلى[],8,0),"")</f>
        <v>ST GREG</v>
      </c>
      <c r="F166" s="9" t="s">
        <v>202</v>
      </c>
      <c r="G166" s="18">
        <v>2743.56</v>
      </c>
      <c r="H166" s="3"/>
    </row>
    <row r="167" spans="1:8" ht="22.95" customHeight="1" x14ac:dyDescent="0.3">
      <c r="A167" s="3" t="s">
        <v>1049</v>
      </c>
      <c r="B167" s="7">
        <v>46079</v>
      </c>
      <c r="C167" s="3">
        <f>IFERROR(VLOOKUP(التحميل[[#This Row],[الرقم الداخلي]],تسجيل_العقود[],9,0),"")</f>
        <v>20043710</v>
      </c>
      <c r="D167" s="3" t="str">
        <f>IFERROR(VLOOKUP(التحميل[[#This Row],[الرقم الداخلي]],تسجيل_العقود[],5,0),"")</f>
        <v>دى جى اس</v>
      </c>
      <c r="E167" s="3" t="str">
        <f>IFERROR(VLOOKUP(التحميل[[#This Row],[الرقم الداخلي]],تفصيلى[],8,0),"")</f>
        <v>KARPATHOS DAWN</v>
      </c>
      <c r="F167" s="9" t="s">
        <v>196</v>
      </c>
      <c r="G167" s="18">
        <v>880.98000000000025</v>
      </c>
      <c r="H167" s="3"/>
    </row>
    <row r="168" spans="1:8" ht="22.95" customHeight="1" x14ac:dyDescent="0.3">
      <c r="A168" s="3" t="s">
        <v>906</v>
      </c>
      <c r="B168" s="7">
        <v>46080</v>
      </c>
      <c r="C168" s="3" t="str">
        <f>IFERROR(VLOOKUP(التحميل[[#This Row],[الرقم الداخلي]],تسجيل_العقود[],9,0),"")</f>
        <v>SCN-007469</v>
      </c>
      <c r="D168" s="3" t="str">
        <f>IFERROR(VLOOKUP(التحميل[[#This Row],[الرقم الداخلي]],تسجيل_العقود[],5,0),"")</f>
        <v>الصويا</v>
      </c>
      <c r="E168" s="3">
        <f>IFERROR(VLOOKUP(التحميل[[#This Row],[الرقم الداخلي]],تفصيلى[],8,0),"")</f>
        <v>0</v>
      </c>
      <c r="F168" s="9" t="s">
        <v>202</v>
      </c>
      <c r="G168" s="18">
        <v>24.17</v>
      </c>
      <c r="H168" s="3"/>
    </row>
    <row r="169" spans="1:8" ht="22.95" customHeight="1" x14ac:dyDescent="0.3">
      <c r="A169" s="3" t="s">
        <v>912</v>
      </c>
      <c r="B169" s="7">
        <v>46080</v>
      </c>
      <c r="C169" s="3" t="str">
        <f>IFERROR(VLOOKUP(التحميل[[#This Row],[الرقم الداخلي]],تسجيل_العقود[],9,0),"")</f>
        <v>SCN-007472</v>
      </c>
      <c r="D169" s="3" t="str">
        <f>IFERROR(VLOOKUP(التحميل[[#This Row],[الرقم الداخلي]],تسجيل_العقود[],5,0),"")</f>
        <v>الصويا</v>
      </c>
      <c r="E169" s="3">
        <f>IFERROR(VLOOKUP(التحميل[[#This Row],[الرقم الداخلي]],تفصيلى[],8,0),"")</f>
        <v>0</v>
      </c>
      <c r="F169" s="9" t="s">
        <v>202</v>
      </c>
      <c r="G169" s="18">
        <v>9.92</v>
      </c>
      <c r="H169" s="3"/>
    </row>
    <row r="170" spans="1:8" ht="22.95" customHeight="1" x14ac:dyDescent="0.3">
      <c r="A170" s="3" t="s">
        <v>914</v>
      </c>
      <c r="B170" s="7">
        <v>46080</v>
      </c>
      <c r="C170" s="3" t="str">
        <f>IFERROR(VLOOKUP(التحميل[[#This Row],[الرقم الداخلي]],تسجيل_العقود[],9,0),"")</f>
        <v>SCN-007473</v>
      </c>
      <c r="D170" s="3" t="str">
        <f>IFERROR(VLOOKUP(التحميل[[#This Row],[الرقم الداخلي]],تسجيل_العقود[],5,0),"")</f>
        <v>الصويا</v>
      </c>
      <c r="E170" s="3">
        <f>IFERROR(VLOOKUP(التحميل[[#This Row],[الرقم الداخلي]],تفصيلى[],8,0),"")</f>
        <v>0</v>
      </c>
      <c r="F170" s="9" t="s">
        <v>202</v>
      </c>
      <c r="G170" s="18">
        <v>1398.49</v>
      </c>
      <c r="H170" s="3"/>
    </row>
    <row r="171" spans="1:8" ht="22.95" customHeight="1" x14ac:dyDescent="0.3">
      <c r="A171" s="3" t="s">
        <v>916</v>
      </c>
      <c r="B171" s="7">
        <v>46080</v>
      </c>
      <c r="C171" s="3" t="str">
        <f>IFERROR(VLOOKUP(التحميل[[#This Row],[الرقم الداخلي]],تسجيل_العقود[],9,0),"")</f>
        <v>SCN-007474</v>
      </c>
      <c r="D171" s="3" t="str">
        <f>IFERROR(VLOOKUP(التحميل[[#This Row],[الرقم الداخلي]],تسجيل_العقود[],5,0),"")</f>
        <v>الصويا</v>
      </c>
      <c r="E171" s="3">
        <f>IFERROR(VLOOKUP(التحميل[[#This Row],[الرقم الداخلي]],تفصيلى[],8,0),"")</f>
        <v>0</v>
      </c>
      <c r="F171" s="9" t="s">
        <v>202</v>
      </c>
      <c r="G171" s="18">
        <v>48.91</v>
      </c>
      <c r="H171" s="3"/>
    </row>
    <row r="172" spans="1:8" ht="22.95" customHeight="1" x14ac:dyDescent="0.3">
      <c r="A172" s="3" t="s">
        <v>831</v>
      </c>
      <c r="B172" s="7">
        <v>46080</v>
      </c>
      <c r="C172" s="3" t="str">
        <f>IFERROR(VLOOKUP(التحميل[[#This Row],[الرقم الداخلي]],تسجيل_العقود[],9,0),"")</f>
        <v>SC-26583-CH</v>
      </c>
      <c r="D172" s="3" t="str">
        <f>IFERROR(VLOOKUP(التحميل[[#This Row],[الرقم الداخلي]],تسجيل_العقود[],5,0),"")</f>
        <v>الــــــــــذرة</v>
      </c>
      <c r="E172" s="3" t="str">
        <f>IFERROR(VLOOKUP(التحميل[[#This Row],[الرقم الداخلي]],تفصيلى[],8,0),"")</f>
        <v>ST GREG</v>
      </c>
      <c r="F172" s="9" t="s">
        <v>202</v>
      </c>
      <c r="G172" s="18">
        <v>1610.54</v>
      </c>
      <c r="H172" s="3"/>
    </row>
    <row r="173" spans="1:8" ht="22.95" customHeight="1" x14ac:dyDescent="0.3">
      <c r="A173" s="3" t="s">
        <v>914</v>
      </c>
      <c r="B173" s="7">
        <v>46081</v>
      </c>
      <c r="C173" s="3" t="str">
        <f>IFERROR(VLOOKUP(التحميل[[#This Row],[الرقم الداخلي]],تسجيل_العقود[],9,0),"")</f>
        <v>SCN-007473</v>
      </c>
      <c r="D173" s="3" t="str">
        <f>IFERROR(VLOOKUP(التحميل[[#This Row],[الرقم الداخلي]],تسجيل_العقود[],5,0),"")</f>
        <v>الصويا</v>
      </c>
      <c r="E173" s="3">
        <f>IFERROR(VLOOKUP(التحميل[[#This Row],[الرقم الداخلي]],تفصيلى[],8,0),"")</f>
        <v>0</v>
      </c>
      <c r="F173" s="9" t="s">
        <v>202</v>
      </c>
      <c r="G173" s="18">
        <v>547.35</v>
      </c>
      <c r="H173" s="3"/>
    </row>
    <row r="174" spans="1:8" ht="22.95" customHeight="1" x14ac:dyDescent="0.3">
      <c r="A174" s="3" t="s">
        <v>831</v>
      </c>
      <c r="B174" s="7">
        <v>46081</v>
      </c>
      <c r="C174" s="3" t="str">
        <f>IFERROR(VLOOKUP(التحميل[[#This Row],[الرقم الداخلي]],تسجيل_العقود[],9,0),"")</f>
        <v>SC-26583-CH</v>
      </c>
      <c r="D174" s="3" t="str">
        <f>IFERROR(VLOOKUP(التحميل[[#This Row],[الرقم الداخلي]],تسجيل_العقود[],5,0),"")</f>
        <v>الــــــــــذرة</v>
      </c>
      <c r="E174" s="3" t="str">
        <f>IFERROR(VLOOKUP(التحميل[[#This Row],[الرقم الداخلي]],تفصيلى[],8,0),"")</f>
        <v>ST GREG</v>
      </c>
      <c r="F174" s="9" t="s">
        <v>202</v>
      </c>
      <c r="G174" s="18">
        <v>1654.5</v>
      </c>
      <c r="H174" s="3"/>
    </row>
    <row r="175" spans="1:8" ht="22.95" customHeight="1" x14ac:dyDescent="0.3">
      <c r="A175" s="3" t="s">
        <v>912</v>
      </c>
      <c r="B175" s="7">
        <v>46082</v>
      </c>
      <c r="C175" s="3" t="str">
        <f>IFERROR(VLOOKUP(التحميل[[#This Row],[الرقم الداخلي]],تسجيل_العقود[],9,0),"")</f>
        <v>SCN-007472</v>
      </c>
      <c r="D175" s="3" t="str">
        <f>IFERROR(VLOOKUP(التحميل[[#This Row],[الرقم الداخلي]],تسجيل_العقود[],5,0),"")</f>
        <v>الصويا</v>
      </c>
      <c r="E175" s="3">
        <f>IFERROR(VLOOKUP(التحميل[[#This Row],[الرقم الداخلي]],تفصيلى[],8,0),"")</f>
        <v>0</v>
      </c>
      <c r="F175" s="9" t="s">
        <v>202</v>
      </c>
      <c r="G175" s="18">
        <v>64.09</v>
      </c>
      <c r="H175" s="3"/>
    </row>
    <row r="176" spans="1:8" ht="22.95" customHeight="1" x14ac:dyDescent="0.3">
      <c r="A176" s="3" t="s">
        <v>914</v>
      </c>
      <c r="B176" s="7">
        <v>46082</v>
      </c>
      <c r="C176" s="3" t="str">
        <f>IFERROR(VLOOKUP(التحميل[[#This Row],[الرقم الداخلي]],تسجيل_العقود[],9,0),"")</f>
        <v>SCN-007473</v>
      </c>
      <c r="D176" s="3" t="str">
        <f>IFERROR(VLOOKUP(التحميل[[#This Row],[الرقم الداخلي]],تسجيل_العقود[],5,0),"")</f>
        <v>الصويا</v>
      </c>
      <c r="E176" s="3">
        <f>IFERROR(VLOOKUP(التحميل[[#This Row],[الرقم الداخلي]],تفصيلى[],8,0),"")</f>
        <v>0</v>
      </c>
      <c r="F176" s="9" t="s">
        <v>202</v>
      </c>
      <c r="G176" s="18">
        <v>44.94</v>
      </c>
      <c r="H176" s="3"/>
    </row>
    <row r="177" spans="1:8" ht="22.95" customHeight="1" x14ac:dyDescent="0.3">
      <c r="A177" s="3" t="s">
        <v>916</v>
      </c>
      <c r="B177" s="7">
        <v>46082</v>
      </c>
      <c r="C177" s="3" t="str">
        <f>IFERROR(VLOOKUP(التحميل[[#This Row],[الرقم الداخلي]],تسجيل_العقود[],9,0),"")</f>
        <v>SCN-007474</v>
      </c>
      <c r="D177" s="3" t="str">
        <f>IFERROR(VLOOKUP(التحميل[[#This Row],[الرقم الداخلي]],تسجيل_العقود[],5,0),"")</f>
        <v>الصويا</v>
      </c>
      <c r="E177" s="3">
        <f>IFERROR(VLOOKUP(التحميل[[#This Row],[الرقم الداخلي]],تفصيلى[],8,0),"")</f>
        <v>0</v>
      </c>
      <c r="F177" s="9" t="s">
        <v>202</v>
      </c>
      <c r="G177" s="18">
        <v>975.13</v>
      </c>
      <c r="H177" s="3"/>
    </row>
    <row r="178" spans="1:8" ht="22.95" customHeight="1" x14ac:dyDescent="0.3">
      <c r="A178" s="3" t="s">
        <v>831</v>
      </c>
      <c r="B178" s="7">
        <v>46082</v>
      </c>
      <c r="C178" s="3" t="str">
        <f>IFERROR(VLOOKUP(التحميل[[#This Row],[الرقم الداخلي]],تسجيل_العقود[],9,0),"")</f>
        <v>SC-26583-CH</v>
      </c>
      <c r="D178" s="3" t="str">
        <f>IFERROR(VLOOKUP(التحميل[[#This Row],[الرقم الداخلي]],تسجيل_العقود[],5,0),"")</f>
        <v>الــــــــــذرة</v>
      </c>
      <c r="E178" s="3" t="str">
        <f>IFERROR(VLOOKUP(التحميل[[#This Row],[الرقم الداخلي]],تفصيلى[],8,0),"")</f>
        <v>ST GREG</v>
      </c>
      <c r="F178" s="9" t="s">
        <v>202</v>
      </c>
      <c r="G178" s="18">
        <v>2685.18</v>
      </c>
      <c r="H178" s="3"/>
    </row>
    <row r="179" spans="1:8" ht="22.95" customHeight="1" x14ac:dyDescent="0.3">
      <c r="A179" s="3" t="s">
        <v>900</v>
      </c>
      <c r="B179" s="7">
        <v>46083</v>
      </c>
      <c r="C179" s="3" t="str">
        <f>IFERROR(VLOOKUP(التحميل[[#This Row],[الرقم الداخلي]],تسجيل_العقود[],9,0),"")</f>
        <v>SCN-007466</v>
      </c>
      <c r="D179" s="3" t="str">
        <f>IFERROR(VLOOKUP(التحميل[[#This Row],[الرقم الداخلي]],تسجيل_العقود[],5,0),"")</f>
        <v>الصويا</v>
      </c>
      <c r="E179" s="3">
        <f>IFERROR(VLOOKUP(التحميل[[#This Row],[الرقم الداخلي]],تفصيلى[],8,0),"")</f>
        <v>0</v>
      </c>
      <c r="F179" s="9" t="s">
        <v>202</v>
      </c>
      <c r="G179" s="18">
        <v>9.31</v>
      </c>
      <c r="H179" s="3"/>
    </row>
    <row r="180" spans="1:8" ht="22.95" customHeight="1" x14ac:dyDescent="0.3">
      <c r="A180" s="3" t="s">
        <v>916</v>
      </c>
      <c r="B180" s="7">
        <v>46083</v>
      </c>
      <c r="C180" s="3" t="str">
        <f>IFERROR(VLOOKUP(التحميل[[#This Row],[الرقم الداخلي]],تسجيل_العقود[],9,0),"")</f>
        <v>SCN-007474</v>
      </c>
      <c r="D180" s="3" t="str">
        <f>IFERROR(VLOOKUP(التحميل[[#This Row],[الرقم الداخلي]],تسجيل_العقود[],5,0),"")</f>
        <v>الصويا</v>
      </c>
      <c r="E180" s="3">
        <f>IFERROR(VLOOKUP(التحميل[[#This Row],[الرقم الداخلي]],تفصيلى[],8,0),"")</f>
        <v>0</v>
      </c>
      <c r="F180" s="9" t="s">
        <v>202</v>
      </c>
      <c r="G180" s="18">
        <v>1276.1799999999996</v>
      </c>
      <c r="H180" s="3"/>
    </row>
    <row r="181" spans="1:8" ht="22.95" customHeight="1" x14ac:dyDescent="0.3">
      <c r="A181" s="3" t="s">
        <v>831</v>
      </c>
      <c r="B181" s="7">
        <v>46083</v>
      </c>
      <c r="C181" s="3" t="str">
        <f>IFERROR(VLOOKUP(التحميل[[#This Row],[الرقم الداخلي]],تسجيل_العقود[],9,0),"")</f>
        <v>SC-26583-CH</v>
      </c>
      <c r="D181" s="3" t="str">
        <f>IFERROR(VLOOKUP(التحميل[[#This Row],[الرقم الداخلي]],تسجيل_العقود[],5,0),"")</f>
        <v>الــــــــــذرة</v>
      </c>
      <c r="E181" s="3" t="str">
        <f>IFERROR(VLOOKUP(التحميل[[#This Row],[الرقم الداخلي]],تفصيلى[],8,0),"")</f>
        <v>ST GREG</v>
      </c>
      <c r="F181" s="9" t="s">
        <v>202</v>
      </c>
      <c r="G181" s="18">
        <v>1905.86</v>
      </c>
      <c r="H181" s="3"/>
    </row>
    <row r="182" spans="1:8" ht="22.95" customHeight="1" x14ac:dyDescent="0.3">
      <c r="A182" s="3" t="s">
        <v>912</v>
      </c>
      <c r="B182" s="7">
        <v>46084</v>
      </c>
      <c r="C182" s="3" t="str">
        <f>IFERROR(VLOOKUP(التحميل[[#This Row],[الرقم الداخلي]],تسجيل_العقود[],9,0),"")</f>
        <v>SCN-007472</v>
      </c>
      <c r="D182" s="3" t="str">
        <f>IFERROR(VLOOKUP(التحميل[[#This Row],[الرقم الداخلي]],تسجيل_العقود[],5,0),"")</f>
        <v>الصويا</v>
      </c>
      <c r="E182" s="3">
        <f>IFERROR(VLOOKUP(التحميل[[#This Row],[الرقم الداخلي]],تفصيلى[],8,0),"")</f>
        <v>0</v>
      </c>
      <c r="F182" s="9" t="s">
        <v>202</v>
      </c>
      <c r="G182" s="18">
        <v>9.5</v>
      </c>
      <c r="H182" s="3"/>
    </row>
    <row r="183" spans="1:8" ht="22.95" customHeight="1" x14ac:dyDescent="0.3">
      <c r="A183" s="3" t="s">
        <v>914</v>
      </c>
      <c r="B183" s="7">
        <v>46084</v>
      </c>
      <c r="C183" s="3" t="str">
        <f>IFERROR(VLOOKUP(التحميل[[#This Row],[الرقم الداخلي]],تسجيل_العقود[],9,0),"")</f>
        <v>SCN-007473</v>
      </c>
      <c r="D183" s="3" t="str">
        <f>IFERROR(VLOOKUP(التحميل[[#This Row],[الرقم الداخلي]],تسجيل_العقود[],5,0),"")</f>
        <v>الصويا</v>
      </c>
      <c r="E183" s="3">
        <f>IFERROR(VLOOKUP(التحميل[[#This Row],[الرقم الداخلي]],تفصيلى[],8,0),"")</f>
        <v>0</v>
      </c>
      <c r="F183" s="9" t="s">
        <v>202</v>
      </c>
      <c r="G183" s="18">
        <v>59.89</v>
      </c>
      <c r="H183" s="3"/>
    </row>
    <row r="184" spans="1:8" ht="22.95" customHeight="1" x14ac:dyDescent="0.3">
      <c r="A184" s="3" t="s">
        <v>916</v>
      </c>
      <c r="B184" s="7">
        <v>46084</v>
      </c>
      <c r="C184" s="3" t="str">
        <f>IFERROR(VLOOKUP(التحميل[[#This Row],[الرقم الداخلي]],تسجيل_العقود[],9,0),"")</f>
        <v>SCN-007474</v>
      </c>
      <c r="D184" s="3" t="str">
        <f>IFERROR(VLOOKUP(التحميل[[#This Row],[الرقم الداخلي]],تسجيل_العقود[],5,0),"")</f>
        <v>الصويا</v>
      </c>
      <c r="E184" s="3">
        <f>IFERROR(VLOOKUP(التحميل[[#This Row],[الرقم الداخلي]],تفصيلى[],8,0),"")</f>
        <v>0</v>
      </c>
      <c r="F184" s="9" t="s">
        <v>202</v>
      </c>
      <c r="G184" s="18">
        <v>172.81</v>
      </c>
      <c r="H184" s="3"/>
    </row>
    <row r="185" spans="1:8" ht="22.95" customHeight="1" x14ac:dyDescent="0.3">
      <c r="A185" s="3" t="s">
        <v>918</v>
      </c>
      <c r="B185" s="7">
        <v>46084</v>
      </c>
      <c r="C185" s="3" t="str">
        <f>IFERROR(VLOOKUP(التحميل[[#This Row],[الرقم الداخلي]],تسجيل_العقود[],9,0),"")</f>
        <v>SCN-007520</v>
      </c>
      <c r="D185" s="3" t="str">
        <f>IFERROR(VLOOKUP(التحميل[[#This Row],[الرقم الداخلي]],تسجيل_العقود[],5,0),"")</f>
        <v>الصويا</v>
      </c>
      <c r="E185" s="3">
        <f>IFERROR(VLOOKUP(التحميل[[#This Row],[الرقم الداخلي]],تفصيلى[],8,0),"")</f>
        <v>0</v>
      </c>
      <c r="F185" s="9" t="s">
        <v>202</v>
      </c>
      <c r="G185" s="18">
        <v>1386.3800000000003</v>
      </c>
      <c r="H185" s="3"/>
    </row>
    <row r="186" spans="1:8" ht="22.95" customHeight="1" x14ac:dyDescent="0.3">
      <c r="A186" s="3" t="s">
        <v>831</v>
      </c>
      <c r="B186" s="7">
        <v>46084</v>
      </c>
      <c r="C186" s="3" t="str">
        <f>IFERROR(VLOOKUP(التحميل[[#This Row],[الرقم الداخلي]],تسجيل_العقود[],9,0),"")</f>
        <v>SC-26583-CH</v>
      </c>
      <c r="D186" s="3" t="str">
        <f>IFERROR(VLOOKUP(التحميل[[#This Row],[الرقم الداخلي]],تسجيل_العقود[],5,0),"")</f>
        <v>الــــــــــذرة</v>
      </c>
      <c r="E186" s="3" t="str">
        <f>IFERROR(VLOOKUP(التحميل[[#This Row],[الرقم الداخلي]],تفصيلى[],8,0),"")</f>
        <v>ST GREG</v>
      </c>
      <c r="F186" s="9" t="s">
        <v>202</v>
      </c>
      <c r="G186" s="18">
        <v>3076.38</v>
      </c>
      <c r="H186" s="3"/>
    </row>
    <row r="187" spans="1:8" ht="22.95" customHeight="1" x14ac:dyDescent="0.3">
      <c r="A187" s="3" t="s">
        <v>908</v>
      </c>
      <c r="B187" s="7">
        <v>46085</v>
      </c>
      <c r="C187" s="3" t="str">
        <f>IFERROR(VLOOKUP(التحميل[[#This Row],[الرقم الداخلي]],تسجيل_العقود[],9,0),"")</f>
        <v>SCN-007470</v>
      </c>
      <c r="D187" s="3" t="str">
        <f>IFERROR(VLOOKUP(التحميل[[#This Row],[الرقم الداخلي]],تسجيل_العقود[],5,0),"")</f>
        <v>الصويا</v>
      </c>
      <c r="E187" s="3">
        <f>IFERROR(VLOOKUP(التحميل[[#This Row],[الرقم الداخلي]],تفصيلى[],8,0),"")</f>
        <v>0</v>
      </c>
      <c r="F187" s="9" t="s">
        <v>202</v>
      </c>
      <c r="G187" s="18">
        <v>8.64</v>
      </c>
      <c r="H187" s="3"/>
    </row>
    <row r="188" spans="1:8" ht="22.95" customHeight="1" x14ac:dyDescent="0.3">
      <c r="A188" s="3" t="s">
        <v>918</v>
      </c>
      <c r="B188" s="7">
        <v>46085</v>
      </c>
      <c r="C188" s="3" t="str">
        <f>IFERROR(VLOOKUP(التحميل[[#This Row],[الرقم الداخلي]],تسجيل_العقود[],9,0),"")</f>
        <v>SCN-007520</v>
      </c>
      <c r="D188" s="3" t="str">
        <f>IFERROR(VLOOKUP(التحميل[[#This Row],[الرقم الداخلي]],تسجيل_العقود[],5,0),"")</f>
        <v>الصويا</v>
      </c>
      <c r="E188" s="3">
        <f>IFERROR(VLOOKUP(التحميل[[#This Row],[الرقم الداخلي]],تفصيلى[],8,0),"")</f>
        <v>0</v>
      </c>
      <c r="F188" s="9" t="s">
        <v>202</v>
      </c>
      <c r="G188" s="18">
        <v>791.42</v>
      </c>
      <c r="H188" s="3"/>
    </row>
    <row r="189" spans="1:8" ht="22.95" customHeight="1" x14ac:dyDescent="0.3">
      <c r="A189" s="3" t="s">
        <v>831</v>
      </c>
      <c r="B189" s="7">
        <v>46085</v>
      </c>
      <c r="C189" s="3" t="str">
        <f>IFERROR(VLOOKUP(التحميل[[#This Row],[الرقم الداخلي]],تسجيل_العقود[],9,0),"")</f>
        <v>SC-26583-CH</v>
      </c>
      <c r="D189" s="3" t="str">
        <f>IFERROR(VLOOKUP(التحميل[[#This Row],[الرقم الداخلي]],تسجيل_العقود[],5,0),"")</f>
        <v>الــــــــــذرة</v>
      </c>
      <c r="E189" s="3" t="str">
        <f>IFERROR(VLOOKUP(التحميل[[#This Row],[الرقم الداخلي]],تفصيلى[],8,0),"")</f>
        <v>ST GREG</v>
      </c>
      <c r="F189" s="9" t="s">
        <v>202</v>
      </c>
      <c r="G189" s="18">
        <v>3925.12</v>
      </c>
      <c r="H189" s="3"/>
    </row>
    <row r="190" spans="1:8" ht="22.95" customHeight="1" x14ac:dyDescent="0.3">
      <c r="A190" s="3" t="s">
        <v>822</v>
      </c>
      <c r="B190" s="7">
        <v>46085</v>
      </c>
      <c r="C190" s="3">
        <f>IFERROR(VLOOKUP(التحميل[[#This Row],[الرقم الداخلي]],تسجيل_العقود[],9,0),"")</f>
        <v>20043800</v>
      </c>
      <c r="D190" s="3" t="str">
        <f>IFERROR(VLOOKUP(التحميل[[#This Row],[الرقم الداخلي]],تسجيل_العقود[],5,0),"")</f>
        <v>البذرة</v>
      </c>
      <c r="E190" s="3" t="str">
        <f>IFERROR(VLOOKUP(التحميل[[#This Row],[الرقم الداخلي]],تفصيلى[],8,0),"")</f>
        <v>ULTRA LEOPARD</v>
      </c>
      <c r="F190" s="9" t="s">
        <v>202</v>
      </c>
      <c r="G190" s="18">
        <v>523.1</v>
      </c>
      <c r="H190" s="3"/>
    </row>
    <row r="191" spans="1:8" ht="22.95" customHeight="1" x14ac:dyDescent="0.3">
      <c r="A191" s="3" t="s">
        <v>914</v>
      </c>
      <c r="B191" s="7">
        <v>46086</v>
      </c>
      <c r="C191" s="3" t="str">
        <f>IFERROR(VLOOKUP(التحميل[[#This Row],[الرقم الداخلي]],تسجيل_العقود[],9,0),"")</f>
        <v>SCN-007473</v>
      </c>
      <c r="D191" s="3" t="str">
        <f>IFERROR(VLOOKUP(التحميل[[#This Row],[الرقم الداخلي]],تسجيل_العقود[],5,0),"")</f>
        <v>الصويا</v>
      </c>
      <c r="E191" s="3">
        <f>IFERROR(VLOOKUP(التحميل[[#This Row],[الرقم الداخلي]],تفصيلى[],8,0),"")</f>
        <v>0</v>
      </c>
      <c r="F191" s="9" t="s">
        <v>202</v>
      </c>
      <c r="G191" s="18">
        <v>10.210000000000001</v>
      </c>
      <c r="H191" s="3"/>
    </row>
    <row r="192" spans="1:8" ht="22.95" customHeight="1" x14ac:dyDescent="0.3">
      <c r="A192" s="3" t="s">
        <v>918</v>
      </c>
      <c r="B192" s="7">
        <v>46086</v>
      </c>
      <c r="C192" s="3" t="str">
        <f>IFERROR(VLOOKUP(التحميل[[#This Row],[الرقم الداخلي]],تسجيل_العقود[],9,0),"")</f>
        <v>SCN-007520</v>
      </c>
      <c r="D192" s="3" t="str">
        <f>IFERROR(VLOOKUP(التحميل[[#This Row],[الرقم الداخلي]],تسجيل_العقود[],5,0),"")</f>
        <v>الصويا</v>
      </c>
      <c r="E192" s="3">
        <f>IFERROR(VLOOKUP(التحميل[[#This Row],[الرقم الداخلي]],تفصيلى[],8,0),"")</f>
        <v>0</v>
      </c>
      <c r="F192" s="9" t="s">
        <v>202</v>
      </c>
      <c r="G192" s="18">
        <v>248.07</v>
      </c>
      <c r="H192" s="3"/>
    </row>
    <row r="193" spans="1:8" ht="22.95" customHeight="1" x14ac:dyDescent="0.3">
      <c r="A193" s="3" t="s">
        <v>920</v>
      </c>
      <c r="B193" s="7">
        <v>46086</v>
      </c>
      <c r="C193" s="3" t="str">
        <f>IFERROR(VLOOKUP(التحميل[[#This Row],[الرقم الداخلي]],تسجيل_العقود[],9,0),"")</f>
        <v>SCN-007521</v>
      </c>
      <c r="D193" s="3" t="str">
        <f>IFERROR(VLOOKUP(التحميل[[#This Row],[الرقم الداخلي]],تسجيل_العقود[],5,0),"")</f>
        <v>الصويا</v>
      </c>
      <c r="E193" s="3">
        <f>IFERROR(VLOOKUP(التحميل[[#This Row],[الرقم الداخلي]],تفصيلى[],8,0),"")</f>
        <v>0</v>
      </c>
      <c r="F193" s="9" t="s">
        <v>202</v>
      </c>
      <c r="G193" s="18">
        <v>187.25</v>
      </c>
      <c r="H193" s="3"/>
    </row>
    <row r="194" spans="1:8" ht="22.95" customHeight="1" x14ac:dyDescent="0.3">
      <c r="A194" s="3" t="s">
        <v>831</v>
      </c>
      <c r="B194" s="7">
        <v>46086</v>
      </c>
      <c r="C194" s="3" t="str">
        <f>IFERROR(VLOOKUP(التحميل[[#This Row],[الرقم الداخلي]],تسجيل_العقود[],9,0),"")</f>
        <v>SC-26583-CH</v>
      </c>
      <c r="D194" s="3" t="str">
        <f>IFERROR(VLOOKUP(التحميل[[#This Row],[الرقم الداخلي]],تسجيل_العقود[],5,0),"")</f>
        <v>الــــــــــذرة</v>
      </c>
      <c r="E194" s="3" t="str">
        <f>IFERROR(VLOOKUP(التحميل[[#This Row],[الرقم الداخلي]],تفصيلى[],8,0),"")</f>
        <v>ST GREG</v>
      </c>
      <c r="F194" s="9" t="s">
        <v>202</v>
      </c>
      <c r="G194" s="18">
        <v>2445.6999999999998</v>
      </c>
      <c r="H194" s="3"/>
    </row>
    <row r="195" spans="1:8" ht="22.95" customHeight="1" x14ac:dyDescent="0.3">
      <c r="A195" s="3" t="s">
        <v>822</v>
      </c>
      <c r="B195" s="7">
        <v>46086</v>
      </c>
      <c r="C195" s="3">
        <f>IFERROR(VLOOKUP(التحميل[[#This Row],[الرقم الداخلي]],تسجيل_العقود[],9,0),"")</f>
        <v>20043800</v>
      </c>
      <c r="D195" s="3" t="str">
        <f>IFERROR(VLOOKUP(التحميل[[#This Row],[الرقم الداخلي]],تسجيل_العقود[],5,0),"")</f>
        <v>البذرة</v>
      </c>
      <c r="E195" s="3" t="str">
        <f>IFERROR(VLOOKUP(التحميل[[#This Row],[الرقم الداخلي]],تفصيلى[],8,0),"")</f>
        <v>ULTRA LEOPARD</v>
      </c>
      <c r="F195" s="9" t="s">
        <v>202</v>
      </c>
      <c r="G195" s="18">
        <v>1038.4199999999998</v>
      </c>
      <c r="H195" s="3"/>
    </row>
    <row r="196" spans="1:8" ht="22.95" customHeight="1" x14ac:dyDescent="0.3">
      <c r="A196" s="3" t="s">
        <v>920</v>
      </c>
      <c r="B196" s="7">
        <v>46087</v>
      </c>
      <c r="C196" s="3" t="str">
        <f>IFERROR(VLOOKUP(التحميل[[#This Row],[الرقم الداخلي]],تسجيل_العقود[],9,0),"")</f>
        <v>SCN-007521</v>
      </c>
      <c r="D196" s="3" t="str">
        <f>IFERROR(VLOOKUP(التحميل[[#This Row],[الرقم الداخلي]],تسجيل_العقود[],5,0),"")</f>
        <v>الصويا</v>
      </c>
      <c r="E196" s="3">
        <f>IFERROR(VLOOKUP(التحميل[[#This Row],[الرقم الداخلي]],تفصيلى[],8,0),"")</f>
        <v>0</v>
      </c>
      <c r="F196" s="9" t="s">
        <v>202</v>
      </c>
      <c r="G196" s="18">
        <v>741.81</v>
      </c>
      <c r="H196" s="3"/>
    </row>
    <row r="197" spans="1:8" ht="22.95" customHeight="1" x14ac:dyDescent="0.3">
      <c r="A197" s="3" t="s">
        <v>831</v>
      </c>
      <c r="B197" s="7">
        <v>46087</v>
      </c>
      <c r="C197" s="3" t="str">
        <f>IFERROR(VLOOKUP(التحميل[[#This Row],[الرقم الداخلي]],تسجيل_العقود[],9,0),"")</f>
        <v>SC-26583-CH</v>
      </c>
      <c r="D197" s="3" t="str">
        <f>IFERROR(VLOOKUP(التحميل[[#This Row],[الرقم الداخلي]],تسجيل_العقود[],5,0),"")</f>
        <v>الــــــــــذرة</v>
      </c>
      <c r="E197" s="3" t="str">
        <f>IFERROR(VLOOKUP(التحميل[[#This Row],[الرقم الداخلي]],تفصيلى[],8,0),"")</f>
        <v>ST GREG</v>
      </c>
      <c r="F197" s="9" t="s">
        <v>202</v>
      </c>
      <c r="G197" s="18">
        <v>1587.62</v>
      </c>
      <c r="H197" s="3"/>
    </row>
    <row r="198" spans="1:8" ht="22.95" customHeight="1" x14ac:dyDescent="0.3">
      <c r="A198" s="3" t="s">
        <v>918</v>
      </c>
      <c r="B198" s="7">
        <v>46088</v>
      </c>
      <c r="C198" s="3" t="str">
        <f>IFERROR(VLOOKUP(التحميل[[#This Row],[الرقم الداخلي]],تسجيل_العقود[],9,0),"")</f>
        <v>SCN-007520</v>
      </c>
      <c r="D198" s="3" t="str">
        <f>IFERROR(VLOOKUP(التحميل[[#This Row],[الرقم الداخلي]],تسجيل_العقود[],5,0),"")</f>
        <v>الصويا</v>
      </c>
      <c r="E198" s="3">
        <f>IFERROR(VLOOKUP(التحميل[[#This Row],[الرقم الداخلي]],تفصيلى[],8,0),"")</f>
        <v>0</v>
      </c>
      <c r="F198" s="9" t="s">
        <v>202</v>
      </c>
      <c r="G198" s="18">
        <v>10.85</v>
      </c>
      <c r="H198" s="3"/>
    </row>
    <row r="199" spans="1:8" ht="22.95" customHeight="1" x14ac:dyDescent="0.3">
      <c r="A199" s="3" t="s">
        <v>920</v>
      </c>
      <c r="B199" s="7">
        <v>46088</v>
      </c>
      <c r="C199" s="3" t="str">
        <f>IFERROR(VLOOKUP(التحميل[[#This Row],[الرقم الداخلي]],تسجيل_العقود[],9,0),"")</f>
        <v>SCN-007521</v>
      </c>
      <c r="D199" s="3" t="str">
        <f>IFERROR(VLOOKUP(التحميل[[#This Row],[الرقم الداخلي]],تسجيل_العقود[],5,0),"")</f>
        <v>الصويا</v>
      </c>
      <c r="E199" s="3">
        <f>IFERROR(VLOOKUP(التحميل[[#This Row],[الرقم الداخلي]],تفصيلى[],8,0),"")</f>
        <v>0</v>
      </c>
      <c r="F199" s="9" t="s">
        <v>202</v>
      </c>
      <c r="G199" s="18">
        <v>981.38</v>
      </c>
      <c r="H199" s="3"/>
    </row>
    <row r="200" spans="1:8" ht="22.95" customHeight="1" x14ac:dyDescent="0.3">
      <c r="A200" s="3" t="s">
        <v>831</v>
      </c>
      <c r="B200" s="7">
        <v>46088</v>
      </c>
      <c r="C200" s="3" t="str">
        <f>IFERROR(VLOOKUP(التحميل[[#This Row],[الرقم الداخلي]],تسجيل_العقود[],9,0),"")</f>
        <v>SC-26583-CH</v>
      </c>
      <c r="D200" s="3" t="str">
        <f>IFERROR(VLOOKUP(التحميل[[#This Row],[الرقم الداخلي]],تسجيل_العقود[],5,0),"")</f>
        <v>الــــــــــذرة</v>
      </c>
      <c r="E200" s="3" t="str">
        <f>IFERROR(VLOOKUP(التحميل[[#This Row],[الرقم الداخلي]],تفصيلى[],8,0),"")</f>
        <v>ST GREG</v>
      </c>
      <c r="F200" s="9" t="s">
        <v>202</v>
      </c>
      <c r="G200" s="18">
        <v>2068.8200000000002</v>
      </c>
      <c r="H200" s="3"/>
    </row>
    <row r="201" spans="1:8" ht="22.95" customHeight="1" x14ac:dyDescent="0.3">
      <c r="A201" s="3" t="s">
        <v>822</v>
      </c>
      <c r="B201" s="7">
        <v>46088</v>
      </c>
      <c r="C201" s="3">
        <f>IFERROR(VLOOKUP(التحميل[[#This Row],[الرقم الداخلي]],تسجيل_العقود[],9,0),"")</f>
        <v>20043800</v>
      </c>
      <c r="D201" s="3" t="str">
        <f>IFERROR(VLOOKUP(التحميل[[#This Row],[الرقم الداخلي]],تسجيل_العقود[],5,0),"")</f>
        <v>البذرة</v>
      </c>
      <c r="E201" s="3" t="str">
        <f>IFERROR(VLOOKUP(التحميل[[#This Row],[الرقم الداخلي]],تفصيلى[],8,0),"")</f>
        <v>ULTRA LEOPARD</v>
      </c>
      <c r="F201" s="9" t="s">
        <v>202</v>
      </c>
      <c r="G201" s="18">
        <v>1097.7599999999998</v>
      </c>
      <c r="H201" s="3"/>
    </row>
    <row r="202" spans="1:8" ht="22.95" customHeight="1" x14ac:dyDescent="0.3">
      <c r="A202" s="3" t="s">
        <v>892</v>
      </c>
      <c r="B202" s="7">
        <v>46089</v>
      </c>
      <c r="C202" s="3" t="str">
        <f>IFERROR(VLOOKUP(التحميل[[#This Row],[الرقم الداخلي]],تسجيل_العقود[],9,0),"")</f>
        <v>SCN-007309</v>
      </c>
      <c r="D202" s="3" t="str">
        <f>IFERROR(VLOOKUP(التحميل[[#This Row],[الرقم الداخلي]],تسجيل_العقود[],5,0),"")</f>
        <v>الصويا</v>
      </c>
      <c r="E202" s="3">
        <f>IFERROR(VLOOKUP(التحميل[[#This Row],[الرقم الداخلي]],تفصيلى[],8,0),"")</f>
        <v>0</v>
      </c>
      <c r="F202" s="9" t="s">
        <v>202</v>
      </c>
      <c r="G202" s="18">
        <v>11</v>
      </c>
      <c r="H202" s="3"/>
    </row>
    <row r="203" spans="1:8" ht="22.95" customHeight="1" x14ac:dyDescent="0.3">
      <c r="A203" s="3" t="s">
        <v>918</v>
      </c>
      <c r="B203" s="7">
        <v>46089</v>
      </c>
      <c r="C203" s="3" t="str">
        <f>IFERROR(VLOOKUP(التحميل[[#This Row],[الرقم الداخلي]],تسجيل_العقود[],9,0),"")</f>
        <v>SCN-007520</v>
      </c>
      <c r="D203" s="3" t="str">
        <f>IFERROR(VLOOKUP(التحميل[[#This Row],[الرقم الداخلي]],تسجيل_العقود[],5,0),"")</f>
        <v>الصويا</v>
      </c>
      <c r="E203" s="3">
        <f>IFERROR(VLOOKUP(التحميل[[#This Row],[الرقم الداخلي]],تفصيلى[],8,0),"")</f>
        <v>0</v>
      </c>
      <c r="F203" s="9" t="s">
        <v>202</v>
      </c>
      <c r="G203" s="18">
        <v>44.38</v>
      </c>
      <c r="H203" s="3"/>
    </row>
    <row r="204" spans="1:8" ht="22.95" customHeight="1" x14ac:dyDescent="0.3">
      <c r="A204" s="3" t="s">
        <v>920</v>
      </c>
      <c r="B204" s="7">
        <v>46089</v>
      </c>
      <c r="C204" s="3" t="str">
        <f>IFERROR(VLOOKUP(التحميل[[#This Row],[الرقم الداخلي]],تسجيل_العقود[],9,0),"")</f>
        <v>SCN-007521</v>
      </c>
      <c r="D204" s="3" t="str">
        <f>IFERROR(VLOOKUP(التحميل[[#This Row],[الرقم الداخلي]],تسجيل_العقود[],5,0),"")</f>
        <v>الصويا</v>
      </c>
      <c r="E204" s="3">
        <f>IFERROR(VLOOKUP(التحميل[[#This Row],[الرقم الداخلي]],تفصيلى[],8,0),"")</f>
        <v>0</v>
      </c>
      <c r="F204" s="9" t="s">
        <v>202</v>
      </c>
      <c r="G204" s="18">
        <v>469.04</v>
      </c>
      <c r="H204" s="3"/>
    </row>
    <row r="205" spans="1:8" ht="22.95" customHeight="1" x14ac:dyDescent="0.3">
      <c r="A205" s="3" t="s">
        <v>922</v>
      </c>
      <c r="B205" s="7">
        <v>46089</v>
      </c>
      <c r="C205" s="3" t="str">
        <f>IFERROR(VLOOKUP(التحميل[[#This Row],[الرقم الداخلي]],تسجيل_العقود[],9,0),"")</f>
        <v>SCN-007522</v>
      </c>
      <c r="D205" s="3" t="str">
        <f>IFERROR(VLOOKUP(التحميل[[#This Row],[الرقم الداخلي]],تسجيل_العقود[],5,0),"")</f>
        <v>الصويا</v>
      </c>
      <c r="E205" s="3">
        <f>IFERROR(VLOOKUP(التحميل[[#This Row],[الرقم الداخلي]],تفصيلى[],8,0),"")</f>
        <v>0</v>
      </c>
      <c r="F205" s="9" t="s">
        <v>202</v>
      </c>
      <c r="G205" s="18">
        <v>547.82000000000005</v>
      </c>
      <c r="H205" s="3"/>
    </row>
    <row r="206" spans="1:8" ht="22.95" customHeight="1" x14ac:dyDescent="0.3">
      <c r="A206" s="3" t="s">
        <v>831</v>
      </c>
      <c r="B206" s="7">
        <v>46089</v>
      </c>
      <c r="C206" s="3" t="str">
        <f>IFERROR(VLOOKUP(التحميل[[#This Row],[الرقم الداخلي]],تسجيل_العقود[],9,0),"")</f>
        <v>SC-26583-CH</v>
      </c>
      <c r="D206" s="3" t="str">
        <f>IFERROR(VLOOKUP(التحميل[[#This Row],[الرقم الداخلي]],تسجيل_العقود[],5,0),"")</f>
        <v>الــــــــــذرة</v>
      </c>
      <c r="E206" s="3" t="str">
        <f>IFERROR(VLOOKUP(التحميل[[#This Row],[الرقم الداخلي]],تفصيلى[],8,0),"")</f>
        <v>ST GREG</v>
      </c>
      <c r="F206" s="9" t="s">
        <v>202</v>
      </c>
      <c r="G206" s="18">
        <v>2056.1</v>
      </c>
      <c r="H206" s="3"/>
    </row>
    <row r="207" spans="1:8" ht="22.95" customHeight="1" x14ac:dyDescent="0.3">
      <c r="A207" s="3" t="s">
        <v>822</v>
      </c>
      <c r="B207" s="7">
        <v>46089</v>
      </c>
      <c r="C207" s="3">
        <f>IFERROR(VLOOKUP(التحميل[[#This Row],[الرقم الداخلي]],تسجيل_العقود[],9,0),"")</f>
        <v>20043800</v>
      </c>
      <c r="D207" s="3" t="str">
        <f>IFERROR(VLOOKUP(التحميل[[#This Row],[الرقم الداخلي]],تسجيل_العقود[],5,0),"")</f>
        <v>البذرة</v>
      </c>
      <c r="E207" s="3" t="str">
        <f>IFERROR(VLOOKUP(التحميل[[#This Row],[الرقم الداخلي]],تفصيلى[],8,0),"")</f>
        <v>ULTRA LEOPARD</v>
      </c>
      <c r="F207" s="9" t="s">
        <v>202</v>
      </c>
      <c r="G207" s="18">
        <v>340.72</v>
      </c>
      <c r="H207" s="3"/>
    </row>
    <row r="208" spans="1:8" ht="22.95" customHeight="1" x14ac:dyDescent="0.3">
      <c r="A208" s="3" t="s">
        <v>922</v>
      </c>
      <c r="B208" s="7">
        <v>46090</v>
      </c>
      <c r="C208" s="3" t="str">
        <f>IFERROR(VLOOKUP(التحميل[[#This Row],[الرقم الداخلي]],تسجيل_العقود[],9,0),"")</f>
        <v>SCN-007522</v>
      </c>
      <c r="D208" s="3" t="str">
        <f>IFERROR(VLOOKUP(التحميل[[#This Row],[الرقم الداخلي]],تسجيل_العقود[],5,0),"")</f>
        <v>الصويا</v>
      </c>
      <c r="E208" s="3">
        <f>IFERROR(VLOOKUP(التحميل[[#This Row],[الرقم الداخلي]],تفصيلى[],8,0),"")</f>
        <v>0</v>
      </c>
      <c r="F208" s="9" t="s">
        <v>202</v>
      </c>
      <c r="G208" s="18">
        <v>1256.1199999999999</v>
      </c>
      <c r="H208" s="3"/>
    </row>
    <row r="209" spans="1:8" ht="22.95" customHeight="1" x14ac:dyDescent="0.3">
      <c r="A209" s="3" t="s">
        <v>831</v>
      </c>
      <c r="B209" s="7">
        <v>46090</v>
      </c>
      <c r="C209" s="3" t="str">
        <f>IFERROR(VLOOKUP(التحميل[[#This Row],[الرقم الداخلي]],تسجيل_العقود[],9,0),"")</f>
        <v>SC-26583-CH</v>
      </c>
      <c r="D209" s="3" t="str">
        <f>IFERROR(VLOOKUP(التحميل[[#This Row],[الرقم الداخلي]],تسجيل_العقود[],5,0),"")</f>
        <v>الــــــــــذرة</v>
      </c>
      <c r="E209" s="3" t="str">
        <f>IFERROR(VLOOKUP(التحميل[[#This Row],[الرقم الداخلي]],تفصيلى[],8,0),"")</f>
        <v>ST GREG</v>
      </c>
      <c r="F209" s="9" t="s">
        <v>202</v>
      </c>
      <c r="G209" s="18">
        <v>4853.18</v>
      </c>
      <c r="H209" s="3"/>
    </row>
    <row r="210" spans="1:8" ht="22.95" customHeight="1" x14ac:dyDescent="0.3">
      <c r="A210" s="3" t="s">
        <v>922</v>
      </c>
      <c r="B210" s="7">
        <v>46091</v>
      </c>
      <c r="C210" s="3" t="str">
        <f>IFERROR(VLOOKUP(التحميل[[#This Row],[الرقم الداخلي]],تسجيل_العقود[],9,0),"")</f>
        <v>SCN-007522</v>
      </c>
      <c r="D210" s="3" t="str">
        <f>IFERROR(VLOOKUP(التحميل[[#This Row],[الرقم الداخلي]],تسجيل_العقود[],5,0),"")</f>
        <v>الصويا</v>
      </c>
      <c r="E210" s="3">
        <f>IFERROR(VLOOKUP(التحميل[[#This Row],[الرقم الداخلي]],تفصيلى[],8,0),"")</f>
        <v>0</v>
      </c>
      <c r="F210" s="9" t="s">
        <v>202</v>
      </c>
      <c r="G210" s="18">
        <v>650.8900000000001</v>
      </c>
      <c r="H210" s="3"/>
    </row>
    <row r="211" spans="1:8" ht="22.95" customHeight="1" x14ac:dyDescent="0.3">
      <c r="A211" s="3" t="s">
        <v>924</v>
      </c>
      <c r="B211" s="7">
        <v>46091</v>
      </c>
      <c r="C211" s="3" t="str">
        <f>IFERROR(VLOOKUP(التحميل[[#This Row],[الرقم الداخلي]],تسجيل_العقود[],9,0),"")</f>
        <v>SCN-007523</v>
      </c>
      <c r="D211" s="3" t="str">
        <f>IFERROR(VLOOKUP(التحميل[[#This Row],[الرقم الداخلي]],تسجيل_العقود[],5,0),"")</f>
        <v>الصويا</v>
      </c>
      <c r="E211" s="3">
        <f>IFERROR(VLOOKUP(التحميل[[#This Row],[الرقم الداخلي]],تفصيلى[],8,0),"")</f>
        <v>0</v>
      </c>
      <c r="F211" s="9" t="s">
        <v>202</v>
      </c>
      <c r="G211" s="18">
        <v>642.19000000000005</v>
      </c>
      <c r="H211" s="3"/>
    </row>
    <row r="212" spans="1:8" ht="22.95" customHeight="1" x14ac:dyDescent="0.3">
      <c r="A212" s="3" t="s">
        <v>831</v>
      </c>
      <c r="B212" s="7">
        <v>46091</v>
      </c>
      <c r="C212" s="3" t="str">
        <f>IFERROR(VLOOKUP(التحميل[[#This Row],[الرقم الداخلي]],تسجيل_العقود[],9,0),"")</f>
        <v>SC-26583-CH</v>
      </c>
      <c r="D212" s="3" t="str">
        <f>IFERROR(VLOOKUP(التحميل[[#This Row],[الرقم الداخلي]],تسجيل_العقود[],5,0),"")</f>
        <v>الــــــــــذرة</v>
      </c>
      <c r="E212" s="3" t="str">
        <f>IFERROR(VLOOKUP(التحميل[[#This Row],[الرقم الداخلي]],تفصيلى[],8,0),"")</f>
        <v>ST GREG</v>
      </c>
      <c r="F212" s="9" t="s">
        <v>202</v>
      </c>
      <c r="G212" s="18">
        <v>3539.78</v>
      </c>
      <c r="H212" s="3"/>
    </row>
    <row r="213" spans="1:8" ht="22.95" customHeight="1" x14ac:dyDescent="0.3">
      <c r="A213" s="3" t="s">
        <v>1049</v>
      </c>
      <c r="B213" s="7">
        <v>46091</v>
      </c>
      <c r="C213" s="3">
        <f>IFERROR(VLOOKUP(التحميل[[#This Row],[الرقم الداخلي]],تسجيل_العقود[],9,0),"")</f>
        <v>20043710</v>
      </c>
      <c r="D213" s="3" t="str">
        <f>IFERROR(VLOOKUP(التحميل[[#This Row],[الرقم الداخلي]],تسجيل_العقود[],5,0),"")</f>
        <v>دى جى اس</v>
      </c>
      <c r="E213" s="3" t="str">
        <f>IFERROR(VLOOKUP(التحميل[[#This Row],[الرقم الداخلي]],تفصيلى[],8,0),"")</f>
        <v>KARPATHOS DAWN</v>
      </c>
      <c r="F213" s="9" t="s">
        <v>202</v>
      </c>
      <c r="G213" s="18">
        <v>141.5</v>
      </c>
      <c r="H213" s="3"/>
    </row>
    <row r="214" spans="1:8" ht="22.95" customHeight="1" x14ac:dyDescent="0.3">
      <c r="A214" s="3" t="s">
        <v>920</v>
      </c>
      <c r="B214" s="7">
        <v>46092</v>
      </c>
      <c r="C214" s="3" t="str">
        <f>IFERROR(VLOOKUP(التحميل[[#This Row],[الرقم الداخلي]],تسجيل_العقود[],9,0),"")</f>
        <v>SCN-007521</v>
      </c>
      <c r="D214" s="3" t="str">
        <f>IFERROR(VLOOKUP(التحميل[[#This Row],[الرقم الداخلي]],تسجيل_العقود[],5,0),"")</f>
        <v>الصويا</v>
      </c>
      <c r="E214" s="3">
        <f>IFERROR(VLOOKUP(التحميل[[#This Row],[الرقم الداخلي]],تفصيلى[],8,0),"")</f>
        <v>0</v>
      </c>
      <c r="F214" s="9" t="s">
        <v>202</v>
      </c>
      <c r="G214" s="18">
        <v>41.12</v>
      </c>
      <c r="H214" s="3"/>
    </row>
    <row r="215" spans="1:8" ht="22.95" customHeight="1" x14ac:dyDescent="0.3">
      <c r="A215" s="3" t="s">
        <v>924</v>
      </c>
      <c r="B215" s="7">
        <v>46092</v>
      </c>
      <c r="C215" s="3" t="str">
        <f>IFERROR(VLOOKUP(التحميل[[#This Row],[الرقم الداخلي]],تسجيل_العقود[],9,0),"")</f>
        <v>SCN-007523</v>
      </c>
      <c r="D215" s="3" t="str">
        <f>IFERROR(VLOOKUP(التحميل[[#This Row],[الرقم الداخلي]],تسجيل_العقود[],5,0),"")</f>
        <v>الصويا</v>
      </c>
      <c r="E215" s="3">
        <f>IFERROR(VLOOKUP(التحميل[[#This Row],[الرقم الداخلي]],تفصيلى[],8,0),"")</f>
        <v>0</v>
      </c>
      <c r="F215" s="9" t="s">
        <v>202</v>
      </c>
      <c r="G215" s="18">
        <v>1290.3900000000001</v>
      </c>
      <c r="H215" s="3"/>
    </row>
    <row r="216" spans="1:8" ht="22.95" customHeight="1" x14ac:dyDescent="0.3">
      <c r="A216" s="3" t="s">
        <v>831</v>
      </c>
      <c r="B216" s="7">
        <v>46092</v>
      </c>
      <c r="C216" s="3" t="str">
        <f>IFERROR(VLOOKUP(التحميل[[#This Row],[الرقم الداخلي]],تسجيل_العقود[],9,0),"")</f>
        <v>SC-26583-CH</v>
      </c>
      <c r="D216" s="3" t="str">
        <f>IFERROR(VLOOKUP(التحميل[[#This Row],[الرقم الداخلي]],تسجيل_العقود[],5,0),"")</f>
        <v>الــــــــــذرة</v>
      </c>
      <c r="E216" s="3" t="str">
        <f>IFERROR(VLOOKUP(التحميل[[#This Row],[الرقم الداخلي]],تفصيلى[],8,0),"")</f>
        <v>ST GREG</v>
      </c>
      <c r="F216" s="9" t="s">
        <v>202</v>
      </c>
      <c r="G216" s="18">
        <v>2803.64</v>
      </c>
      <c r="H216" s="3"/>
    </row>
    <row r="217" spans="1:8" ht="22.95" customHeight="1" x14ac:dyDescent="0.3">
      <c r="A217" s="3" t="s">
        <v>1049</v>
      </c>
      <c r="B217" s="7">
        <v>46092</v>
      </c>
      <c r="C217" s="3">
        <f>IFERROR(VLOOKUP(التحميل[[#This Row],[الرقم الداخلي]],تسجيل_العقود[],9,0),"")</f>
        <v>20043710</v>
      </c>
      <c r="D217" s="3" t="str">
        <f>IFERROR(VLOOKUP(التحميل[[#This Row],[الرقم الداخلي]],تسجيل_العقود[],5,0),"")</f>
        <v>دى جى اس</v>
      </c>
      <c r="E217" s="3" t="str">
        <f>IFERROR(VLOOKUP(التحميل[[#This Row],[الرقم الداخلي]],تفصيلى[],8,0),"")</f>
        <v>KARPATHOS DAWN</v>
      </c>
      <c r="F217" s="9" t="s">
        <v>202</v>
      </c>
      <c r="G217" s="18">
        <v>190.26000000000002</v>
      </c>
      <c r="H217" s="3"/>
    </row>
    <row r="218" spans="1:8" ht="22.95" customHeight="1" x14ac:dyDescent="0.3">
      <c r="A218" s="3" t="s">
        <v>920</v>
      </c>
      <c r="B218" s="7">
        <v>46093</v>
      </c>
      <c r="C218" s="3" t="str">
        <f>IFERROR(VLOOKUP(التحميل[[#This Row],[الرقم الداخلي]],تسجيل_العقود[],9,0),"")</f>
        <v>SCN-007521</v>
      </c>
      <c r="D218" s="3" t="str">
        <f>IFERROR(VLOOKUP(التحميل[[#This Row],[الرقم الداخلي]],تسجيل_العقود[],5,0),"")</f>
        <v>الصويا</v>
      </c>
      <c r="E218" s="3">
        <f>IFERROR(VLOOKUP(التحميل[[#This Row],[الرقم الداخلي]],تفصيلى[],8,0),"")</f>
        <v>0</v>
      </c>
      <c r="F218" s="9" t="s">
        <v>202</v>
      </c>
      <c r="G218" s="18">
        <v>44.45</v>
      </c>
      <c r="H218" s="3"/>
    </row>
    <row r="219" spans="1:8" ht="22.95" customHeight="1" x14ac:dyDescent="0.3">
      <c r="A219" s="3" t="s">
        <v>922</v>
      </c>
      <c r="B219" s="7">
        <v>46093</v>
      </c>
      <c r="C219" s="3" t="str">
        <f>IFERROR(VLOOKUP(التحميل[[#This Row],[الرقم الداخلي]],تسجيل_العقود[],9,0),"")</f>
        <v>SCN-007522</v>
      </c>
      <c r="D219" s="3" t="str">
        <f>IFERROR(VLOOKUP(التحميل[[#This Row],[الرقم الداخلي]],تسجيل_العقود[],5,0),"")</f>
        <v>الصويا</v>
      </c>
      <c r="E219" s="3">
        <f>IFERROR(VLOOKUP(التحميل[[#This Row],[الرقم الداخلي]],تفصيلى[],8,0),"")</f>
        <v>0</v>
      </c>
      <c r="F219" s="9" t="s">
        <v>202</v>
      </c>
      <c r="G219" s="18">
        <v>37.81</v>
      </c>
      <c r="H219" s="3"/>
    </row>
    <row r="220" spans="1:8" ht="22.95" customHeight="1" x14ac:dyDescent="0.3">
      <c r="A220" s="3" t="s">
        <v>924</v>
      </c>
      <c r="B220" s="7">
        <v>46093</v>
      </c>
      <c r="C220" s="3" t="str">
        <f>IFERROR(VLOOKUP(التحميل[[#This Row],[الرقم الداخلي]],تسجيل_العقود[],9,0),"")</f>
        <v>SCN-007523</v>
      </c>
      <c r="D220" s="3" t="str">
        <f>IFERROR(VLOOKUP(التحميل[[#This Row],[الرقم الداخلي]],تسجيل_العقود[],5,0),"")</f>
        <v>الصويا</v>
      </c>
      <c r="E220" s="3">
        <f>IFERROR(VLOOKUP(التحميل[[#This Row],[الرقم الداخلي]],تفصيلى[],8,0),"")</f>
        <v>0</v>
      </c>
      <c r="F220" s="9" t="s">
        <v>202</v>
      </c>
      <c r="G220" s="18">
        <v>500.21</v>
      </c>
      <c r="H220" s="3"/>
    </row>
    <row r="221" spans="1:8" ht="22.95" customHeight="1" x14ac:dyDescent="0.3">
      <c r="A221" s="3" t="s">
        <v>926</v>
      </c>
      <c r="B221" s="7">
        <v>46093</v>
      </c>
      <c r="C221" s="3" t="str">
        <f>IFERROR(VLOOKUP(التحميل[[#This Row],[الرقم الداخلي]],تسجيل_العقود[],9,0),"")</f>
        <v>SCN-007524</v>
      </c>
      <c r="D221" s="3" t="str">
        <f>IFERROR(VLOOKUP(التحميل[[#This Row],[الرقم الداخلي]],تسجيل_العقود[],5,0),"")</f>
        <v>الصويا</v>
      </c>
      <c r="E221" s="3">
        <f>IFERROR(VLOOKUP(التحميل[[#This Row],[الرقم الداخلي]],تفصيلى[],8,0),"")</f>
        <v>0</v>
      </c>
      <c r="F221" s="9" t="s">
        <v>202</v>
      </c>
      <c r="G221" s="18">
        <v>447.59000000000003</v>
      </c>
      <c r="H221" s="3"/>
    </row>
    <row r="222" spans="1:8" ht="22.95" customHeight="1" x14ac:dyDescent="0.3">
      <c r="A222" s="3" t="s">
        <v>831</v>
      </c>
      <c r="B222" s="7">
        <v>46093</v>
      </c>
      <c r="C222" s="3" t="str">
        <f>IFERROR(VLOOKUP(التحميل[[#This Row],[الرقم الداخلي]],تسجيل_العقود[],9,0),"")</f>
        <v>SC-26583-CH</v>
      </c>
      <c r="D222" s="3" t="str">
        <f>IFERROR(VLOOKUP(التحميل[[#This Row],[الرقم الداخلي]],تسجيل_العقود[],5,0),"")</f>
        <v>الــــــــــذرة</v>
      </c>
      <c r="E222" s="3" t="str">
        <f>IFERROR(VLOOKUP(التحميل[[#This Row],[الرقم الداخلي]],تفصيلى[],8,0),"")</f>
        <v>ST GREG</v>
      </c>
      <c r="F222" s="9" t="s">
        <v>202</v>
      </c>
      <c r="G222" s="18">
        <v>2903.78</v>
      </c>
      <c r="H222" s="3"/>
    </row>
    <row r="223" spans="1:8" ht="22.95" customHeight="1" x14ac:dyDescent="0.3">
      <c r="A223" s="3" t="s">
        <v>1045</v>
      </c>
      <c r="B223" s="7">
        <v>46093</v>
      </c>
      <c r="C223" s="3">
        <f>IFERROR(VLOOKUP(التحميل[[#This Row],[الرقم الداخلي]],تسجيل_العقود[],9,0),"")</f>
        <v>20251221</v>
      </c>
      <c r="D223" s="3" t="str">
        <f>IFERROR(VLOOKUP(التحميل[[#This Row],[الرقم الداخلي]],تسجيل_العقود[],5,0),"")</f>
        <v>دوار الشمس</v>
      </c>
      <c r="E223" s="3" t="str">
        <f>IFERROR(VLOOKUP(التحميل[[#This Row],[الرقم الداخلي]],تفصيلى[],8,0),"")</f>
        <v>SALLY M</v>
      </c>
      <c r="F223" s="9" t="s">
        <v>196</v>
      </c>
      <c r="G223" s="18">
        <v>515.22</v>
      </c>
      <c r="H223" s="3"/>
    </row>
    <row r="224" spans="1:8" ht="22.95" customHeight="1" x14ac:dyDescent="0.3">
      <c r="A224" s="3" t="s">
        <v>1049</v>
      </c>
      <c r="B224" s="7">
        <v>46093</v>
      </c>
      <c r="C224" s="3">
        <f>IFERROR(VLOOKUP(التحميل[[#This Row],[الرقم الداخلي]],تسجيل_العقود[],9,0),"")</f>
        <v>20043710</v>
      </c>
      <c r="D224" s="3" t="str">
        <f>IFERROR(VLOOKUP(التحميل[[#This Row],[الرقم الداخلي]],تسجيل_العقود[],5,0),"")</f>
        <v>دى جى اس</v>
      </c>
      <c r="E224" s="3" t="str">
        <f>IFERROR(VLOOKUP(التحميل[[#This Row],[الرقم الداخلي]],تفصيلى[],8,0),"")</f>
        <v>KARPATHOS DAWN</v>
      </c>
      <c r="F224" s="9" t="s">
        <v>202</v>
      </c>
      <c r="G224" s="18">
        <v>227.92</v>
      </c>
      <c r="H224" s="3"/>
    </row>
    <row r="225" spans="1:8" ht="22.95" customHeight="1" x14ac:dyDescent="0.3">
      <c r="A225" s="3" t="s">
        <v>926</v>
      </c>
      <c r="B225" s="7">
        <v>46094</v>
      </c>
      <c r="C225" s="3" t="str">
        <f>IFERROR(VLOOKUP(التحميل[[#This Row],[الرقم الداخلي]],تسجيل_العقود[],9,0),"")</f>
        <v>SCN-007524</v>
      </c>
      <c r="D225" s="3" t="str">
        <f>IFERROR(VLOOKUP(التحميل[[#This Row],[الرقم الداخلي]],تسجيل_العقود[],5,0),"")</f>
        <v>الصويا</v>
      </c>
      <c r="E225" s="3">
        <f>IFERROR(VLOOKUP(التحميل[[#This Row],[الرقم الداخلي]],تفصيلى[],8,0),"")</f>
        <v>0</v>
      </c>
      <c r="F225" s="9" t="s">
        <v>202</v>
      </c>
      <c r="G225" s="18">
        <v>923.91</v>
      </c>
      <c r="H225" s="3"/>
    </row>
    <row r="226" spans="1:8" ht="22.95" customHeight="1" x14ac:dyDescent="0.3">
      <c r="A226" s="3" t="s">
        <v>831</v>
      </c>
      <c r="B226" s="7">
        <v>46094</v>
      </c>
      <c r="C226" s="3" t="str">
        <f>IFERROR(VLOOKUP(التحميل[[#This Row],[الرقم الداخلي]],تسجيل_العقود[],9,0),"")</f>
        <v>SC-26583-CH</v>
      </c>
      <c r="D226" s="3" t="str">
        <f>IFERROR(VLOOKUP(التحميل[[#This Row],[الرقم الداخلي]],تسجيل_العقود[],5,0),"")</f>
        <v>الــــــــــذرة</v>
      </c>
      <c r="E226" s="3" t="str">
        <f>IFERROR(VLOOKUP(التحميل[[#This Row],[الرقم الداخلي]],تفصيلى[],8,0),"")</f>
        <v>ST GREG</v>
      </c>
      <c r="F226" s="9" t="s">
        <v>202</v>
      </c>
      <c r="G226" s="18">
        <v>1121.02</v>
      </c>
      <c r="H226" s="3"/>
    </row>
    <row r="227" spans="1:8" ht="22.95" customHeight="1" x14ac:dyDescent="0.3">
      <c r="A227" s="3" t="s">
        <v>1045</v>
      </c>
      <c r="B227" s="7">
        <v>46094</v>
      </c>
      <c r="C227" s="3">
        <f>IFERROR(VLOOKUP(التحميل[[#This Row],[الرقم الداخلي]],تسجيل_العقود[],9,0),"")</f>
        <v>20251221</v>
      </c>
      <c r="D227" s="3" t="str">
        <f>IFERROR(VLOOKUP(التحميل[[#This Row],[الرقم الداخلي]],تسجيل_العقود[],5,0),"")</f>
        <v>دوار الشمس</v>
      </c>
      <c r="E227" s="3" t="str">
        <f>IFERROR(VLOOKUP(التحميل[[#This Row],[الرقم الداخلي]],تفصيلى[],8,0),"")</f>
        <v>SALLY M</v>
      </c>
      <c r="F227" s="9" t="s">
        <v>196</v>
      </c>
      <c r="G227" s="18">
        <v>1013.8</v>
      </c>
      <c r="H227" s="3"/>
    </row>
    <row r="228" spans="1:8" ht="22.95" customHeight="1" x14ac:dyDescent="0.3">
      <c r="A228" s="3" t="s">
        <v>920</v>
      </c>
      <c r="B228" s="7">
        <v>46095</v>
      </c>
      <c r="C228" s="3" t="str">
        <f>IFERROR(VLOOKUP(التحميل[[#This Row],[الرقم الداخلي]],تسجيل_العقود[],9,0),"")</f>
        <v>SCN-007521</v>
      </c>
      <c r="D228" s="3" t="str">
        <f>IFERROR(VLOOKUP(التحميل[[#This Row],[الرقم الداخلي]],تسجيل_العقود[],5,0),"")</f>
        <v>الصويا</v>
      </c>
      <c r="E228" s="3">
        <f>IFERROR(VLOOKUP(التحميل[[#This Row],[الرقم الداخلي]],تفصيلى[],8,0),"")</f>
        <v>0</v>
      </c>
      <c r="F228" s="9" t="s">
        <v>202</v>
      </c>
      <c r="G228" s="18">
        <v>18.989999999999998</v>
      </c>
      <c r="H228" s="3"/>
    </row>
    <row r="229" spans="1:8" ht="22.95" customHeight="1" x14ac:dyDescent="0.3">
      <c r="A229" s="3" t="s">
        <v>924</v>
      </c>
      <c r="B229" s="7">
        <v>46095</v>
      </c>
      <c r="C229" s="3" t="str">
        <f>IFERROR(VLOOKUP(التحميل[[#This Row],[الرقم الداخلي]],تسجيل_العقود[],9,0),"")</f>
        <v>SCN-007523</v>
      </c>
      <c r="D229" s="3" t="str">
        <f>IFERROR(VLOOKUP(التحميل[[#This Row],[الرقم الداخلي]],تسجيل_العقود[],5,0),"")</f>
        <v>الصويا</v>
      </c>
      <c r="E229" s="3">
        <f>IFERROR(VLOOKUP(التحميل[[#This Row],[الرقم الداخلي]],تفصيلى[],8,0),"")</f>
        <v>0</v>
      </c>
      <c r="F229" s="9" t="s">
        <v>202</v>
      </c>
      <c r="G229" s="18">
        <v>50.92</v>
      </c>
      <c r="H229" s="3"/>
    </row>
    <row r="230" spans="1:8" ht="22.95" customHeight="1" x14ac:dyDescent="0.3">
      <c r="A230" s="3" t="s">
        <v>926</v>
      </c>
      <c r="B230" s="7">
        <v>46095</v>
      </c>
      <c r="C230" s="3" t="str">
        <f>IFERROR(VLOOKUP(التحميل[[#This Row],[الرقم الداخلي]],تسجيل_العقود[],9,0),"")</f>
        <v>SCN-007524</v>
      </c>
      <c r="D230" s="3" t="str">
        <f>IFERROR(VLOOKUP(التحميل[[#This Row],[الرقم الداخلي]],تسجيل_العقود[],5,0),"")</f>
        <v>الصويا</v>
      </c>
      <c r="E230" s="3">
        <f>IFERROR(VLOOKUP(التحميل[[#This Row],[الرقم الداخلي]],تفصيلى[],8,0),"")</f>
        <v>0</v>
      </c>
      <c r="F230" s="9" t="s">
        <v>202</v>
      </c>
      <c r="G230" s="18">
        <v>1031.55</v>
      </c>
      <c r="H230" s="3"/>
    </row>
    <row r="231" spans="1:8" ht="22.95" customHeight="1" x14ac:dyDescent="0.3">
      <c r="A231" s="3" t="s">
        <v>831</v>
      </c>
      <c r="B231" s="7">
        <v>46095</v>
      </c>
      <c r="C231" s="3" t="str">
        <f>IFERROR(VLOOKUP(التحميل[[#This Row],[الرقم الداخلي]],تسجيل_العقود[],9,0),"")</f>
        <v>SC-26583-CH</v>
      </c>
      <c r="D231" s="3" t="str">
        <f>IFERROR(VLOOKUP(التحميل[[#This Row],[الرقم الداخلي]],تسجيل_العقود[],5,0),"")</f>
        <v>الــــــــــذرة</v>
      </c>
      <c r="E231" s="3" t="str">
        <f>IFERROR(VLOOKUP(التحميل[[#This Row],[الرقم الداخلي]],تفصيلى[],8,0),"")</f>
        <v>ST GREG</v>
      </c>
      <c r="F231" s="9" t="s">
        <v>202</v>
      </c>
      <c r="G231" s="18">
        <v>1824.22</v>
      </c>
      <c r="H231" s="3"/>
    </row>
    <row r="232" spans="1:8" ht="22.95" customHeight="1" x14ac:dyDescent="0.3">
      <c r="A232" s="3" t="s">
        <v>1045</v>
      </c>
      <c r="B232" s="7">
        <v>46095</v>
      </c>
      <c r="C232" s="3">
        <f>IFERROR(VLOOKUP(التحميل[[#This Row],[الرقم الداخلي]],تسجيل_العقود[],9,0),"")</f>
        <v>20251221</v>
      </c>
      <c r="D232" s="3" t="str">
        <f>IFERROR(VLOOKUP(التحميل[[#This Row],[الرقم الداخلي]],تسجيل_العقود[],5,0),"")</f>
        <v>دوار الشمس</v>
      </c>
      <c r="E232" s="3" t="str">
        <f>IFERROR(VLOOKUP(التحميل[[#This Row],[الرقم الداخلي]],تفصيلى[],8,0),"")</f>
        <v>SALLY M</v>
      </c>
      <c r="F232" s="9" t="s">
        <v>196</v>
      </c>
      <c r="G232" s="18">
        <v>1254.04</v>
      </c>
      <c r="H232" s="3"/>
    </row>
    <row r="233" spans="1:8" ht="22.95" customHeight="1" x14ac:dyDescent="0.3">
      <c r="A233" s="3" t="s">
        <v>1049</v>
      </c>
      <c r="B233" s="7">
        <v>46095</v>
      </c>
      <c r="C233" s="3">
        <f>IFERROR(VLOOKUP(التحميل[[#This Row],[الرقم الداخلي]],تسجيل_العقود[],9,0),"")</f>
        <v>20043710</v>
      </c>
      <c r="D233" s="3" t="str">
        <f>IFERROR(VLOOKUP(التحميل[[#This Row],[الرقم الداخلي]],تسجيل_العقود[],5,0),"")</f>
        <v>دى جى اس</v>
      </c>
      <c r="E233" s="3" t="str">
        <f>IFERROR(VLOOKUP(التحميل[[#This Row],[الرقم الداخلي]],تفصيلى[],8,0),"")</f>
        <v>KARPATHOS DAWN</v>
      </c>
      <c r="F233" s="9" t="s">
        <v>202</v>
      </c>
      <c r="G233" s="18">
        <v>262.7</v>
      </c>
      <c r="H233" s="3"/>
    </row>
    <row r="234" spans="1:8" ht="22.95" customHeight="1" x14ac:dyDescent="0.3">
      <c r="A234" s="3" t="s">
        <v>926</v>
      </c>
      <c r="B234" s="7">
        <v>46096</v>
      </c>
      <c r="C234" s="3" t="str">
        <f>IFERROR(VLOOKUP(التحميل[[#This Row],[الرقم الداخلي]],تسجيل_العقود[],9,0),"")</f>
        <v>SCN-007524</v>
      </c>
      <c r="D234" s="3" t="str">
        <f>IFERROR(VLOOKUP(التحميل[[#This Row],[الرقم الداخلي]],تسجيل_العقود[],5,0),"")</f>
        <v>الصويا</v>
      </c>
      <c r="E234" s="3">
        <f>IFERROR(VLOOKUP(التحميل[[#This Row],[الرقم الداخلي]],تفصيلى[],8,0),"")</f>
        <v>0</v>
      </c>
      <c r="F234" s="9" t="s">
        <v>202</v>
      </c>
      <c r="G234" s="18">
        <v>54.13</v>
      </c>
      <c r="H234" s="3"/>
    </row>
    <row r="235" spans="1:8" ht="22.95" customHeight="1" x14ac:dyDescent="0.3">
      <c r="A235" s="3" t="s">
        <v>928</v>
      </c>
      <c r="B235" s="7">
        <v>46096</v>
      </c>
      <c r="C235" s="3" t="str">
        <f>IFERROR(VLOOKUP(التحميل[[#This Row],[الرقم الداخلي]],تسجيل_العقود[],9,0),"")</f>
        <v>SCN-007525</v>
      </c>
      <c r="D235" s="3" t="str">
        <f>IFERROR(VLOOKUP(التحميل[[#This Row],[الرقم الداخلي]],تسجيل_العقود[],5,0),"")</f>
        <v>الصويا</v>
      </c>
      <c r="E235" s="3">
        <f>IFERROR(VLOOKUP(التحميل[[#This Row],[الرقم الداخلي]],تفصيلى[],8,0),"")</f>
        <v>0</v>
      </c>
      <c r="F235" s="9" t="s">
        <v>202</v>
      </c>
      <c r="G235" s="18">
        <v>178.02</v>
      </c>
      <c r="H235" s="3"/>
    </row>
    <row r="236" spans="1:8" ht="22.95" customHeight="1" x14ac:dyDescent="0.3">
      <c r="A236" s="3" t="s">
        <v>831</v>
      </c>
      <c r="B236" s="7">
        <v>46096</v>
      </c>
      <c r="C236" s="3" t="str">
        <f>IFERROR(VLOOKUP(التحميل[[#This Row],[الرقم الداخلي]],تسجيل_العقود[],9,0),"")</f>
        <v>SC-26583-CH</v>
      </c>
      <c r="D236" s="3" t="str">
        <f>IFERROR(VLOOKUP(التحميل[[#This Row],[الرقم الداخلي]],تسجيل_العقود[],5,0),"")</f>
        <v>الــــــــــذرة</v>
      </c>
      <c r="E236" s="3" t="str">
        <f>IFERROR(VLOOKUP(التحميل[[#This Row],[الرقم الداخلي]],تفصيلى[],8,0),"")</f>
        <v>ST GREG</v>
      </c>
      <c r="F236" s="9" t="s">
        <v>202</v>
      </c>
      <c r="G236" s="18">
        <v>2615</v>
      </c>
      <c r="H236" s="3"/>
    </row>
    <row r="237" spans="1:8" ht="22.95" customHeight="1" x14ac:dyDescent="0.3">
      <c r="A237" s="3" t="s">
        <v>1045</v>
      </c>
      <c r="B237" s="7">
        <v>46096</v>
      </c>
      <c r="C237" s="3">
        <f>IFERROR(VLOOKUP(التحميل[[#This Row],[الرقم الداخلي]],تسجيل_العقود[],9,0),"")</f>
        <v>20251221</v>
      </c>
      <c r="D237" s="3" t="str">
        <f>IFERROR(VLOOKUP(التحميل[[#This Row],[الرقم الداخلي]],تسجيل_العقود[],5,0),"")</f>
        <v>دوار الشمس</v>
      </c>
      <c r="E237" s="3" t="str">
        <f>IFERROR(VLOOKUP(التحميل[[#This Row],[الرقم الداخلي]],تفصيلى[],8,0),"")</f>
        <v>SALLY M</v>
      </c>
      <c r="F237" s="9" t="s">
        <v>196</v>
      </c>
      <c r="G237" s="18">
        <v>1994.04</v>
      </c>
      <c r="H237" s="3"/>
    </row>
    <row r="238" spans="1:8" ht="22.95" customHeight="1" x14ac:dyDescent="0.3">
      <c r="A238" s="3" t="s">
        <v>1049</v>
      </c>
      <c r="B238" s="7">
        <v>46096</v>
      </c>
      <c r="C238" s="3">
        <f>IFERROR(VLOOKUP(التحميل[[#This Row],[الرقم الداخلي]],تسجيل_العقود[],9,0),"")</f>
        <v>20043710</v>
      </c>
      <c r="D238" s="3" t="str">
        <f>IFERROR(VLOOKUP(التحميل[[#This Row],[الرقم الداخلي]],تسجيل_العقود[],5,0),"")</f>
        <v>دى جى اس</v>
      </c>
      <c r="E238" s="3" t="str">
        <f>IFERROR(VLOOKUP(التحميل[[#This Row],[الرقم الداخلي]],تفصيلى[],8,0),"")</f>
        <v>KARPATHOS DAWN</v>
      </c>
      <c r="F238" s="9" t="s">
        <v>202</v>
      </c>
      <c r="G238" s="18">
        <v>232.70000000000002</v>
      </c>
      <c r="H238" s="3"/>
    </row>
    <row r="239" spans="1:8" ht="22.95" customHeight="1" x14ac:dyDescent="0.3">
      <c r="A239" s="3" t="s">
        <v>920</v>
      </c>
      <c r="B239" s="7">
        <v>46097</v>
      </c>
      <c r="C239" s="3" t="str">
        <f>IFERROR(VLOOKUP(التحميل[[#This Row],[الرقم الداخلي]],تسجيل_العقود[],9,0),"")</f>
        <v>SCN-007521</v>
      </c>
      <c r="D239" s="3" t="str">
        <f>IFERROR(VLOOKUP(التحميل[[#This Row],[الرقم الداخلي]],تسجيل_العقود[],5,0),"")</f>
        <v>الصويا</v>
      </c>
      <c r="E239" s="3">
        <f>IFERROR(VLOOKUP(التحميل[[#This Row],[الرقم الداخلي]],تفصيلى[],8,0),"")</f>
        <v>0</v>
      </c>
      <c r="F239" s="9" t="s">
        <v>202</v>
      </c>
      <c r="G239" s="18">
        <v>8.1199999999999992</v>
      </c>
      <c r="H239" s="3"/>
    </row>
    <row r="240" spans="1:8" ht="22.95" customHeight="1" x14ac:dyDescent="0.3">
      <c r="A240" s="3" t="s">
        <v>926</v>
      </c>
      <c r="B240" s="7">
        <v>46097</v>
      </c>
      <c r="C240" s="3" t="str">
        <f>IFERROR(VLOOKUP(التحميل[[#This Row],[الرقم الداخلي]],تسجيل_العقود[],9,0),"")</f>
        <v>SCN-007524</v>
      </c>
      <c r="D240" s="3" t="str">
        <f>IFERROR(VLOOKUP(التحميل[[#This Row],[الرقم الداخلي]],تسجيل_العقود[],5,0),"")</f>
        <v>الصويا</v>
      </c>
      <c r="E240" s="3">
        <f>IFERROR(VLOOKUP(التحميل[[#This Row],[الرقم الداخلي]],تفصيلى[],8,0),"")</f>
        <v>0</v>
      </c>
      <c r="F240" s="9" t="s">
        <v>202</v>
      </c>
      <c r="G240" s="18">
        <v>31.63</v>
      </c>
      <c r="H240" s="3"/>
    </row>
    <row r="241" spans="1:8" ht="22.95" customHeight="1" x14ac:dyDescent="0.3">
      <c r="A241" s="3" t="s">
        <v>928</v>
      </c>
      <c r="B241" s="7">
        <v>46097</v>
      </c>
      <c r="C241" s="3" t="str">
        <f>IFERROR(VLOOKUP(التحميل[[#This Row],[الرقم الداخلي]],تسجيل_العقود[],9,0),"")</f>
        <v>SCN-007525</v>
      </c>
      <c r="D241" s="3" t="str">
        <f>IFERROR(VLOOKUP(التحميل[[#This Row],[الرقم الداخلي]],تسجيل_العقود[],5,0),"")</f>
        <v>الصويا</v>
      </c>
      <c r="E241" s="3">
        <f>IFERROR(VLOOKUP(التحميل[[#This Row],[الرقم الداخلي]],تفصيلى[],8,0),"")</f>
        <v>0</v>
      </c>
      <c r="F241" s="9" t="s">
        <v>202</v>
      </c>
      <c r="G241" s="18">
        <v>1453.1200000000001</v>
      </c>
      <c r="H241" s="3"/>
    </row>
    <row r="242" spans="1:8" ht="22.95" customHeight="1" x14ac:dyDescent="0.3">
      <c r="A242" s="3" t="s">
        <v>831</v>
      </c>
      <c r="B242" s="7">
        <v>46097</v>
      </c>
      <c r="C242" s="3" t="str">
        <f>IFERROR(VLOOKUP(التحميل[[#This Row],[الرقم الداخلي]],تسجيل_العقود[],9,0),"")</f>
        <v>SC-26583-CH</v>
      </c>
      <c r="D242" s="3" t="str">
        <f>IFERROR(VLOOKUP(التحميل[[#This Row],[الرقم الداخلي]],تسجيل_العقود[],5,0),"")</f>
        <v>الــــــــــذرة</v>
      </c>
      <c r="E242" s="3" t="str">
        <f>IFERROR(VLOOKUP(التحميل[[#This Row],[الرقم الداخلي]],تفصيلى[],8,0),"")</f>
        <v>ST GREG</v>
      </c>
      <c r="F242" s="9" t="s">
        <v>202</v>
      </c>
      <c r="G242" s="18">
        <v>997.6</v>
      </c>
      <c r="H242" s="3"/>
    </row>
    <row r="243" spans="1:8" ht="22.95" customHeight="1" x14ac:dyDescent="0.3">
      <c r="A243" s="3" t="s">
        <v>1045</v>
      </c>
      <c r="B243" s="7">
        <v>46097</v>
      </c>
      <c r="C243" s="3">
        <f>IFERROR(VLOOKUP(التحميل[[#This Row],[الرقم الداخلي]],تسجيل_العقود[],9,0),"")</f>
        <v>20251221</v>
      </c>
      <c r="D243" s="3" t="str">
        <f>IFERROR(VLOOKUP(التحميل[[#This Row],[الرقم الداخلي]],تسجيل_العقود[],5,0),"")</f>
        <v>دوار الشمس</v>
      </c>
      <c r="E243" s="3" t="str">
        <f>IFERROR(VLOOKUP(التحميل[[#This Row],[الرقم الداخلي]],تفصيلى[],8,0),"")</f>
        <v>SALLY M</v>
      </c>
      <c r="F243" s="9" t="s">
        <v>196</v>
      </c>
      <c r="G243" s="18">
        <v>683.4799999999999</v>
      </c>
      <c r="H243" s="3"/>
    </row>
    <row r="244" spans="1:8" ht="22.95" customHeight="1" x14ac:dyDescent="0.3">
      <c r="A244" s="3" t="s">
        <v>1049</v>
      </c>
      <c r="B244" s="7">
        <v>46097</v>
      </c>
      <c r="C244" s="3">
        <f>IFERROR(VLOOKUP(التحميل[[#This Row],[الرقم الداخلي]],تسجيل_العقود[],9,0),"")</f>
        <v>20043710</v>
      </c>
      <c r="D244" s="3" t="str">
        <f>IFERROR(VLOOKUP(التحميل[[#This Row],[الرقم الداخلي]],تسجيل_العقود[],5,0),"")</f>
        <v>دى جى اس</v>
      </c>
      <c r="E244" s="3" t="str">
        <f>IFERROR(VLOOKUP(التحميل[[#This Row],[الرقم الداخلي]],تفصيلى[],8,0),"")</f>
        <v>KARPATHOS DAWN</v>
      </c>
      <c r="F244" s="9" t="s">
        <v>202</v>
      </c>
      <c r="G244" s="18">
        <v>460.44000000000011</v>
      </c>
      <c r="H244" s="3"/>
    </row>
    <row r="245" spans="1:8" ht="22.95" customHeight="1" x14ac:dyDescent="0.3">
      <c r="A245" s="3" t="s">
        <v>928</v>
      </c>
      <c r="B245" s="7">
        <v>46098</v>
      </c>
      <c r="C245" s="3" t="str">
        <f>IFERROR(VLOOKUP(التحميل[[#This Row],[الرقم الداخلي]],تسجيل_العقود[],9,0),"")</f>
        <v>SCN-007525</v>
      </c>
      <c r="D245" s="3" t="str">
        <f>IFERROR(VLOOKUP(التحميل[[#This Row],[الرقم الداخلي]],تسجيل_العقود[],5,0),"")</f>
        <v>الصويا</v>
      </c>
      <c r="E245" s="3">
        <f>IFERROR(VLOOKUP(التحميل[[#This Row],[الرقم الداخلي]],تفصيلى[],8,0),"")</f>
        <v>0</v>
      </c>
      <c r="F245" s="9" t="s">
        <v>202</v>
      </c>
      <c r="G245" s="18">
        <v>885.27000000000021</v>
      </c>
      <c r="H245" s="3"/>
    </row>
    <row r="246" spans="1:8" ht="22.95" customHeight="1" x14ac:dyDescent="0.3">
      <c r="A246" s="3" t="s">
        <v>930</v>
      </c>
      <c r="B246" s="7">
        <v>46098</v>
      </c>
      <c r="C246" s="3" t="str">
        <f>IFERROR(VLOOKUP(التحميل[[#This Row],[الرقم الداخلي]],تسجيل_العقود[],9,0),"")</f>
        <v>SCN-007526</v>
      </c>
      <c r="D246" s="3" t="str">
        <f>IFERROR(VLOOKUP(التحميل[[#This Row],[الرقم الداخلي]],تسجيل_العقود[],5,0),"")</f>
        <v>الصويا</v>
      </c>
      <c r="E246" s="3">
        <f>IFERROR(VLOOKUP(التحميل[[#This Row],[الرقم الداخلي]],تفصيلى[],8,0),"")</f>
        <v>0</v>
      </c>
      <c r="F246" s="9" t="s">
        <v>202</v>
      </c>
      <c r="G246" s="18">
        <v>290.39000000000004</v>
      </c>
      <c r="H246" s="3"/>
    </row>
    <row r="247" spans="1:8" ht="22.95" customHeight="1" x14ac:dyDescent="0.3">
      <c r="A247" s="3" t="s">
        <v>831</v>
      </c>
      <c r="B247" s="7">
        <v>46098</v>
      </c>
      <c r="C247" s="3" t="str">
        <f>IFERROR(VLOOKUP(التحميل[[#This Row],[الرقم الداخلي]],تسجيل_العقود[],9,0),"")</f>
        <v>SC-26583-CH</v>
      </c>
      <c r="D247" s="3" t="str">
        <f>IFERROR(VLOOKUP(التحميل[[#This Row],[الرقم الداخلي]],تسجيل_العقود[],5,0),"")</f>
        <v>الــــــــــذرة</v>
      </c>
      <c r="E247" s="3" t="str">
        <f>IFERROR(VLOOKUP(التحميل[[#This Row],[الرقم الداخلي]],تفصيلى[],8,0),"")</f>
        <v>ST GREG</v>
      </c>
      <c r="F247" s="9" t="s">
        <v>202</v>
      </c>
      <c r="G247" s="18">
        <v>133.4</v>
      </c>
      <c r="H247" s="3"/>
    </row>
    <row r="248" spans="1:8" ht="22.95" customHeight="1" x14ac:dyDescent="0.3">
      <c r="A248" s="3" t="s">
        <v>1049</v>
      </c>
      <c r="B248" s="7">
        <v>46098</v>
      </c>
      <c r="C248" s="3">
        <f>IFERROR(VLOOKUP(التحميل[[#This Row],[الرقم الداخلي]],تسجيل_العقود[],9,0),"")</f>
        <v>20043710</v>
      </c>
      <c r="D248" s="3" t="str">
        <f>IFERROR(VLOOKUP(التحميل[[#This Row],[الرقم الداخلي]],تسجيل_العقود[],5,0),"")</f>
        <v>دى جى اس</v>
      </c>
      <c r="E248" s="3" t="str">
        <f>IFERROR(VLOOKUP(التحميل[[#This Row],[الرقم الداخلي]],تفصيلى[],8,0),"")</f>
        <v>KARPATHOS DAWN</v>
      </c>
      <c r="F248" s="9" t="s">
        <v>202</v>
      </c>
      <c r="G248" s="18">
        <v>140.66</v>
      </c>
      <c r="H248" s="3"/>
    </row>
    <row r="249" spans="1:8" ht="22.95" customHeight="1" x14ac:dyDescent="0.3">
      <c r="A249" s="3" t="s">
        <v>930</v>
      </c>
      <c r="B249" s="7">
        <v>46099</v>
      </c>
      <c r="C249" s="3" t="str">
        <f>IFERROR(VLOOKUP(التحميل[[#This Row],[الرقم الداخلي]],تسجيل_العقود[],9,0),"")</f>
        <v>SCN-007526</v>
      </c>
      <c r="D249" s="3" t="str">
        <f>IFERROR(VLOOKUP(التحميل[[#This Row],[الرقم الداخلي]],تسجيل_العقود[],5,0),"")</f>
        <v>الصويا</v>
      </c>
      <c r="E249" s="3">
        <f>IFERROR(VLOOKUP(التحميل[[#This Row],[الرقم الداخلي]],تفصيلى[],8,0),"")</f>
        <v>0</v>
      </c>
      <c r="F249" s="9" t="s">
        <v>202</v>
      </c>
      <c r="G249" s="18">
        <v>501.20000000000005</v>
      </c>
      <c r="H249" s="3"/>
    </row>
    <row r="250" spans="1:8" ht="22.95" customHeight="1" x14ac:dyDescent="0.3">
      <c r="A250" s="3" t="s">
        <v>924</v>
      </c>
      <c r="B250" s="7">
        <v>46105</v>
      </c>
      <c r="C250" s="3" t="str">
        <f>IFERROR(VLOOKUP(التحميل[[#This Row],[الرقم الداخلي]],تسجيل_العقود[],9,0),"")</f>
        <v>SCN-007523</v>
      </c>
      <c r="D250" s="3" t="str">
        <f>IFERROR(VLOOKUP(التحميل[[#This Row],[الرقم الداخلي]],تسجيل_العقود[],5,0),"")</f>
        <v>الصويا</v>
      </c>
      <c r="E250" s="3">
        <f>IFERROR(VLOOKUP(التحميل[[#This Row],[الرقم الداخلي]],تفصيلى[],8,0),"")</f>
        <v>0</v>
      </c>
      <c r="F250" s="9" t="s">
        <v>202</v>
      </c>
      <c r="G250" s="18">
        <v>9.8000000000000007</v>
      </c>
      <c r="H250" s="3"/>
    </row>
    <row r="251" spans="1:8" ht="22.95" customHeight="1" x14ac:dyDescent="0.3">
      <c r="A251" s="3" t="s">
        <v>930</v>
      </c>
      <c r="B251" s="7">
        <v>46105</v>
      </c>
      <c r="C251" s="3" t="str">
        <f>IFERROR(VLOOKUP(التحميل[[#This Row],[الرقم الداخلي]],تسجيل_العقود[],9,0),"")</f>
        <v>SCN-007526</v>
      </c>
      <c r="D251" s="3" t="str">
        <f>IFERROR(VLOOKUP(التحميل[[#This Row],[الرقم الداخلي]],تسجيل_العقود[],5,0),"")</f>
        <v>الصويا</v>
      </c>
      <c r="E251" s="3">
        <f>IFERROR(VLOOKUP(التحميل[[#This Row],[الرقم الداخلي]],تفصيلى[],8,0),"")</f>
        <v>0</v>
      </c>
      <c r="F251" s="9" t="s">
        <v>202</v>
      </c>
      <c r="G251" s="18">
        <v>1202.8800000000001</v>
      </c>
      <c r="H251" s="3"/>
    </row>
    <row r="252" spans="1:8" ht="22.95" customHeight="1" x14ac:dyDescent="0.3">
      <c r="A252" s="3" t="s">
        <v>836</v>
      </c>
      <c r="B252" s="7">
        <v>46105</v>
      </c>
      <c r="C252" s="3">
        <f>IFERROR(VLOOKUP(التحميل[[#This Row],[الرقم الداخلي]],تسجيل_العقود[],9,0),"")</f>
        <v>115660</v>
      </c>
      <c r="D252" s="3" t="str">
        <f>IFERROR(VLOOKUP(التحميل[[#This Row],[الرقم الداخلي]],تسجيل_العقود[],5,0),"")</f>
        <v>الــــــــــذرة</v>
      </c>
      <c r="E252" s="3" t="str">
        <f>IFERROR(VLOOKUP(التحميل[[#This Row],[الرقم الداخلي]],تفصيلى[],8,0),"")</f>
        <v>NEWPORT</v>
      </c>
      <c r="F252" s="9" t="s">
        <v>196</v>
      </c>
      <c r="G252" s="18">
        <v>4661.24</v>
      </c>
      <c r="H252" s="3"/>
    </row>
    <row r="253" spans="1:8" ht="22.95" customHeight="1" x14ac:dyDescent="0.3">
      <c r="A253" s="3" t="s">
        <v>1049</v>
      </c>
      <c r="B253" s="7">
        <v>46105</v>
      </c>
      <c r="C253" s="3">
        <f>IFERROR(VLOOKUP(التحميل[[#This Row],[الرقم الداخلي]],تسجيل_العقود[],9,0),"")</f>
        <v>20043710</v>
      </c>
      <c r="D253" s="3" t="str">
        <f>IFERROR(VLOOKUP(التحميل[[#This Row],[الرقم الداخلي]],تسجيل_العقود[],5,0),"")</f>
        <v>دى جى اس</v>
      </c>
      <c r="E253" s="3" t="str">
        <f>IFERROR(VLOOKUP(التحميل[[#This Row],[الرقم الداخلي]],تفصيلى[],8,0),"")</f>
        <v>KARPATHOS DAWN</v>
      </c>
      <c r="F253" s="9" t="s">
        <v>202</v>
      </c>
      <c r="G253" s="18">
        <v>141.24</v>
      </c>
      <c r="H253" s="3"/>
    </row>
    <row r="254" spans="1:8" ht="22.95" customHeight="1" x14ac:dyDescent="0.3">
      <c r="A254" s="3" t="s">
        <v>930</v>
      </c>
      <c r="B254" s="7">
        <v>46106</v>
      </c>
      <c r="C254" s="3" t="str">
        <f>IFERROR(VLOOKUP(التحميل[[#This Row],[الرقم الداخلي]],تسجيل_العقود[],9,0),"")</f>
        <v>SCN-007526</v>
      </c>
      <c r="D254" s="3" t="str">
        <f>IFERROR(VLOOKUP(التحميل[[#This Row],[الرقم الداخلي]],تسجيل_العقود[],5,0),"")</f>
        <v>الصويا</v>
      </c>
      <c r="E254" s="3">
        <f>IFERROR(VLOOKUP(التحميل[[#This Row],[الرقم الداخلي]],تفصيلى[],8,0),"")</f>
        <v>0</v>
      </c>
      <c r="F254" s="9" t="s">
        <v>202</v>
      </c>
      <c r="G254" s="18">
        <v>296.06</v>
      </c>
      <c r="H254" s="3"/>
    </row>
    <row r="255" spans="1:8" ht="22.95" customHeight="1" x14ac:dyDescent="0.3">
      <c r="A255" s="3" t="s">
        <v>932</v>
      </c>
      <c r="B255" s="7">
        <v>46106</v>
      </c>
      <c r="C255" s="3" t="str">
        <f>IFERROR(VLOOKUP(التحميل[[#This Row],[الرقم الداخلي]],تسجيل_العقود[],9,0),"")</f>
        <v>SCN-007527</v>
      </c>
      <c r="D255" s="3" t="str">
        <f>IFERROR(VLOOKUP(التحميل[[#This Row],[الرقم الداخلي]],تسجيل_العقود[],5,0),"")</f>
        <v>الصويا</v>
      </c>
      <c r="E255" s="3">
        <f>IFERROR(VLOOKUP(التحميل[[#This Row],[الرقم الداخلي]],تفصيلى[],8,0),"")</f>
        <v>0</v>
      </c>
      <c r="F255" s="9" t="s">
        <v>202</v>
      </c>
      <c r="G255" s="18">
        <v>1387.9000000000003</v>
      </c>
      <c r="H255" s="3"/>
    </row>
    <row r="256" spans="1:8" ht="22.95" customHeight="1" x14ac:dyDescent="0.3">
      <c r="A256" s="3" t="s">
        <v>1049</v>
      </c>
      <c r="B256" s="7">
        <v>46106</v>
      </c>
      <c r="C256" s="3">
        <f>IFERROR(VLOOKUP(التحميل[[#This Row],[الرقم الداخلي]],تسجيل_العقود[],9,0),"")</f>
        <v>20043710</v>
      </c>
      <c r="D256" s="3" t="str">
        <f>IFERROR(VLOOKUP(التحميل[[#This Row],[الرقم الداخلي]],تسجيل_العقود[],5,0),"")</f>
        <v>دى جى اس</v>
      </c>
      <c r="E256" s="3" t="str">
        <f>IFERROR(VLOOKUP(التحميل[[#This Row],[الرقم الداخلي]],تفصيلى[],8,0),"")</f>
        <v>KARPATHOS DAWN</v>
      </c>
      <c r="F256" s="9" t="s">
        <v>202</v>
      </c>
      <c r="G256" s="18">
        <v>313.02</v>
      </c>
      <c r="H256" s="3"/>
    </row>
    <row r="257" spans="1:8" ht="22.95" customHeight="1" x14ac:dyDescent="0.3">
      <c r="A257" s="3" t="s">
        <v>930</v>
      </c>
      <c r="B257" s="7">
        <v>46107</v>
      </c>
      <c r="C257" s="3" t="str">
        <f>IFERROR(VLOOKUP(التحميل[[#This Row],[الرقم الداخلي]],تسجيل_العقود[],9,0),"")</f>
        <v>SCN-007526</v>
      </c>
      <c r="D257" s="3" t="str">
        <f>IFERROR(VLOOKUP(التحميل[[#This Row],[الرقم الداخلي]],تسجيل_العقود[],5,0),"")</f>
        <v>الصويا</v>
      </c>
      <c r="E257" s="3">
        <f>IFERROR(VLOOKUP(التحميل[[#This Row],[الرقم الداخلي]],تفصيلى[],8,0),"")</f>
        <v>0</v>
      </c>
      <c r="F257" s="9" t="s">
        <v>202</v>
      </c>
      <c r="G257" s="18">
        <v>198.3</v>
      </c>
      <c r="H257" s="3"/>
    </row>
    <row r="258" spans="1:8" ht="22.95" customHeight="1" x14ac:dyDescent="0.3">
      <c r="A258" s="3" t="s">
        <v>932</v>
      </c>
      <c r="B258" s="7">
        <v>46107</v>
      </c>
      <c r="C258" s="3" t="str">
        <f>IFERROR(VLOOKUP(التحميل[[#This Row],[الرقم الداخلي]],تسجيل_العقود[],9,0),"")</f>
        <v>SCN-007527</v>
      </c>
      <c r="D258" s="3" t="str">
        <f>IFERROR(VLOOKUP(التحميل[[#This Row],[الرقم الداخلي]],تسجيل_العقود[],5,0),"")</f>
        <v>الصويا</v>
      </c>
      <c r="E258" s="3">
        <f>IFERROR(VLOOKUP(التحميل[[#This Row],[الرقم الداخلي]],تفصيلى[],8,0),"")</f>
        <v>0</v>
      </c>
      <c r="F258" s="9" t="s">
        <v>202</v>
      </c>
      <c r="G258" s="18">
        <v>876.74</v>
      </c>
      <c r="H258" s="3"/>
    </row>
    <row r="259" spans="1:8" ht="22.95" customHeight="1" x14ac:dyDescent="0.3">
      <c r="A259" s="3" t="s">
        <v>934</v>
      </c>
      <c r="B259" s="7">
        <v>46107</v>
      </c>
      <c r="C259" s="3" t="str">
        <f>IFERROR(VLOOKUP(التحميل[[#This Row],[الرقم الداخلي]],تسجيل_العقود[],9,0),"")</f>
        <v>SCN-007528</v>
      </c>
      <c r="D259" s="3" t="str">
        <f>IFERROR(VLOOKUP(التحميل[[#This Row],[الرقم الداخلي]],تسجيل_العقود[],5,0),"")</f>
        <v>الصويا</v>
      </c>
      <c r="E259" s="3">
        <f>IFERROR(VLOOKUP(التحميل[[#This Row],[الرقم الداخلي]],تفصيلى[],8,0),"")</f>
        <v>0</v>
      </c>
      <c r="F259" s="9" t="s">
        <v>202</v>
      </c>
      <c r="G259" s="18">
        <v>411.99000000000007</v>
      </c>
      <c r="H259" s="3"/>
    </row>
    <row r="260" spans="1:8" ht="22.95" customHeight="1" x14ac:dyDescent="0.3">
      <c r="A260" s="3" t="s">
        <v>836</v>
      </c>
      <c r="B260" s="7">
        <v>46107</v>
      </c>
      <c r="C260" s="3">
        <f>IFERROR(VLOOKUP(التحميل[[#This Row],[الرقم الداخلي]],تسجيل_العقود[],9,0),"")</f>
        <v>115660</v>
      </c>
      <c r="D260" s="3" t="str">
        <f>IFERROR(VLOOKUP(التحميل[[#This Row],[الرقم الداخلي]],تسجيل_العقود[],5,0),"")</f>
        <v>الــــــــــذرة</v>
      </c>
      <c r="E260" s="3" t="str">
        <f>IFERROR(VLOOKUP(التحميل[[#This Row],[الرقم الداخلي]],تفصيلى[],8,0),"")</f>
        <v>NEWPORT</v>
      </c>
      <c r="F260" s="9" t="s">
        <v>196</v>
      </c>
      <c r="G260" s="18">
        <v>5313.5</v>
      </c>
      <c r="H260" s="3"/>
    </row>
    <row r="261" spans="1:8" ht="22.95" customHeight="1" x14ac:dyDescent="0.3">
      <c r="A261" s="3" t="s">
        <v>1049</v>
      </c>
      <c r="B261" s="7">
        <v>46107</v>
      </c>
      <c r="C261" s="3">
        <f>IFERROR(VLOOKUP(التحميل[[#This Row],[الرقم الداخلي]],تسجيل_العقود[],9,0),"")</f>
        <v>20043710</v>
      </c>
      <c r="D261" s="3" t="str">
        <f>IFERROR(VLOOKUP(التحميل[[#This Row],[الرقم الداخلي]],تسجيل_العقود[],5,0),"")</f>
        <v>دى جى اس</v>
      </c>
      <c r="E261" s="3" t="str">
        <f>IFERROR(VLOOKUP(التحميل[[#This Row],[الرقم الداخلي]],تفصيلى[],8,0),"")</f>
        <v>KARPATHOS DAWN</v>
      </c>
      <c r="F261" s="9" t="s">
        <v>202</v>
      </c>
      <c r="G261" s="18">
        <v>371.84</v>
      </c>
      <c r="H261" s="3"/>
    </row>
    <row r="262" spans="1:8" ht="22.95" customHeight="1" x14ac:dyDescent="0.3">
      <c r="A262" s="3" t="s">
        <v>932</v>
      </c>
      <c r="B262" s="7">
        <v>46108</v>
      </c>
      <c r="C262" s="3" t="str">
        <f>IFERROR(VLOOKUP(التحميل[[#This Row],[الرقم الداخلي]],تسجيل_العقود[],9,0),"")</f>
        <v>SCN-007527</v>
      </c>
      <c r="D262" s="3" t="str">
        <f>IFERROR(VLOOKUP(التحميل[[#This Row],[الرقم الداخلي]],تسجيل_العقود[],5,0),"")</f>
        <v>الصويا</v>
      </c>
      <c r="E262" s="3">
        <f>IFERROR(VLOOKUP(التحميل[[#This Row],[الرقم الداخلي]],تفصيلى[],8,0),"")</f>
        <v>0</v>
      </c>
      <c r="F262" s="9" t="s">
        <v>202</v>
      </c>
      <c r="G262" s="18">
        <v>91.81</v>
      </c>
      <c r="H262" s="3"/>
    </row>
    <row r="263" spans="1:8" ht="22.95" customHeight="1" x14ac:dyDescent="0.3">
      <c r="A263" s="3" t="s">
        <v>934</v>
      </c>
      <c r="B263" s="7">
        <v>46108</v>
      </c>
      <c r="C263" s="3" t="str">
        <f>IFERROR(VLOOKUP(التحميل[[#This Row],[الرقم الداخلي]],تسجيل_العقود[],9,0),"")</f>
        <v>SCN-007528</v>
      </c>
      <c r="D263" s="3" t="str">
        <f>IFERROR(VLOOKUP(التحميل[[#This Row],[الرقم الداخلي]],تسجيل_العقود[],5,0),"")</f>
        <v>الصويا</v>
      </c>
      <c r="E263" s="3">
        <f>IFERROR(VLOOKUP(التحميل[[#This Row],[الرقم الداخلي]],تفصيلى[],8,0),"")</f>
        <v>0</v>
      </c>
      <c r="F263" s="9" t="s">
        <v>202</v>
      </c>
      <c r="G263" s="18">
        <v>1417.31</v>
      </c>
      <c r="H263" s="3"/>
    </row>
    <row r="264" spans="1:8" ht="22.95" customHeight="1" x14ac:dyDescent="0.3">
      <c r="A264" s="3" t="s">
        <v>836</v>
      </c>
      <c r="B264" s="7">
        <v>46108</v>
      </c>
      <c r="C264" s="3">
        <f>IFERROR(VLOOKUP(التحميل[[#This Row],[الرقم الداخلي]],تسجيل_العقود[],9,0),"")</f>
        <v>115660</v>
      </c>
      <c r="D264" s="3" t="str">
        <f>IFERROR(VLOOKUP(التحميل[[#This Row],[الرقم الداخلي]],تسجيل_العقود[],5,0),"")</f>
        <v>الــــــــــذرة</v>
      </c>
      <c r="E264" s="3" t="str">
        <f>IFERROR(VLOOKUP(التحميل[[#This Row],[الرقم الداخلي]],تفصيلى[],8,0),"")</f>
        <v>NEWPORT</v>
      </c>
      <c r="F264" s="9" t="s">
        <v>196</v>
      </c>
      <c r="G264" s="18">
        <v>6708.86</v>
      </c>
      <c r="H264" s="3"/>
    </row>
    <row r="265" spans="1:8" ht="22.95" customHeight="1" x14ac:dyDescent="0.3">
      <c r="A265" s="3" t="s">
        <v>934</v>
      </c>
      <c r="B265" s="7">
        <v>46109</v>
      </c>
      <c r="C265" s="3" t="str">
        <f>IFERROR(VLOOKUP(التحميل[[#This Row],[الرقم الداخلي]],تسجيل_العقود[],9,0),"")</f>
        <v>SCN-007528</v>
      </c>
      <c r="D265" s="3" t="str">
        <f>IFERROR(VLOOKUP(التحميل[[#This Row],[الرقم الداخلي]],تسجيل_العقود[],5,0),"")</f>
        <v>الصويا</v>
      </c>
      <c r="E265" s="3">
        <f>IFERROR(VLOOKUP(التحميل[[#This Row],[الرقم الداخلي]],تفصيلى[],8,0),"")</f>
        <v>0</v>
      </c>
      <c r="F265" s="9" t="s">
        <v>202</v>
      </c>
      <c r="G265" s="18">
        <v>530.28</v>
      </c>
      <c r="H265" s="3"/>
    </row>
    <row r="266" spans="1:8" ht="22.95" customHeight="1" x14ac:dyDescent="0.3">
      <c r="A266" s="3" t="s">
        <v>936</v>
      </c>
      <c r="B266" s="7">
        <v>46109</v>
      </c>
      <c r="C266" s="3" t="str">
        <f>IFERROR(VLOOKUP(التحميل[[#This Row],[الرقم الداخلي]],تسجيل_العقود[],9,0),"")</f>
        <v>SCN-007529</v>
      </c>
      <c r="D266" s="3" t="str">
        <f>IFERROR(VLOOKUP(التحميل[[#This Row],[الرقم الداخلي]],تسجيل_العقود[],5,0),"")</f>
        <v>الصويا</v>
      </c>
      <c r="E266" s="3">
        <f>IFERROR(VLOOKUP(التحميل[[#This Row],[الرقم الداخلي]],تفصيلى[],8,0),"")</f>
        <v>0</v>
      </c>
      <c r="F266" s="9" t="s">
        <v>202</v>
      </c>
      <c r="G266" s="18">
        <v>984.75</v>
      </c>
      <c r="H266" s="3"/>
    </row>
    <row r="267" spans="1:8" ht="22.95" customHeight="1" x14ac:dyDescent="0.3">
      <c r="A267" s="3" t="s">
        <v>836</v>
      </c>
      <c r="B267" s="7">
        <v>46109</v>
      </c>
      <c r="C267" s="3">
        <f>IFERROR(VLOOKUP(التحميل[[#This Row],[الرقم الداخلي]],تسجيل_العقود[],9,0),"")</f>
        <v>115660</v>
      </c>
      <c r="D267" s="3" t="str">
        <f>IFERROR(VLOOKUP(التحميل[[#This Row],[الرقم الداخلي]],تسجيل_العقود[],5,0),"")</f>
        <v>الــــــــــذرة</v>
      </c>
      <c r="E267" s="3" t="str">
        <f>IFERROR(VLOOKUP(التحميل[[#This Row],[الرقم الداخلي]],تفصيلى[],8,0),"")</f>
        <v>NEWPORT</v>
      </c>
      <c r="F267" s="9" t="s">
        <v>196</v>
      </c>
      <c r="G267" s="18">
        <v>5563.52</v>
      </c>
      <c r="H267" s="3"/>
    </row>
    <row r="268" spans="1:8" ht="22.95" customHeight="1" x14ac:dyDescent="0.3">
      <c r="A268" s="3" t="s">
        <v>1049</v>
      </c>
      <c r="B268" s="7">
        <v>46109</v>
      </c>
      <c r="C268" s="3">
        <f>IFERROR(VLOOKUP(التحميل[[#This Row],[الرقم الداخلي]],تسجيل_العقود[],9,0),"")</f>
        <v>20043710</v>
      </c>
      <c r="D268" s="3" t="str">
        <f>IFERROR(VLOOKUP(التحميل[[#This Row],[الرقم الداخلي]],تسجيل_العقود[],5,0),"")</f>
        <v>دى جى اس</v>
      </c>
      <c r="E268" s="3" t="str">
        <f>IFERROR(VLOOKUP(التحميل[[#This Row],[الرقم الداخلي]],تفصيلى[],8,0),"")</f>
        <v>KARPATHOS DAWN</v>
      </c>
      <c r="F268" s="9" t="s">
        <v>202</v>
      </c>
      <c r="G268" s="18">
        <v>679.8599999999999</v>
      </c>
      <c r="H268" s="3"/>
    </row>
    <row r="269" spans="1:8" ht="22.95" customHeight="1" x14ac:dyDescent="0.3">
      <c r="A269" s="3" t="s">
        <v>918</v>
      </c>
      <c r="B269" s="7">
        <v>46110</v>
      </c>
      <c r="C269" s="3" t="str">
        <f>IFERROR(VLOOKUP(التحميل[[#This Row],[الرقم الداخلي]],تسجيل_العقود[],9,0),"")</f>
        <v>SCN-007520</v>
      </c>
      <c r="D269" s="3" t="str">
        <f>IFERROR(VLOOKUP(التحميل[[#This Row],[الرقم الداخلي]],تسجيل_العقود[],5,0),"")</f>
        <v>الصويا</v>
      </c>
      <c r="E269" s="3">
        <f>IFERROR(VLOOKUP(التحميل[[#This Row],[الرقم الداخلي]],تفصيلى[],8,0),"")</f>
        <v>0</v>
      </c>
      <c r="F269" s="9" t="s">
        <v>202</v>
      </c>
      <c r="G269" s="18">
        <v>13.49</v>
      </c>
      <c r="H269" s="3"/>
    </row>
    <row r="270" spans="1:8" ht="22.95" customHeight="1" x14ac:dyDescent="0.3">
      <c r="A270" s="3" t="s">
        <v>926</v>
      </c>
      <c r="B270" s="7">
        <v>46110</v>
      </c>
      <c r="C270" s="3" t="str">
        <f>IFERROR(VLOOKUP(التحميل[[#This Row],[الرقم الداخلي]],تسجيل_العقود[],9,0),"")</f>
        <v>SCN-007524</v>
      </c>
      <c r="D270" s="3" t="str">
        <f>IFERROR(VLOOKUP(التحميل[[#This Row],[الرقم الداخلي]],تسجيل_العقود[],5,0),"")</f>
        <v>الصويا</v>
      </c>
      <c r="E270" s="3">
        <f>IFERROR(VLOOKUP(التحميل[[#This Row],[الرقم الداخلي]],تفصيلى[],8,0),"")</f>
        <v>0</v>
      </c>
      <c r="F270" s="9" t="s">
        <v>202</v>
      </c>
      <c r="G270" s="18">
        <v>6.71</v>
      </c>
      <c r="H270" s="3"/>
    </row>
    <row r="271" spans="1:8" ht="22.95" customHeight="1" x14ac:dyDescent="0.3">
      <c r="A271" s="3" t="s">
        <v>934</v>
      </c>
      <c r="B271" s="7">
        <v>46110</v>
      </c>
      <c r="C271" s="3" t="str">
        <f>IFERROR(VLOOKUP(التحميل[[#This Row],[الرقم الداخلي]],تسجيل_العقود[],9,0),"")</f>
        <v>SCN-007528</v>
      </c>
      <c r="D271" s="3" t="str">
        <f>IFERROR(VLOOKUP(التحميل[[#This Row],[الرقم الداخلي]],تسجيل_العقود[],5,0),"")</f>
        <v>الصويا</v>
      </c>
      <c r="E271" s="3">
        <f>IFERROR(VLOOKUP(التحميل[[#This Row],[الرقم الداخلي]],تفصيلى[],8,0),"")</f>
        <v>0</v>
      </c>
      <c r="F271" s="9" t="s">
        <v>202</v>
      </c>
      <c r="G271" s="18">
        <v>93</v>
      </c>
      <c r="H271" s="3"/>
    </row>
    <row r="272" spans="1:8" ht="22.95" customHeight="1" x14ac:dyDescent="0.3">
      <c r="A272" s="3" t="s">
        <v>936</v>
      </c>
      <c r="B272" s="7">
        <v>46110</v>
      </c>
      <c r="C272" s="3" t="str">
        <f>IFERROR(VLOOKUP(التحميل[[#This Row],[الرقم الداخلي]],تسجيل_العقود[],9,0),"")</f>
        <v>SCN-007529</v>
      </c>
      <c r="D272" s="3" t="str">
        <f>IFERROR(VLOOKUP(التحميل[[#This Row],[الرقم الداخلي]],تسجيل_العقود[],5,0),"")</f>
        <v>الصويا</v>
      </c>
      <c r="E272" s="3">
        <f>IFERROR(VLOOKUP(التحميل[[#This Row],[الرقم الداخلي]],تفصيلى[],8,0),"")</f>
        <v>0</v>
      </c>
      <c r="F272" s="9" t="s">
        <v>202</v>
      </c>
      <c r="G272" s="18">
        <v>942.27</v>
      </c>
      <c r="H272" s="3"/>
    </row>
    <row r="273" spans="1:8" ht="22.95" customHeight="1" x14ac:dyDescent="0.3">
      <c r="A273" s="3" t="s">
        <v>836</v>
      </c>
      <c r="B273" s="7">
        <v>46110</v>
      </c>
      <c r="C273" s="3">
        <f>IFERROR(VLOOKUP(التحميل[[#This Row],[الرقم الداخلي]],تسجيل_العقود[],9,0),"")</f>
        <v>115660</v>
      </c>
      <c r="D273" s="3" t="str">
        <f>IFERROR(VLOOKUP(التحميل[[#This Row],[الرقم الداخلي]],تسجيل_العقود[],5,0),"")</f>
        <v>الــــــــــذرة</v>
      </c>
      <c r="E273" s="3" t="str">
        <f>IFERROR(VLOOKUP(التحميل[[#This Row],[الرقم الداخلي]],تفصيلى[],8,0),"")</f>
        <v>NEWPORT</v>
      </c>
      <c r="F273" s="9" t="s">
        <v>196</v>
      </c>
      <c r="G273" s="18">
        <v>7654.12</v>
      </c>
      <c r="H273" s="3"/>
    </row>
    <row r="274" spans="1:8" ht="22.95" customHeight="1" x14ac:dyDescent="0.3">
      <c r="A274" s="3" t="s">
        <v>1049</v>
      </c>
      <c r="B274" s="7">
        <v>46110</v>
      </c>
      <c r="C274" s="3">
        <f>IFERROR(VLOOKUP(التحميل[[#This Row],[الرقم الداخلي]],تسجيل_العقود[],9,0),"")</f>
        <v>20043710</v>
      </c>
      <c r="D274" s="3" t="str">
        <f>IFERROR(VLOOKUP(التحميل[[#This Row],[الرقم الداخلي]],تسجيل_العقود[],5,0),"")</f>
        <v>دى جى اس</v>
      </c>
      <c r="E274" s="3" t="str">
        <f>IFERROR(VLOOKUP(التحميل[[#This Row],[الرقم الداخلي]],تفصيلى[],8,0),"")</f>
        <v>KARPATHOS DAWN</v>
      </c>
      <c r="F274" s="9" t="s">
        <v>202</v>
      </c>
      <c r="G274" s="18">
        <v>129.51999999999998</v>
      </c>
      <c r="H274" s="3"/>
    </row>
    <row r="275" spans="1:8" ht="22.95" customHeight="1" x14ac:dyDescent="0.3">
      <c r="A275" s="3" t="s">
        <v>938</v>
      </c>
      <c r="B275" s="7">
        <v>46111</v>
      </c>
      <c r="C275" s="3" t="str">
        <f>IFERROR(VLOOKUP(التحميل[[#This Row],[الرقم الداخلي]],تسجيل_العقود[],9,0),"")</f>
        <v>SCN-007530</v>
      </c>
      <c r="D275" s="3" t="str">
        <f>IFERROR(VLOOKUP(التحميل[[#This Row],[الرقم الداخلي]],تسجيل_العقود[],5,0),"")</f>
        <v>الصويا</v>
      </c>
      <c r="E275" s="3">
        <f>IFERROR(VLOOKUP(التحميل[[#This Row],[الرقم الداخلي]],تفصيلى[],8,0),"")</f>
        <v>0</v>
      </c>
      <c r="F275" s="9" t="s">
        <v>202</v>
      </c>
      <c r="G275" s="18">
        <v>1654.98</v>
      </c>
      <c r="H275" s="3"/>
    </row>
    <row r="276" spans="1:8" ht="22.95" customHeight="1" x14ac:dyDescent="0.3">
      <c r="A276" s="3" t="s">
        <v>836</v>
      </c>
      <c r="B276" s="7">
        <v>46111</v>
      </c>
      <c r="C276" s="3">
        <f>IFERROR(VLOOKUP(التحميل[[#This Row],[الرقم الداخلي]],تسجيل_العقود[],9,0),"")</f>
        <v>115660</v>
      </c>
      <c r="D276" s="3" t="str">
        <f>IFERROR(VLOOKUP(التحميل[[#This Row],[الرقم الداخلي]],تسجيل_العقود[],5,0),"")</f>
        <v>الــــــــــذرة</v>
      </c>
      <c r="E276" s="3" t="str">
        <f>IFERROR(VLOOKUP(التحميل[[#This Row],[الرقم الداخلي]],تفصيلى[],8,0),"")</f>
        <v>NEWPORT</v>
      </c>
      <c r="F276" s="9" t="s">
        <v>196</v>
      </c>
      <c r="G276" s="18">
        <v>7787.26</v>
      </c>
      <c r="H276" s="3"/>
    </row>
    <row r="277" spans="1:8" ht="22.95" customHeight="1" x14ac:dyDescent="0.3">
      <c r="A277" s="3" t="s">
        <v>1049</v>
      </c>
      <c r="B277" s="7">
        <v>46111</v>
      </c>
      <c r="C277" s="3">
        <f>IFERROR(VLOOKUP(التحميل[[#This Row],[الرقم الداخلي]],تسجيل_العقود[],9,0),"")</f>
        <v>20043710</v>
      </c>
      <c r="D277" s="3" t="str">
        <f>IFERROR(VLOOKUP(التحميل[[#This Row],[الرقم الداخلي]],تسجيل_العقود[],5,0),"")</f>
        <v>دى جى اس</v>
      </c>
      <c r="E277" s="3" t="str">
        <f>IFERROR(VLOOKUP(التحميل[[#This Row],[الرقم الداخلي]],تفصيلى[],8,0),"")</f>
        <v>KARPATHOS DAWN</v>
      </c>
      <c r="F277" s="9" t="s">
        <v>202</v>
      </c>
      <c r="G277" s="18">
        <v>222.44</v>
      </c>
      <c r="H277" s="3"/>
    </row>
    <row r="278" spans="1:8" ht="22.95" customHeight="1" x14ac:dyDescent="0.3">
      <c r="A278" s="3" t="s">
        <v>930</v>
      </c>
      <c r="B278" s="7">
        <v>46112</v>
      </c>
      <c r="C278" s="3" t="str">
        <f>IFERROR(VLOOKUP(التحميل[[#This Row],[الرقم الداخلي]],تسجيل_العقود[],9,0),"")</f>
        <v>SCN-007526</v>
      </c>
      <c r="D278" s="3" t="str">
        <f>IFERROR(VLOOKUP(التحميل[[#This Row],[الرقم الداخلي]],تسجيل_العقود[],5,0),"")</f>
        <v>الصويا</v>
      </c>
      <c r="E278" s="3">
        <f>IFERROR(VLOOKUP(التحميل[[#This Row],[الرقم الداخلي]],تفصيلى[],8,0),"")</f>
        <v>0</v>
      </c>
      <c r="F278" s="9" t="s">
        <v>202</v>
      </c>
      <c r="G278" s="18">
        <v>48.52</v>
      </c>
      <c r="H278" s="3"/>
    </row>
    <row r="279" spans="1:8" ht="22.95" customHeight="1" x14ac:dyDescent="0.3">
      <c r="A279" s="3" t="s">
        <v>932</v>
      </c>
      <c r="B279" s="7">
        <v>46112</v>
      </c>
      <c r="C279" s="3" t="str">
        <f>IFERROR(VLOOKUP(التحميل[[#This Row],[الرقم الداخلي]],تسجيل_العقود[],9,0),"")</f>
        <v>SCN-007527</v>
      </c>
      <c r="D279" s="3" t="str">
        <f>IFERROR(VLOOKUP(التحميل[[#This Row],[الرقم الداخلي]],تسجيل_العقود[],5,0),"")</f>
        <v>الصويا</v>
      </c>
      <c r="E279" s="3">
        <f>IFERROR(VLOOKUP(التحميل[[#This Row],[الرقم الداخلي]],تفصيلى[],8,0),"")</f>
        <v>0</v>
      </c>
      <c r="F279" s="9" t="s">
        <v>202</v>
      </c>
      <c r="G279" s="18">
        <v>44.1</v>
      </c>
      <c r="H279" s="3"/>
    </row>
    <row r="280" spans="1:8" ht="22.95" customHeight="1" x14ac:dyDescent="0.3">
      <c r="A280" s="3" t="s">
        <v>934</v>
      </c>
      <c r="B280" s="7">
        <v>46112</v>
      </c>
      <c r="C280" s="3" t="str">
        <f>IFERROR(VLOOKUP(التحميل[[#This Row],[الرقم الداخلي]],تسجيل_العقود[],9,0),"")</f>
        <v>SCN-007528</v>
      </c>
      <c r="D280" s="3" t="str">
        <f>IFERROR(VLOOKUP(التحميل[[#This Row],[الرقم الداخلي]],تسجيل_العقود[],5,0),"")</f>
        <v>الصويا</v>
      </c>
      <c r="E280" s="3">
        <f>IFERROR(VLOOKUP(التحميل[[#This Row],[الرقم الداخلي]],تفصيلى[],8,0),"")</f>
        <v>0</v>
      </c>
      <c r="F280" s="9" t="s">
        <v>202</v>
      </c>
      <c r="G280" s="18">
        <v>41.55</v>
      </c>
      <c r="H280" s="3"/>
    </row>
    <row r="281" spans="1:8" ht="22.95" customHeight="1" x14ac:dyDescent="0.3">
      <c r="A281" s="3" t="s">
        <v>936</v>
      </c>
      <c r="B281" s="7">
        <v>46112</v>
      </c>
      <c r="C281" s="3" t="str">
        <f>IFERROR(VLOOKUP(التحميل[[#This Row],[الرقم الداخلي]],تسجيل_العقود[],9,0),"")</f>
        <v>SCN-007529</v>
      </c>
      <c r="D281" s="3" t="str">
        <f>IFERROR(VLOOKUP(التحميل[[#This Row],[الرقم الداخلي]],تسجيل_العقود[],5,0),"")</f>
        <v>الصويا</v>
      </c>
      <c r="E281" s="3">
        <f>IFERROR(VLOOKUP(التحميل[[#This Row],[الرقم الداخلي]],تفصيلى[],8,0),"")</f>
        <v>0</v>
      </c>
      <c r="F281" s="9" t="s">
        <v>202</v>
      </c>
      <c r="G281" s="18">
        <v>455.21000000000004</v>
      </c>
      <c r="H281" s="3"/>
    </row>
    <row r="282" spans="1:8" ht="22.95" customHeight="1" x14ac:dyDescent="0.3">
      <c r="A282" s="3" t="s">
        <v>938</v>
      </c>
      <c r="B282" s="7">
        <v>46112</v>
      </c>
      <c r="C282" s="3" t="str">
        <f>IFERROR(VLOOKUP(التحميل[[#This Row],[الرقم الداخلي]],تسجيل_العقود[],9,0),"")</f>
        <v>SCN-007530</v>
      </c>
      <c r="D282" s="3" t="str">
        <f>IFERROR(VLOOKUP(التحميل[[#This Row],[الرقم الداخلي]],تسجيل_العقود[],5,0),"")</f>
        <v>الصويا</v>
      </c>
      <c r="E282" s="3">
        <f>IFERROR(VLOOKUP(التحميل[[#This Row],[الرقم الداخلي]],تفصيلى[],8,0),"")</f>
        <v>0</v>
      </c>
      <c r="F282" s="9" t="s">
        <v>202</v>
      </c>
      <c r="G282" s="18">
        <v>537.30999999999995</v>
      </c>
      <c r="H282" s="3"/>
    </row>
    <row r="283" spans="1:8" ht="22.95" customHeight="1" x14ac:dyDescent="0.3">
      <c r="A283" s="3" t="s">
        <v>940</v>
      </c>
      <c r="B283" s="7">
        <v>46112</v>
      </c>
      <c r="C283" s="3" t="str">
        <f>IFERROR(VLOOKUP(التحميل[[#This Row],[الرقم الداخلي]],تسجيل_العقود[],9,0),"")</f>
        <v>SCN-007531</v>
      </c>
      <c r="D283" s="3" t="str">
        <f>IFERROR(VLOOKUP(التحميل[[#This Row],[الرقم الداخلي]],تسجيل_العقود[],5,0),"")</f>
        <v>الصويا</v>
      </c>
      <c r="E283" s="3">
        <f>IFERROR(VLOOKUP(التحميل[[#This Row],[الرقم الداخلي]],تفصيلى[],8,0),"")</f>
        <v>0</v>
      </c>
      <c r="F283" s="9" t="s">
        <v>202</v>
      </c>
      <c r="G283" s="18">
        <v>272.47000000000003</v>
      </c>
      <c r="H283" s="3"/>
    </row>
    <row r="284" spans="1:8" ht="22.95" customHeight="1" x14ac:dyDescent="0.3">
      <c r="A284" s="3" t="s">
        <v>836</v>
      </c>
      <c r="B284" s="7">
        <v>46112</v>
      </c>
      <c r="C284" s="3">
        <f>IFERROR(VLOOKUP(التحميل[[#This Row],[الرقم الداخلي]],تسجيل_العقود[],9,0),"")</f>
        <v>115660</v>
      </c>
      <c r="D284" s="3" t="str">
        <f>IFERROR(VLOOKUP(التحميل[[#This Row],[الرقم الداخلي]],تسجيل_العقود[],5,0),"")</f>
        <v>الــــــــــذرة</v>
      </c>
      <c r="E284" s="3" t="str">
        <f>IFERROR(VLOOKUP(التحميل[[#This Row],[الرقم الداخلي]],تفصيلى[],8,0),"")</f>
        <v>NEWPORT</v>
      </c>
      <c r="F284" s="9" t="s">
        <v>202</v>
      </c>
      <c r="G284" s="18">
        <v>696.38</v>
      </c>
      <c r="H284" s="3"/>
    </row>
    <row r="285" spans="1:8" ht="22.95" customHeight="1" x14ac:dyDescent="0.3">
      <c r="A285" s="3" t="s">
        <v>836</v>
      </c>
      <c r="B285" s="7">
        <v>46112</v>
      </c>
      <c r="C285" s="3">
        <f>IFERROR(VLOOKUP(التحميل[[#This Row],[الرقم الداخلي]],تسجيل_العقود[],9,0),"")</f>
        <v>115660</v>
      </c>
      <c r="D285" s="3" t="str">
        <f>IFERROR(VLOOKUP(التحميل[[#This Row],[الرقم الداخلي]],تسجيل_العقود[],5,0),"")</f>
        <v>الــــــــــذرة</v>
      </c>
      <c r="E285" s="3" t="str">
        <f>IFERROR(VLOOKUP(التحميل[[#This Row],[الرقم الداخلي]],تفصيلى[],8,0),"")</f>
        <v>NEWPORT</v>
      </c>
      <c r="F285" s="9" t="s">
        <v>196</v>
      </c>
      <c r="G285" s="18">
        <v>3718.74</v>
      </c>
      <c r="H285" s="3"/>
    </row>
    <row r="286" spans="1:8" ht="22.95" customHeight="1" x14ac:dyDescent="0.3">
      <c r="A286" s="3" t="s">
        <v>1049</v>
      </c>
      <c r="B286" s="7">
        <v>46112</v>
      </c>
      <c r="C286" s="3">
        <f>IFERROR(VLOOKUP(التحميل[[#This Row],[الرقم الداخلي]],تسجيل_العقود[],9,0),"")</f>
        <v>20043710</v>
      </c>
      <c r="D286" s="3" t="str">
        <f>IFERROR(VLOOKUP(التحميل[[#This Row],[الرقم الداخلي]],تسجيل_العقود[],5,0),"")</f>
        <v>دى جى اس</v>
      </c>
      <c r="E286" s="3" t="str">
        <f>IFERROR(VLOOKUP(التحميل[[#This Row],[الرقم الداخلي]],تفصيلى[],8,0),"")</f>
        <v>KARPATHOS DAWN</v>
      </c>
      <c r="F286" s="9" t="s">
        <v>202</v>
      </c>
      <c r="G286" s="18">
        <v>264.62</v>
      </c>
      <c r="H286" s="3"/>
    </row>
    <row r="287" spans="1:8" ht="22.95" customHeight="1" x14ac:dyDescent="0.3">
      <c r="A287" s="3" t="s">
        <v>1051</v>
      </c>
      <c r="B287" s="7">
        <v>46112</v>
      </c>
      <c r="C287" s="3">
        <f>IFERROR(VLOOKUP(التحميل[[#This Row],[الرقم الداخلي]],تسجيل_العقود[],9,0),"")</f>
        <v>20045910</v>
      </c>
      <c r="D287" s="3" t="str">
        <f>IFERROR(VLOOKUP(التحميل[[#This Row],[الرقم الداخلي]],تسجيل_العقود[],5,0),"")</f>
        <v>دى جى اس</v>
      </c>
      <c r="E287" s="3" t="str">
        <f>IFERROR(VLOOKUP(التحميل[[#This Row],[الرقم الداخلي]],تفصيلى[],8,0),"")</f>
        <v>KARPATHOS DAWN</v>
      </c>
      <c r="F287" s="9" t="s">
        <v>202</v>
      </c>
      <c r="G287" s="18">
        <v>457.36</v>
      </c>
      <c r="H287" s="3"/>
    </row>
    <row r="288" spans="1:8" ht="22.95" customHeight="1" x14ac:dyDescent="0.3">
      <c r="A288" s="3" t="s">
        <v>930</v>
      </c>
      <c r="B288" s="7">
        <v>46113</v>
      </c>
      <c r="C288" s="3" t="str">
        <f>IFERROR(VLOOKUP(التحميل[[#This Row],[الرقم الداخلي]],تسجيل_العقود[],9,0),"")</f>
        <v>SCN-007526</v>
      </c>
      <c r="D288" s="3" t="str">
        <f>IFERROR(VLOOKUP(التحميل[[#This Row],[الرقم الداخلي]],تسجيل_العقود[],5,0),"")</f>
        <v>الصويا</v>
      </c>
      <c r="E288" s="3">
        <f>IFERROR(VLOOKUP(التحميل[[#This Row],[الرقم الداخلي]],تفصيلى[],8,0),"")</f>
        <v>0</v>
      </c>
      <c r="F288" s="9" t="s">
        <v>202</v>
      </c>
      <c r="G288" s="18">
        <v>6.72</v>
      </c>
      <c r="H288" s="3"/>
    </row>
    <row r="289" spans="1:8" ht="22.95" customHeight="1" x14ac:dyDescent="0.3">
      <c r="A289" s="3" t="s">
        <v>938</v>
      </c>
      <c r="B289" s="7">
        <v>46113</v>
      </c>
      <c r="C289" s="3" t="str">
        <f>IFERROR(VLOOKUP(التحميل[[#This Row],[الرقم الداخلي]],تسجيل_العقود[],9,0),"")</f>
        <v>SCN-007530</v>
      </c>
      <c r="D289" s="3" t="str">
        <f>IFERROR(VLOOKUP(التحميل[[#This Row],[الرقم الداخلي]],تسجيل_العقود[],5,0),"")</f>
        <v>الصويا</v>
      </c>
      <c r="E289" s="3">
        <f>IFERROR(VLOOKUP(التحميل[[#This Row],[الرقم الداخلي]],تفصيلى[],8,0),"")</f>
        <v>0</v>
      </c>
      <c r="F289" s="9" t="s">
        <v>202</v>
      </c>
      <c r="G289" s="18">
        <v>180.60000000000002</v>
      </c>
      <c r="H289" s="3"/>
    </row>
    <row r="290" spans="1:8" ht="22.95" customHeight="1" x14ac:dyDescent="0.3">
      <c r="A290" s="3" t="s">
        <v>940</v>
      </c>
      <c r="B290" s="7">
        <v>46113</v>
      </c>
      <c r="C290" s="3" t="str">
        <f>IFERROR(VLOOKUP(التحميل[[#This Row],[الرقم الداخلي]],تسجيل_العقود[],9,0),"")</f>
        <v>SCN-007531</v>
      </c>
      <c r="D290" s="3" t="str">
        <f>IFERROR(VLOOKUP(التحميل[[#This Row],[الرقم الداخلي]],تسجيل_العقود[],5,0),"")</f>
        <v>الصويا</v>
      </c>
      <c r="E290" s="3">
        <f>IFERROR(VLOOKUP(التحميل[[#This Row],[الرقم الداخلي]],تفصيلى[],8,0),"")</f>
        <v>0</v>
      </c>
      <c r="F290" s="9" t="s">
        <v>202</v>
      </c>
      <c r="G290" s="18">
        <v>1280.2299999999998</v>
      </c>
      <c r="H290" s="3"/>
    </row>
    <row r="291" spans="1:8" ht="22.95" customHeight="1" x14ac:dyDescent="0.3">
      <c r="A291" s="3" t="s">
        <v>836</v>
      </c>
      <c r="B291" s="7">
        <v>46113</v>
      </c>
      <c r="C291" s="3">
        <f>IFERROR(VLOOKUP(التحميل[[#This Row],[الرقم الداخلي]],تسجيل_العقود[],9,0),"")</f>
        <v>115660</v>
      </c>
      <c r="D291" s="3" t="str">
        <f>IFERROR(VLOOKUP(التحميل[[#This Row],[الرقم الداخلي]],تسجيل_العقود[],5,0),"")</f>
        <v>الــــــــــذرة</v>
      </c>
      <c r="E291" s="3" t="str">
        <f>IFERROR(VLOOKUP(التحميل[[#This Row],[الرقم الداخلي]],تفصيلى[],8,0),"")</f>
        <v>NEWPORT</v>
      </c>
      <c r="F291" s="9" t="s">
        <v>202</v>
      </c>
      <c r="G291" s="18">
        <v>703.72</v>
      </c>
      <c r="H291" s="3"/>
    </row>
    <row r="292" spans="1:8" ht="22.95" customHeight="1" x14ac:dyDescent="0.3">
      <c r="A292" s="3" t="s">
        <v>823</v>
      </c>
      <c r="B292" s="7">
        <v>46113</v>
      </c>
      <c r="C292" s="3">
        <f>IFERROR(VLOOKUP(التحميل[[#This Row],[الرقم الداخلي]],تسجيل_العقود[],9,0),"")</f>
        <v>20044610</v>
      </c>
      <c r="D292" s="3" t="str">
        <f>IFERROR(VLOOKUP(التحميل[[#This Row],[الرقم الداخلي]],تسجيل_العقود[],5,0),"")</f>
        <v>البذرة</v>
      </c>
      <c r="E292" s="3" t="str">
        <f>IFERROR(VLOOKUP(التحميل[[#This Row],[الرقم الداخلي]],تفصيلى[],8,0),"")</f>
        <v>NOOTKA ISLAND</v>
      </c>
      <c r="F292" s="9" t="s">
        <v>202</v>
      </c>
      <c r="G292" s="18">
        <v>699.22</v>
      </c>
      <c r="H292" s="3"/>
    </row>
    <row r="293" spans="1:8" ht="22.95" customHeight="1" x14ac:dyDescent="0.3">
      <c r="A293" s="3" t="s">
        <v>1051</v>
      </c>
      <c r="B293" s="7">
        <v>46113</v>
      </c>
      <c r="C293" s="3">
        <f>IFERROR(VLOOKUP(التحميل[[#This Row],[الرقم الداخلي]],تسجيل_العقود[],9,0),"")</f>
        <v>20045910</v>
      </c>
      <c r="D293" s="3" t="str">
        <f>IFERROR(VLOOKUP(التحميل[[#This Row],[الرقم الداخلي]],تسجيل_العقود[],5,0),"")</f>
        <v>دى جى اس</v>
      </c>
      <c r="E293" s="3" t="str">
        <f>IFERROR(VLOOKUP(التحميل[[#This Row],[الرقم الداخلي]],تفصيلى[],8,0),"")</f>
        <v>KARPATHOS DAWN</v>
      </c>
      <c r="F293" s="9" t="s">
        <v>202</v>
      </c>
      <c r="G293" s="18">
        <v>455.79999999999995</v>
      </c>
      <c r="H293" s="3"/>
    </row>
    <row r="294" spans="1:8" ht="22.95" customHeight="1" x14ac:dyDescent="0.3">
      <c r="A294" s="3" t="s">
        <v>932</v>
      </c>
      <c r="B294" s="7">
        <v>46114</v>
      </c>
      <c r="C294" s="3" t="str">
        <f>IFERROR(VLOOKUP(التحميل[[#This Row],[الرقم الداخلي]],تسجيل_العقود[],9,0),"")</f>
        <v>SCN-007527</v>
      </c>
      <c r="D294" s="3" t="str">
        <f>IFERROR(VLOOKUP(التحميل[[#This Row],[الرقم الداخلي]],تسجيل_العقود[],5,0),"")</f>
        <v>الصويا</v>
      </c>
      <c r="E294" s="3">
        <f>IFERROR(VLOOKUP(التحميل[[#This Row],[الرقم الداخلي]],تفصيلى[],8,0),"")</f>
        <v>0</v>
      </c>
      <c r="F294" s="9" t="s">
        <v>202</v>
      </c>
      <c r="G294" s="18">
        <v>39.56</v>
      </c>
      <c r="H294" s="3"/>
    </row>
    <row r="295" spans="1:8" ht="22.95" customHeight="1" x14ac:dyDescent="0.3">
      <c r="A295" s="3" t="s">
        <v>938</v>
      </c>
      <c r="B295" s="7">
        <v>46114</v>
      </c>
      <c r="C295" s="3" t="str">
        <f>IFERROR(VLOOKUP(التحميل[[#This Row],[الرقم الداخلي]],تسجيل_العقود[],9,0),"")</f>
        <v>SCN-007530</v>
      </c>
      <c r="D295" s="3" t="str">
        <f>IFERROR(VLOOKUP(التحميل[[#This Row],[الرقم الداخلي]],تسجيل_العقود[],5,0),"")</f>
        <v>الصويا</v>
      </c>
      <c r="E295" s="3">
        <f>IFERROR(VLOOKUP(التحميل[[#This Row],[الرقم الداخلي]],تفصيلى[],8,0),"")</f>
        <v>0</v>
      </c>
      <c r="F295" s="9" t="s">
        <v>202</v>
      </c>
      <c r="G295" s="18">
        <v>49.91</v>
      </c>
      <c r="H295" s="3"/>
    </row>
    <row r="296" spans="1:8" ht="22.95" customHeight="1" x14ac:dyDescent="0.3">
      <c r="A296" s="3" t="s">
        <v>940</v>
      </c>
      <c r="B296" s="7">
        <v>46114</v>
      </c>
      <c r="C296" s="3" t="str">
        <f>IFERROR(VLOOKUP(التحميل[[#This Row],[الرقم الداخلي]],تسجيل_العقود[],9,0),"")</f>
        <v>SCN-007531</v>
      </c>
      <c r="D296" s="3" t="str">
        <f>IFERROR(VLOOKUP(التحميل[[#This Row],[الرقم الداخلي]],تسجيل_العقود[],5,0),"")</f>
        <v>الصويا</v>
      </c>
      <c r="E296" s="3">
        <f>IFERROR(VLOOKUP(التحميل[[#This Row],[الرقم الداخلي]],تفصيلى[],8,0),"")</f>
        <v>0</v>
      </c>
      <c r="F296" s="9" t="s">
        <v>202</v>
      </c>
      <c r="G296" s="18">
        <v>643.49999999999977</v>
      </c>
      <c r="H296" s="3"/>
    </row>
    <row r="297" spans="1:8" ht="22.95" customHeight="1" x14ac:dyDescent="0.3">
      <c r="A297" s="3" t="s">
        <v>942</v>
      </c>
      <c r="B297" s="7">
        <v>46114</v>
      </c>
      <c r="C297" s="3" t="str">
        <f>IFERROR(VLOOKUP(التحميل[[#This Row],[الرقم الداخلي]],تسجيل_العقود[],9,0),"")</f>
        <v>SCN-007821</v>
      </c>
      <c r="D297" s="3" t="str">
        <f>IFERROR(VLOOKUP(التحميل[[#This Row],[الرقم الداخلي]],تسجيل_العقود[],5,0),"")</f>
        <v>الصويا</v>
      </c>
      <c r="E297" s="3">
        <f>IFERROR(VLOOKUP(التحميل[[#This Row],[الرقم الداخلي]],تفصيلى[],8,0),"")</f>
        <v>0</v>
      </c>
      <c r="F297" s="9" t="s">
        <v>202</v>
      </c>
      <c r="G297" s="18">
        <v>746.63</v>
      </c>
      <c r="H297" s="3"/>
    </row>
    <row r="298" spans="1:8" ht="22.95" customHeight="1" x14ac:dyDescent="0.3">
      <c r="A298" s="3" t="s">
        <v>836</v>
      </c>
      <c r="B298" s="7">
        <v>46114</v>
      </c>
      <c r="C298" s="3">
        <f>IFERROR(VLOOKUP(التحميل[[#This Row],[الرقم الداخلي]],تسجيل_العقود[],9,0),"")</f>
        <v>115660</v>
      </c>
      <c r="D298" s="3" t="str">
        <f>IFERROR(VLOOKUP(التحميل[[#This Row],[الرقم الداخلي]],تسجيل_العقود[],5,0),"")</f>
        <v>الــــــــــذرة</v>
      </c>
      <c r="E298" s="3" t="str">
        <f>IFERROR(VLOOKUP(التحميل[[#This Row],[الرقم الداخلي]],تفصيلى[],8,0),"")</f>
        <v>NEWPORT</v>
      </c>
      <c r="F298" s="9" t="s">
        <v>202</v>
      </c>
      <c r="G298" s="18">
        <v>122.24</v>
      </c>
      <c r="H298" s="3"/>
    </row>
    <row r="299" spans="1:8" ht="22.95" customHeight="1" x14ac:dyDescent="0.3">
      <c r="A299" s="3" t="s">
        <v>823</v>
      </c>
      <c r="B299" s="7">
        <v>46114</v>
      </c>
      <c r="C299" s="3">
        <f>IFERROR(VLOOKUP(التحميل[[#This Row],[الرقم الداخلي]],تسجيل_العقود[],9,0),"")</f>
        <v>20044610</v>
      </c>
      <c r="D299" s="3" t="str">
        <f>IFERROR(VLOOKUP(التحميل[[#This Row],[الرقم الداخلي]],تسجيل_العقود[],5,0),"")</f>
        <v>البذرة</v>
      </c>
      <c r="E299" s="3" t="str">
        <f>IFERROR(VLOOKUP(التحميل[[#This Row],[الرقم الداخلي]],تفصيلى[],8,0),"")</f>
        <v>NOOTKA ISLAND</v>
      </c>
      <c r="F299" s="9" t="s">
        <v>202</v>
      </c>
      <c r="G299" s="18">
        <v>271.58000000000004</v>
      </c>
      <c r="H299" s="3"/>
    </row>
    <row r="300" spans="1:8" ht="22.95" customHeight="1" x14ac:dyDescent="0.3">
      <c r="A300" s="3" t="s">
        <v>1049</v>
      </c>
      <c r="B300" s="7">
        <v>46114</v>
      </c>
      <c r="C300" s="3">
        <f>IFERROR(VLOOKUP(التحميل[[#This Row],[الرقم الداخلي]],تسجيل_العقود[],9,0),"")</f>
        <v>20043710</v>
      </c>
      <c r="D300" s="3" t="str">
        <f>IFERROR(VLOOKUP(التحميل[[#This Row],[الرقم الداخلي]],تسجيل_العقود[],5,0),"")</f>
        <v>دى جى اس</v>
      </c>
      <c r="E300" s="3" t="str">
        <f>IFERROR(VLOOKUP(التحميل[[#This Row],[الرقم الداخلي]],تفصيلى[],8,0),"")</f>
        <v>KARPATHOS DAWN</v>
      </c>
      <c r="F300" s="9" t="s">
        <v>202</v>
      </c>
      <c r="G300" s="18">
        <v>275.17999999999995</v>
      </c>
      <c r="H300" s="3"/>
    </row>
    <row r="301" spans="1:8" ht="22.95" customHeight="1" x14ac:dyDescent="0.3">
      <c r="A301" s="3" t="s">
        <v>1051</v>
      </c>
      <c r="B301" s="7">
        <v>46114</v>
      </c>
      <c r="C301" s="3">
        <f>IFERROR(VLOOKUP(التحميل[[#This Row],[الرقم الداخلي]],تسجيل_العقود[],9,0),"")</f>
        <v>20045910</v>
      </c>
      <c r="D301" s="3" t="str">
        <f>IFERROR(VLOOKUP(التحميل[[#This Row],[الرقم الداخلي]],تسجيل_العقود[],5,0),"")</f>
        <v>دى جى اس</v>
      </c>
      <c r="E301" s="3" t="str">
        <f>IFERROR(VLOOKUP(التحميل[[#This Row],[الرقم الداخلي]],تفصيلى[],8,0),"")</f>
        <v>KARPATHOS DAWN</v>
      </c>
      <c r="F301" s="9" t="s">
        <v>202</v>
      </c>
      <c r="G301" s="18">
        <v>89.95</v>
      </c>
      <c r="H301" s="3"/>
    </row>
    <row r="302" spans="1:8" ht="22.95" customHeight="1" x14ac:dyDescent="0.3">
      <c r="A302" s="3" t="s">
        <v>938</v>
      </c>
      <c r="B302" s="7">
        <v>46115</v>
      </c>
      <c r="C302" s="3" t="str">
        <f>IFERROR(VLOOKUP(التحميل[[#This Row],[الرقم الداخلي]],تسجيل_العقود[],9,0),"")</f>
        <v>SCN-007530</v>
      </c>
      <c r="D302" s="3" t="str">
        <f>IFERROR(VLOOKUP(التحميل[[#This Row],[الرقم الداخلي]],تسجيل_العقود[],5,0),"")</f>
        <v>الصويا</v>
      </c>
      <c r="E302" s="3">
        <f>IFERROR(VLOOKUP(التحميل[[#This Row],[الرقم الداخلي]],تفصيلى[],8,0),"")</f>
        <v>0</v>
      </c>
      <c r="F302" s="9" t="s">
        <v>202</v>
      </c>
      <c r="G302" s="18">
        <v>47.69</v>
      </c>
      <c r="H302" s="3"/>
    </row>
    <row r="303" spans="1:8" ht="22.95" customHeight="1" x14ac:dyDescent="0.3">
      <c r="A303" s="3" t="s">
        <v>942</v>
      </c>
      <c r="B303" s="7">
        <v>46115</v>
      </c>
      <c r="C303" s="3" t="str">
        <f>IFERROR(VLOOKUP(التحميل[[#This Row],[الرقم الداخلي]],تسجيل_العقود[],9,0),"")</f>
        <v>SCN-007821</v>
      </c>
      <c r="D303" s="3" t="str">
        <f>IFERROR(VLOOKUP(التحميل[[#This Row],[الرقم الداخلي]],تسجيل_العقود[],5,0),"")</f>
        <v>الصويا</v>
      </c>
      <c r="E303" s="3">
        <f>IFERROR(VLOOKUP(التحميل[[#This Row],[الرقم الداخلي]],تفصيلى[],8,0),"")</f>
        <v>0</v>
      </c>
      <c r="F303" s="9" t="s">
        <v>202</v>
      </c>
      <c r="G303" s="18">
        <v>1403.95</v>
      </c>
      <c r="H303" s="3"/>
    </row>
    <row r="304" spans="1:8" ht="22.95" customHeight="1" x14ac:dyDescent="0.3">
      <c r="A304" s="3" t="s">
        <v>836</v>
      </c>
      <c r="B304" s="7">
        <v>46115</v>
      </c>
      <c r="C304" s="3">
        <f>IFERROR(VLOOKUP(التحميل[[#This Row],[الرقم الداخلي]],تسجيل_العقود[],9,0),"")</f>
        <v>115660</v>
      </c>
      <c r="D304" s="3" t="str">
        <f>IFERROR(VLOOKUP(التحميل[[#This Row],[الرقم الداخلي]],تسجيل_العقود[],5,0),"")</f>
        <v>الــــــــــذرة</v>
      </c>
      <c r="E304" s="3" t="str">
        <f>IFERROR(VLOOKUP(التحميل[[#This Row],[الرقم الداخلي]],تفصيلى[],8,0),"")</f>
        <v>NEWPORT</v>
      </c>
      <c r="F304" s="9" t="s">
        <v>202</v>
      </c>
      <c r="G304" s="18">
        <v>385.98</v>
      </c>
      <c r="H304" s="3"/>
    </row>
    <row r="305" spans="1:8" ht="22.95" customHeight="1" x14ac:dyDescent="0.3">
      <c r="A305" s="3" t="s">
        <v>942</v>
      </c>
      <c r="B305" s="7">
        <v>46116</v>
      </c>
      <c r="C305" s="3" t="str">
        <f>IFERROR(VLOOKUP(التحميل[[#This Row],[الرقم الداخلي]],تسجيل_العقود[],9,0),"")</f>
        <v>SCN-007821</v>
      </c>
      <c r="D305" s="3" t="str">
        <f>IFERROR(VLOOKUP(التحميل[[#This Row],[الرقم الداخلي]],تسجيل_العقود[],5,0),"")</f>
        <v>الصويا</v>
      </c>
      <c r="E305" s="3">
        <f>IFERROR(VLOOKUP(التحميل[[#This Row],[الرقم الداخلي]],تفصيلى[],8,0),"")</f>
        <v>0</v>
      </c>
      <c r="F305" s="9" t="s">
        <v>202</v>
      </c>
      <c r="G305" s="18">
        <v>137.47</v>
      </c>
      <c r="H305" s="3"/>
    </row>
    <row r="306" spans="1:8" ht="22.95" customHeight="1" x14ac:dyDescent="0.3">
      <c r="A306" s="3" t="s">
        <v>944</v>
      </c>
      <c r="B306" s="7">
        <v>46116</v>
      </c>
      <c r="C306" s="3" t="str">
        <f>IFERROR(VLOOKUP(التحميل[[#This Row],[الرقم الداخلي]],تسجيل_العقود[],9,0),"")</f>
        <v>SCN-007822</v>
      </c>
      <c r="D306" s="3" t="str">
        <f>IFERROR(VLOOKUP(التحميل[[#This Row],[الرقم الداخلي]],تسجيل_العقود[],5,0),"")</f>
        <v>الصويا</v>
      </c>
      <c r="E306" s="3">
        <f>IFERROR(VLOOKUP(التحميل[[#This Row],[الرقم الداخلي]],تفصيلى[],8,0),"")</f>
        <v>0</v>
      </c>
      <c r="F306" s="9" t="s">
        <v>202</v>
      </c>
      <c r="G306" s="18">
        <v>1356.9699999999998</v>
      </c>
      <c r="H306" s="3"/>
    </row>
    <row r="307" spans="1:8" ht="22.95" customHeight="1" x14ac:dyDescent="0.3">
      <c r="A307" s="3" t="s">
        <v>836</v>
      </c>
      <c r="B307" s="7">
        <v>46116</v>
      </c>
      <c r="C307" s="3">
        <f>IFERROR(VLOOKUP(التحميل[[#This Row],[الرقم الداخلي]],تسجيل_العقود[],9,0),"")</f>
        <v>115660</v>
      </c>
      <c r="D307" s="3" t="str">
        <f>IFERROR(VLOOKUP(التحميل[[#This Row],[الرقم الداخلي]],تسجيل_العقود[],5,0),"")</f>
        <v>الــــــــــذرة</v>
      </c>
      <c r="E307" s="3" t="str">
        <f>IFERROR(VLOOKUP(التحميل[[#This Row],[الرقم الداخلي]],تفصيلى[],8,0),"")</f>
        <v>NEWPORT</v>
      </c>
      <c r="F307" s="9" t="s">
        <v>202</v>
      </c>
      <c r="G307" s="18">
        <v>766.02</v>
      </c>
      <c r="H307" s="3"/>
    </row>
    <row r="308" spans="1:8" ht="22.95" customHeight="1" x14ac:dyDescent="0.3">
      <c r="A308" s="3" t="s">
        <v>1049</v>
      </c>
      <c r="B308" s="7">
        <v>46116</v>
      </c>
      <c r="C308" s="3">
        <f>IFERROR(VLOOKUP(التحميل[[#This Row],[الرقم الداخلي]],تسجيل_العقود[],9,0),"")</f>
        <v>20043710</v>
      </c>
      <c r="D308" s="3" t="str">
        <f>IFERROR(VLOOKUP(التحميل[[#This Row],[الرقم الداخلي]],تسجيل_العقود[],5,0),"")</f>
        <v>دى جى اس</v>
      </c>
      <c r="E308" s="3" t="str">
        <f>IFERROR(VLOOKUP(التحميل[[#This Row],[الرقم الداخلي]],تفصيلى[],8,0),"")</f>
        <v>KARPATHOS DAWN</v>
      </c>
      <c r="F308" s="9" t="s">
        <v>202</v>
      </c>
      <c r="G308" s="18">
        <v>451.4</v>
      </c>
      <c r="H308" s="3"/>
    </row>
    <row r="309" spans="1:8" ht="22.95" customHeight="1" x14ac:dyDescent="0.3">
      <c r="A309" s="3" t="s">
        <v>932</v>
      </c>
      <c r="B309" s="7">
        <v>46117</v>
      </c>
      <c r="C309" s="3" t="str">
        <f>IFERROR(VLOOKUP(التحميل[[#This Row],[الرقم الداخلي]],تسجيل_العقود[],9,0),"")</f>
        <v>SCN-007527</v>
      </c>
      <c r="D309" s="3" t="str">
        <f>IFERROR(VLOOKUP(التحميل[[#This Row],[الرقم الداخلي]],تسجيل_العقود[],5,0),"")</f>
        <v>الصويا</v>
      </c>
      <c r="E309" s="3">
        <f>IFERROR(VLOOKUP(التحميل[[#This Row],[الرقم الداخلي]],تفصيلى[],8,0),"")</f>
        <v>0</v>
      </c>
      <c r="F309" s="9" t="s">
        <v>202</v>
      </c>
      <c r="G309" s="18">
        <v>7.19</v>
      </c>
      <c r="H309" s="3"/>
    </row>
    <row r="310" spans="1:8" ht="22.95" customHeight="1" x14ac:dyDescent="0.3">
      <c r="A310" s="3" t="s">
        <v>936</v>
      </c>
      <c r="B310" s="7">
        <v>46117</v>
      </c>
      <c r="C310" s="3" t="str">
        <f>IFERROR(VLOOKUP(التحميل[[#This Row],[الرقم الداخلي]],تسجيل_العقود[],9,0),"")</f>
        <v>SCN-007529</v>
      </c>
      <c r="D310" s="3" t="str">
        <f>IFERROR(VLOOKUP(التحميل[[#This Row],[الرقم الداخلي]],تسجيل_العقود[],5,0),"")</f>
        <v>الصويا</v>
      </c>
      <c r="E310" s="3">
        <f>IFERROR(VLOOKUP(التحميل[[#This Row],[الرقم الداخلي]],تفصيلى[],8,0),"")</f>
        <v>0</v>
      </c>
      <c r="F310" s="9" t="s">
        <v>202</v>
      </c>
      <c r="G310" s="18">
        <v>44.58</v>
      </c>
      <c r="H310" s="3"/>
    </row>
    <row r="311" spans="1:8" ht="22.95" customHeight="1" x14ac:dyDescent="0.3">
      <c r="A311" s="3" t="s">
        <v>938</v>
      </c>
      <c r="B311" s="7">
        <v>46117</v>
      </c>
      <c r="C311" s="3" t="str">
        <f>IFERROR(VLOOKUP(التحميل[[#This Row],[الرقم الداخلي]],تسجيل_العقود[],9,0),"")</f>
        <v>SCN-007530</v>
      </c>
      <c r="D311" s="3" t="str">
        <f>IFERROR(VLOOKUP(التحميل[[#This Row],[الرقم الداخلي]],تسجيل_العقود[],5,0),"")</f>
        <v>الصويا</v>
      </c>
      <c r="E311" s="3">
        <f>IFERROR(VLOOKUP(التحميل[[#This Row],[الرقم الداخلي]],تفصيلى[],8,0),"")</f>
        <v>0</v>
      </c>
      <c r="F311" s="9" t="s">
        <v>202</v>
      </c>
      <c r="G311" s="18">
        <v>9.82</v>
      </c>
      <c r="H311" s="3"/>
    </row>
    <row r="312" spans="1:8" ht="22.95" customHeight="1" x14ac:dyDescent="0.3">
      <c r="A312" s="3" t="s">
        <v>940</v>
      </c>
      <c r="B312" s="7">
        <v>46117</v>
      </c>
      <c r="C312" s="3" t="str">
        <f>IFERROR(VLOOKUP(التحميل[[#This Row],[الرقم الداخلي]],تسجيل_العقود[],9,0),"")</f>
        <v>SCN-007531</v>
      </c>
      <c r="D312" s="3" t="str">
        <f>IFERROR(VLOOKUP(التحميل[[#This Row],[الرقم الداخلي]],تسجيل_العقود[],5,0),"")</f>
        <v>الصويا</v>
      </c>
      <c r="E312" s="3">
        <f>IFERROR(VLOOKUP(التحميل[[#This Row],[الرقم الداخلي]],تفصيلى[],8,0),"")</f>
        <v>0</v>
      </c>
      <c r="F312" s="9" t="s">
        <v>202</v>
      </c>
      <c r="G312" s="18">
        <v>228.91</v>
      </c>
      <c r="H312" s="3"/>
    </row>
    <row r="313" spans="1:8" ht="22.95" customHeight="1" x14ac:dyDescent="0.3">
      <c r="A313" s="3" t="s">
        <v>942</v>
      </c>
      <c r="B313" s="7">
        <v>46117</v>
      </c>
      <c r="C313" s="3" t="str">
        <f>IFERROR(VLOOKUP(التحميل[[#This Row],[الرقم الداخلي]],تسجيل_العقود[],9,0),"")</f>
        <v>SCN-007821</v>
      </c>
      <c r="D313" s="3" t="str">
        <f>IFERROR(VLOOKUP(التحميل[[#This Row],[الرقم الداخلي]],تسجيل_العقود[],5,0),"")</f>
        <v>الصويا</v>
      </c>
      <c r="E313" s="3">
        <f>IFERROR(VLOOKUP(التحميل[[#This Row],[الرقم الداخلي]],تفصيلى[],8,0),"")</f>
        <v>0</v>
      </c>
      <c r="F313" s="9" t="s">
        <v>202</v>
      </c>
      <c r="G313" s="18">
        <v>90.07</v>
      </c>
      <c r="H313" s="3"/>
    </row>
    <row r="314" spans="1:8" ht="22.95" customHeight="1" x14ac:dyDescent="0.3">
      <c r="A314" s="3" t="s">
        <v>944</v>
      </c>
      <c r="B314" s="7">
        <v>46117</v>
      </c>
      <c r="C314" s="3" t="str">
        <f>IFERROR(VLOOKUP(التحميل[[#This Row],[الرقم الداخلي]],تسجيل_العقود[],9,0),"")</f>
        <v>SCN-007822</v>
      </c>
      <c r="D314" s="3" t="str">
        <f>IFERROR(VLOOKUP(التحميل[[#This Row],[الرقم الداخلي]],تسجيل_العقود[],5,0),"")</f>
        <v>الصويا</v>
      </c>
      <c r="E314" s="3">
        <f>IFERROR(VLOOKUP(التحميل[[#This Row],[الرقم الداخلي]],تفصيلى[],8,0),"")</f>
        <v>0</v>
      </c>
      <c r="F314" s="9" t="s">
        <v>202</v>
      </c>
      <c r="G314" s="18">
        <v>735.31</v>
      </c>
      <c r="H314" s="3"/>
    </row>
    <row r="315" spans="1:8" ht="22.95" customHeight="1" x14ac:dyDescent="0.3">
      <c r="A315" s="3" t="s">
        <v>946</v>
      </c>
      <c r="B315" s="7">
        <v>46117</v>
      </c>
      <c r="C315" s="3" t="str">
        <f>IFERROR(VLOOKUP(التحميل[[#This Row],[الرقم الداخلي]],تسجيل_العقود[],9,0),"")</f>
        <v>SCN-007823</v>
      </c>
      <c r="D315" s="3" t="str">
        <f>IFERROR(VLOOKUP(التحميل[[#This Row],[الرقم الداخلي]],تسجيل_العقود[],5,0),"")</f>
        <v>الصويا</v>
      </c>
      <c r="E315" s="3">
        <f>IFERROR(VLOOKUP(التحميل[[#This Row],[الرقم الداخلي]],تفصيلى[],8,0),"")</f>
        <v>0</v>
      </c>
      <c r="F315" s="9" t="s">
        <v>202</v>
      </c>
      <c r="G315" s="18">
        <v>315.97999999999996</v>
      </c>
      <c r="H315" s="3"/>
    </row>
    <row r="316" spans="1:8" ht="22.95" customHeight="1" x14ac:dyDescent="0.3">
      <c r="A316" s="3" t="s">
        <v>836</v>
      </c>
      <c r="B316" s="7">
        <v>46117</v>
      </c>
      <c r="C316" s="3">
        <f>IFERROR(VLOOKUP(التحميل[[#This Row],[الرقم الداخلي]],تسجيل_العقود[],9,0),"")</f>
        <v>115660</v>
      </c>
      <c r="D316" s="3" t="str">
        <f>IFERROR(VLOOKUP(التحميل[[#This Row],[الرقم الداخلي]],تسجيل_العقود[],5,0),"")</f>
        <v>الــــــــــذرة</v>
      </c>
      <c r="E316" s="3" t="str">
        <f>IFERROR(VLOOKUP(التحميل[[#This Row],[الرقم الداخلي]],تفصيلى[],8,0),"")</f>
        <v>NEWPORT</v>
      </c>
      <c r="F316" s="9" t="s">
        <v>202</v>
      </c>
      <c r="G316" s="18">
        <v>602.08000000000004</v>
      </c>
      <c r="H316" s="3"/>
    </row>
    <row r="317" spans="1:8" ht="22.95" customHeight="1" x14ac:dyDescent="0.3">
      <c r="A317" s="3" t="s">
        <v>823</v>
      </c>
      <c r="B317" s="7">
        <v>46117</v>
      </c>
      <c r="C317" s="3">
        <f>IFERROR(VLOOKUP(التحميل[[#This Row],[الرقم الداخلي]],تسجيل_العقود[],9,0),"")</f>
        <v>20044610</v>
      </c>
      <c r="D317" s="3" t="str">
        <f>IFERROR(VLOOKUP(التحميل[[#This Row],[الرقم الداخلي]],تسجيل_العقود[],5,0),"")</f>
        <v>البذرة</v>
      </c>
      <c r="E317" s="3" t="str">
        <f>IFERROR(VLOOKUP(التحميل[[#This Row],[الرقم الداخلي]],تفصيلى[],8,0),"")</f>
        <v>NOOTKA ISLAND</v>
      </c>
      <c r="F317" s="9" t="s">
        <v>202</v>
      </c>
      <c r="G317" s="18">
        <v>724.2</v>
      </c>
      <c r="H317" s="3"/>
    </row>
    <row r="318" spans="1:8" ht="22.95" customHeight="1" x14ac:dyDescent="0.3">
      <c r="A318" s="3" t="s">
        <v>1049</v>
      </c>
      <c r="B318" s="7">
        <v>46117</v>
      </c>
      <c r="C318" s="3">
        <f>IFERROR(VLOOKUP(التحميل[[#This Row],[الرقم الداخلي]],تسجيل_العقود[],9,0),"")</f>
        <v>20043710</v>
      </c>
      <c r="D318" s="3" t="str">
        <f>IFERROR(VLOOKUP(التحميل[[#This Row],[الرقم الداخلي]],تسجيل_العقود[],5,0),"")</f>
        <v>دى جى اس</v>
      </c>
      <c r="E318" s="3" t="str">
        <f>IFERROR(VLOOKUP(التحميل[[#This Row],[الرقم الداخلي]],تفصيلى[],8,0),"")</f>
        <v>KARPATHOS DAWN</v>
      </c>
      <c r="F318" s="9" t="s">
        <v>202</v>
      </c>
      <c r="G318" s="18">
        <v>117.48</v>
      </c>
      <c r="H318" s="3"/>
    </row>
    <row r="319" spans="1:8" ht="22.95" customHeight="1" x14ac:dyDescent="0.3">
      <c r="A319" s="3" t="s">
        <v>938</v>
      </c>
      <c r="B319" s="7">
        <v>46118</v>
      </c>
      <c r="C319" s="3" t="str">
        <f>IFERROR(VLOOKUP(التحميل[[#This Row],[الرقم الداخلي]],تسجيل_العقود[],9,0),"")</f>
        <v>SCN-007530</v>
      </c>
      <c r="D319" s="3" t="str">
        <f>IFERROR(VLOOKUP(التحميل[[#This Row],[الرقم الداخلي]],تسجيل_العقود[],5,0),"")</f>
        <v>الصويا</v>
      </c>
      <c r="E319" s="3">
        <f>IFERROR(VLOOKUP(التحميل[[#This Row],[الرقم الداخلي]],تفصيلى[],8,0),"")</f>
        <v>0</v>
      </c>
      <c r="F319" s="9" t="s">
        <v>202</v>
      </c>
      <c r="G319" s="18">
        <v>10.26</v>
      </c>
      <c r="H319" s="3"/>
    </row>
    <row r="320" spans="1:8" ht="22.95" customHeight="1" x14ac:dyDescent="0.3">
      <c r="A320" s="3" t="s">
        <v>940</v>
      </c>
      <c r="B320" s="7">
        <v>46118</v>
      </c>
      <c r="C320" s="3" t="str">
        <f>IFERROR(VLOOKUP(التحميل[[#This Row],[الرقم الداخلي]],تسجيل_العقود[],9,0),"")</f>
        <v>SCN-007531</v>
      </c>
      <c r="D320" s="3" t="str">
        <f>IFERROR(VLOOKUP(التحميل[[#This Row],[الرقم الداخلي]],تسجيل_العقود[],5,0),"")</f>
        <v>الصويا</v>
      </c>
      <c r="E320" s="3">
        <f>IFERROR(VLOOKUP(التحميل[[#This Row],[الرقم الداخلي]],تفصيلى[],8,0),"")</f>
        <v>0</v>
      </c>
      <c r="F320" s="9" t="s">
        <v>202</v>
      </c>
      <c r="G320" s="18">
        <v>47.7</v>
      </c>
      <c r="H320" s="3"/>
    </row>
    <row r="321" spans="1:8" ht="22.95" customHeight="1" x14ac:dyDescent="0.3">
      <c r="A321" s="3" t="s">
        <v>942</v>
      </c>
      <c r="B321" s="7">
        <v>46118</v>
      </c>
      <c r="C321" s="3" t="str">
        <f>IFERROR(VLOOKUP(التحميل[[#This Row],[الرقم الداخلي]],تسجيل_العقود[],9,0),"")</f>
        <v>SCN-007821</v>
      </c>
      <c r="D321" s="3" t="str">
        <f>IFERROR(VLOOKUP(التحميل[[#This Row],[الرقم الداخلي]],تسجيل_العقود[],5,0),"")</f>
        <v>الصويا</v>
      </c>
      <c r="E321" s="3">
        <f>IFERROR(VLOOKUP(التحميل[[#This Row],[الرقم الداخلي]],تفصيلى[],8,0),"")</f>
        <v>0</v>
      </c>
      <c r="F321" s="9" t="s">
        <v>202</v>
      </c>
      <c r="G321" s="18">
        <v>52.39</v>
      </c>
      <c r="H321" s="3"/>
    </row>
    <row r="322" spans="1:8" ht="22.95" customHeight="1" x14ac:dyDescent="0.3">
      <c r="A322" s="3" t="s">
        <v>944</v>
      </c>
      <c r="B322" s="7">
        <v>46118</v>
      </c>
      <c r="C322" s="3" t="str">
        <f>IFERROR(VLOOKUP(التحميل[[#This Row],[الرقم الداخلي]],تسجيل_العقود[],9,0),"")</f>
        <v>SCN-007822</v>
      </c>
      <c r="D322" s="3" t="str">
        <f>IFERROR(VLOOKUP(التحميل[[#This Row],[الرقم الداخلي]],تسجيل_العقود[],5,0),"")</f>
        <v>الصويا</v>
      </c>
      <c r="E322" s="3">
        <f>IFERROR(VLOOKUP(التحميل[[#This Row],[الرقم الداخلي]],تفصيلى[],8,0),"")</f>
        <v>0</v>
      </c>
      <c r="F322" s="9" t="s">
        <v>202</v>
      </c>
      <c r="G322" s="18">
        <v>182.45</v>
      </c>
      <c r="H322" s="3"/>
    </row>
    <row r="323" spans="1:8" ht="22.95" customHeight="1" x14ac:dyDescent="0.3">
      <c r="A323" s="3" t="s">
        <v>946</v>
      </c>
      <c r="B323" s="7">
        <v>46118</v>
      </c>
      <c r="C323" s="3" t="str">
        <f>IFERROR(VLOOKUP(التحميل[[#This Row],[الرقم الداخلي]],تسجيل_العقود[],9,0),"")</f>
        <v>SCN-007823</v>
      </c>
      <c r="D323" s="3" t="str">
        <f>IFERROR(VLOOKUP(التحميل[[#This Row],[الرقم الداخلي]],تسجيل_العقود[],5,0),"")</f>
        <v>الصويا</v>
      </c>
      <c r="E323" s="3">
        <f>IFERROR(VLOOKUP(التحميل[[#This Row],[الرقم الداخلي]],تفصيلى[],8,0),"")</f>
        <v>0</v>
      </c>
      <c r="F323" s="9" t="s">
        <v>202</v>
      </c>
      <c r="G323" s="18">
        <v>1276.26</v>
      </c>
      <c r="H323" s="3"/>
    </row>
    <row r="324" spans="1:8" ht="22.95" customHeight="1" x14ac:dyDescent="0.3">
      <c r="A324" s="3" t="s">
        <v>836</v>
      </c>
      <c r="B324" s="7">
        <v>46118</v>
      </c>
      <c r="C324" s="3">
        <f>IFERROR(VLOOKUP(التحميل[[#This Row],[الرقم الداخلي]],تسجيل_العقود[],9,0),"")</f>
        <v>115660</v>
      </c>
      <c r="D324" s="3" t="str">
        <f>IFERROR(VLOOKUP(التحميل[[#This Row],[الرقم الداخلي]],تسجيل_العقود[],5,0),"")</f>
        <v>الــــــــــذرة</v>
      </c>
      <c r="E324" s="3" t="str">
        <f>IFERROR(VLOOKUP(التحميل[[#This Row],[الرقم الداخلي]],تفصيلى[],8,0),"")</f>
        <v>NEWPORT</v>
      </c>
      <c r="F324" s="9" t="s">
        <v>202</v>
      </c>
      <c r="G324" s="18">
        <v>711.16</v>
      </c>
      <c r="H324" s="3"/>
    </row>
    <row r="325" spans="1:8" ht="22.95" customHeight="1" x14ac:dyDescent="0.3">
      <c r="A325" s="3" t="s">
        <v>823</v>
      </c>
      <c r="B325" s="7">
        <v>46118</v>
      </c>
      <c r="C325" s="3">
        <f>IFERROR(VLOOKUP(التحميل[[#This Row],[الرقم الداخلي]],تسجيل_العقود[],9,0),"")</f>
        <v>20044610</v>
      </c>
      <c r="D325" s="3" t="str">
        <f>IFERROR(VLOOKUP(التحميل[[#This Row],[الرقم الداخلي]],تسجيل_العقود[],5,0),"")</f>
        <v>البذرة</v>
      </c>
      <c r="E325" s="3" t="str">
        <f>IFERROR(VLOOKUP(التحميل[[#This Row],[الرقم الداخلي]],تفصيلى[],8,0),"")</f>
        <v>NOOTKA ISLAND</v>
      </c>
      <c r="F325" s="9" t="s">
        <v>202</v>
      </c>
      <c r="G325" s="18">
        <v>239.51999999999998</v>
      </c>
      <c r="H325" s="3"/>
    </row>
    <row r="326" spans="1:8" ht="22.95" customHeight="1" x14ac:dyDescent="0.3">
      <c r="A326" s="3" t="s">
        <v>1049</v>
      </c>
      <c r="B326" s="7">
        <v>46118</v>
      </c>
      <c r="C326" s="3">
        <f>IFERROR(VLOOKUP(التحميل[[#This Row],[الرقم الداخلي]],تسجيل_العقود[],9,0),"")</f>
        <v>20043710</v>
      </c>
      <c r="D326" s="3" t="str">
        <f>IFERROR(VLOOKUP(التحميل[[#This Row],[الرقم الداخلي]],تسجيل_العقود[],5,0),"")</f>
        <v>دى جى اس</v>
      </c>
      <c r="E326" s="3" t="str">
        <f>IFERROR(VLOOKUP(التحميل[[#This Row],[الرقم الداخلي]],تفصيلى[],8,0),"")</f>
        <v>KARPATHOS DAWN</v>
      </c>
      <c r="F326" s="9" t="s">
        <v>202</v>
      </c>
      <c r="G326" s="18">
        <v>89.66</v>
      </c>
      <c r="H326" s="3"/>
    </row>
    <row r="327" spans="1:8" ht="22.95" customHeight="1" x14ac:dyDescent="0.3">
      <c r="A327" s="3" t="s">
        <v>1050</v>
      </c>
      <c r="B327" s="7">
        <v>46118</v>
      </c>
      <c r="C327" s="3">
        <f>IFERROR(VLOOKUP(التحميل[[#This Row],[الرقم الداخلي]],تسجيل_العقود[],9,0),"")</f>
        <v>20043720</v>
      </c>
      <c r="D327" s="3" t="str">
        <f>IFERROR(VLOOKUP(التحميل[[#This Row],[الرقم الداخلي]],تسجيل_العقود[],5,0),"")</f>
        <v>دى جى اس</v>
      </c>
      <c r="E327" s="3" t="str">
        <f>IFERROR(VLOOKUP(التحميل[[#This Row],[الرقم الداخلي]],تفصيلى[],8,0),"")</f>
        <v>KARPATHOS DAWN</v>
      </c>
      <c r="F327" s="9" t="s">
        <v>202</v>
      </c>
      <c r="G327" s="18">
        <v>46.84</v>
      </c>
      <c r="H327" s="3"/>
    </row>
    <row r="328" spans="1:8" ht="22.95" customHeight="1" x14ac:dyDescent="0.3">
      <c r="A328" s="3" t="s">
        <v>936</v>
      </c>
      <c r="B328" s="7">
        <v>46119</v>
      </c>
      <c r="C328" s="3" t="str">
        <f>IFERROR(VLOOKUP(التحميل[[#This Row],[الرقم الداخلي]],تسجيل_العقود[],9,0),"")</f>
        <v>SCN-007529</v>
      </c>
      <c r="D328" s="3" t="str">
        <f>IFERROR(VLOOKUP(التحميل[[#This Row],[الرقم الداخلي]],تسجيل_العقود[],5,0),"")</f>
        <v>الصويا</v>
      </c>
      <c r="E328" s="3">
        <f>IFERROR(VLOOKUP(التحميل[[#This Row],[الرقم الداخلي]],تفصيلى[],8,0),"")</f>
        <v>0</v>
      </c>
      <c r="F328" s="9" t="s">
        <v>202</v>
      </c>
      <c r="G328" s="18">
        <v>44.64</v>
      </c>
      <c r="H328" s="3"/>
    </row>
    <row r="329" spans="1:8" ht="22.95" customHeight="1" x14ac:dyDescent="0.3">
      <c r="A329" s="3" t="s">
        <v>942</v>
      </c>
      <c r="B329" s="7">
        <v>46119</v>
      </c>
      <c r="C329" s="3" t="str">
        <f>IFERROR(VLOOKUP(التحميل[[#This Row],[الرقم الداخلي]],تسجيل_العقود[],9,0),"")</f>
        <v>SCN-007821</v>
      </c>
      <c r="D329" s="3" t="str">
        <f>IFERROR(VLOOKUP(التحميل[[#This Row],[الرقم الداخلي]],تسجيل_العقود[],5,0),"")</f>
        <v>الصويا</v>
      </c>
      <c r="E329" s="3">
        <f>IFERROR(VLOOKUP(التحميل[[#This Row],[الرقم الداخلي]],تفصيلى[],8,0),"")</f>
        <v>0</v>
      </c>
      <c r="F329" s="9" t="s">
        <v>202</v>
      </c>
      <c r="G329" s="18">
        <v>44.25</v>
      </c>
      <c r="H329" s="3"/>
    </row>
    <row r="330" spans="1:8" ht="22.95" customHeight="1" x14ac:dyDescent="0.3">
      <c r="A330" s="3" t="s">
        <v>944</v>
      </c>
      <c r="B330" s="7">
        <v>46119</v>
      </c>
      <c r="C330" s="3" t="str">
        <f>IFERROR(VLOOKUP(التحميل[[#This Row],[الرقم الداخلي]],تسجيل_العقود[],9,0),"")</f>
        <v>SCN-007822</v>
      </c>
      <c r="D330" s="3" t="str">
        <f>IFERROR(VLOOKUP(التحميل[[#This Row],[الرقم الداخلي]],تسجيل_العقود[],5,0),"")</f>
        <v>الصويا</v>
      </c>
      <c r="E330" s="3">
        <f>IFERROR(VLOOKUP(التحميل[[#This Row],[الرقم الداخلي]],تفصيلى[],8,0),"")</f>
        <v>0</v>
      </c>
      <c r="F330" s="9" t="s">
        <v>202</v>
      </c>
      <c r="G330" s="18">
        <v>179.08</v>
      </c>
      <c r="H330" s="3"/>
    </row>
    <row r="331" spans="1:8" ht="22.95" customHeight="1" x14ac:dyDescent="0.3">
      <c r="A331" s="3" t="s">
        <v>946</v>
      </c>
      <c r="B331" s="7">
        <v>46119</v>
      </c>
      <c r="C331" s="3" t="str">
        <f>IFERROR(VLOOKUP(التحميل[[#This Row],[الرقم الداخلي]],تسجيل_العقود[],9,0),"")</f>
        <v>SCN-007823</v>
      </c>
      <c r="D331" s="3" t="str">
        <f>IFERROR(VLOOKUP(التحميل[[#This Row],[الرقم الداخلي]],تسجيل_العقود[],5,0),"")</f>
        <v>الصويا</v>
      </c>
      <c r="E331" s="3">
        <f>IFERROR(VLOOKUP(التحميل[[#This Row],[الرقم الداخلي]],تفصيلى[],8,0),"")</f>
        <v>0</v>
      </c>
      <c r="F331" s="9" t="s">
        <v>202</v>
      </c>
      <c r="G331" s="18">
        <v>712.64</v>
      </c>
      <c r="H331" s="3"/>
    </row>
    <row r="332" spans="1:8" ht="22.95" customHeight="1" x14ac:dyDescent="0.3">
      <c r="A332" s="3" t="s">
        <v>948</v>
      </c>
      <c r="B332" s="7">
        <v>46119</v>
      </c>
      <c r="C332" s="3" t="str">
        <f>IFERROR(VLOOKUP(التحميل[[#This Row],[الرقم الداخلي]],تسجيل_العقود[],9,0),"")</f>
        <v>SCN-007824</v>
      </c>
      <c r="D332" s="3" t="str">
        <f>IFERROR(VLOOKUP(التحميل[[#This Row],[الرقم الداخلي]],تسجيل_العقود[],5,0),"")</f>
        <v>الصويا</v>
      </c>
      <c r="E332" s="3">
        <f>IFERROR(VLOOKUP(التحميل[[#This Row],[الرقم الداخلي]],تفصيلى[],8,0),"")</f>
        <v>0</v>
      </c>
      <c r="F332" s="9" t="s">
        <v>202</v>
      </c>
      <c r="G332" s="18">
        <v>454.3</v>
      </c>
      <c r="H332" s="3"/>
    </row>
    <row r="333" spans="1:8" ht="22.95" customHeight="1" x14ac:dyDescent="0.3">
      <c r="A333" s="3" t="s">
        <v>836</v>
      </c>
      <c r="B333" s="7">
        <v>46119</v>
      </c>
      <c r="C333" s="3">
        <f>IFERROR(VLOOKUP(التحميل[[#This Row],[الرقم الداخلي]],تسجيل_العقود[],9,0),"")</f>
        <v>115660</v>
      </c>
      <c r="D333" s="3" t="str">
        <f>IFERROR(VLOOKUP(التحميل[[#This Row],[الرقم الداخلي]],تسجيل_العقود[],5,0),"")</f>
        <v>الــــــــــذرة</v>
      </c>
      <c r="E333" s="3" t="str">
        <f>IFERROR(VLOOKUP(التحميل[[#This Row],[الرقم الداخلي]],تفصيلى[],8,0),"")</f>
        <v>NEWPORT</v>
      </c>
      <c r="F333" s="9" t="s">
        <v>202</v>
      </c>
      <c r="G333" s="18">
        <v>510.58</v>
      </c>
      <c r="H333" s="3"/>
    </row>
    <row r="334" spans="1:8" ht="22.95" customHeight="1" x14ac:dyDescent="0.3">
      <c r="A334" s="3" t="s">
        <v>823</v>
      </c>
      <c r="B334" s="7">
        <v>46119</v>
      </c>
      <c r="C334" s="3">
        <f>IFERROR(VLOOKUP(التحميل[[#This Row],[الرقم الداخلي]],تسجيل_العقود[],9,0),"")</f>
        <v>20044610</v>
      </c>
      <c r="D334" s="3" t="str">
        <f>IFERROR(VLOOKUP(التحميل[[#This Row],[الرقم الداخلي]],تسجيل_العقود[],5,0),"")</f>
        <v>البذرة</v>
      </c>
      <c r="E334" s="3" t="str">
        <f>IFERROR(VLOOKUP(التحميل[[#This Row],[الرقم الداخلي]],تفصيلى[],8,0),"")</f>
        <v>NOOTKA ISLAND</v>
      </c>
      <c r="F334" s="9" t="s">
        <v>202</v>
      </c>
      <c r="G334" s="18">
        <v>114.03999999999999</v>
      </c>
      <c r="H334" s="3"/>
    </row>
    <row r="335" spans="1:8" ht="22.95" customHeight="1" x14ac:dyDescent="0.3">
      <c r="A335" s="3" t="s">
        <v>1049</v>
      </c>
      <c r="B335" s="7">
        <v>46119</v>
      </c>
      <c r="C335" s="3">
        <f>IFERROR(VLOOKUP(التحميل[[#This Row],[الرقم الداخلي]],تسجيل_العقود[],9,0),"")</f>
        <v>20043710</v>
      </c>
      <c r="D335" s="3" t="str">
        <f>IFERROR(VLOOKUP(التحميل[[#This Row],[الرقم الداخلي]],تسجيل_العقود[],5,0),"")</f>
        <v>دى جى اس</v>
      </c>
      <c r="E335" s="3" t="str">
        <f>IFERROR(VLOOKUP(التحميل[[#This Row],[الرقم الداخلي]],تفصيلى[],8,0),"")</f>
        <v>KARPATHOS DAWN</v>
      </c>
      <c r="F335" s="9" t="s">
        <v>202</v>
      </c>
      <c r="G335" s="18">
        <v>134.18</v>
      </c>
      <c r="H335" s="3"/>
    </row>
    <row r="336" spans="1:8" ht="22.95" customHeight="1" x14ac:dyDescent="0.3">
      <c r="A336" s="3" t="s">
        <v>944</v>
      </c>
      <c r="B336" s="7">
        <v>46120</v>
      </c>
      <c r="C336" s="3" t="str">
        <f>IFERROR(VLOOKUP(التحميل[[#This Row],[الرقم الداخلي]],تسجيل_العقود[],9,0),"")</f>
        <v>SCN-007822</v>
      </c>
      <c r="D336" s="3" t="str">
        <f>IFERROR(VLOOKUP(التحميل[[#This Row],[الرقم الداخلي]],تسجيل_العقود[],5,0),"")</f>
        <v>الصويا</v>
      </c>
      <c r="E336" s="3">
        <f>IFERROR(VLOOKUP(التحميل[[#This Row],[الرقم الداخلي]],تفصيلى[],8,0),"")</f>
        <v>0</v>
      </c>
      <c r="F336" s="9" t="s">
        <v>202</v>
      </c>
      <c r="G336" s="18">
        <v>17.77</v>
      </c>
      <c r="H336" s="3"/>
    </row>
    <row r="337" spans="1:8" ht="22.95" customHeight="1" x14ac:dyDescent="0.3">
      <c r="A337" s="3" t="s">
        <v>946</v>
      </c>
      <c r="B337" s="7">
        <v>46120</v>
      </c>
      <c r="C337" s="3" t="str">
        <f>IFERROR(VLOOKUP(التحميل[[#This Row],[الرقم الداخلي]],تسجيل_العقود[],9,0),"")</f>
        <v>SCN-007823</v>
      </c>
      <c r="D337" s="3" t="str">
        <f>IFERROR(VLOOKUP(التحميل[[#This Row],[الرقم الداخلي]],تسجيل_العقود[],5,0),"")</f>
        <v>الصويا</v>
      </c>
      <c r="E337" s="3">
        <f>IFERROR(VLOOKUP(التحميل[[#This Row],[الرقم الداخلي]],تفصيلى[],8,0),"")</f>
        <v>0</v>
      </c>
      <c r="F337" s="9" t="s">
        <v>202</v>
      </c>
      <c r="G337" s="18">
        <v>133.13</v>
      </c>
      <c r="H337" s="3"/>
    </row>
    <row r="338" spans="1:8" ht="22.95" customHeight="1" x14ac:dyDescent="0.3">
      <c r="A338" s="3" t="s">
        <v>948</v>
      </c>
      <c r="B338" s="7">
        <v>46120</v>
      </c>
      <c r="C338" s="3" t="str">
        <f>IFERROR(VLOOKUP(التحميل[[#This Row],[الرقم الداخلي]],تسجيل_العقود[],9,0),"")</f>
        <v>SCN-007824</v>
      </c>
      <c r="D338" s="3" t="str">
        <f>IFERROR(VLOOKUP(التحميل[[#This Row],[الرقم الداخلي]],تسجيل_العقود[],5,0),"")</f>
        <v>الصويا</v>
      </c>
      <c r="E338" s="3">
        <f>IFERROR(VLOOKUP(التحميل[[#This Row],[الرقم الداخلي]],تفصيلى[],8,0),"")</f>
        <v>0</v>
      </c>
      <c r="F338" s="9" t="s">
        <v>202</v>
      </c>
      <c r="G338" s="18">
        <v>1336.08</v>
      </c>
      <c r="H338" s="3"/>
    </row>
    <row r="339" spans="1:8" ht="22.95" customHeight="1" x14ac:dyDescent="0.3">
      <c r="A339" s="3" t="s">
        <v>836</v>
      </c>
      <c r="B339" s="7">
        <v>46120</v>
      </c>
      <c r="C339" s="3">
        <f>IFERROR(VLOOKUP(التحميل[[#This Row],[الرقم الداخلي]],تسجيل_العقود[],9,0),"")</f>
        <v>115660</v>
      </c>
      <c r="D339" s="3" t="str">
        <f>IFERROR(VLOOKUP(التحميل[[#This Row],[الرقم الداخلي]],تسجيل_العقود[],5,0),"")</f>
        <v>الــــــــــذرة</v>
      </c>
      <c r="E339" s="3" t="str">
        <f>IFERROR(VLOOKUP(التحميل[[#This Row],[الرقم الداخلي]],تفصيلى[],8,0),"")</f>
        <v>NEWPORT</v>
      </c>
      <c r="F339" s="9" t="s">
        <v>202</v>
      </c>
      <c r="G339" s="18">
        <v>1373.36</v>
      </c>
      <c r="H339" s="3"/>
    </row>
    <row r="340" spans="1:8" ht="22.95" customHeight="1" x14ac:dyDescent="0.3">
      <c r="A340" s="3" t="s">
        <v>823</v>
      </c>
      <c r="B340" s="7">
        <v>46120</v>
      </c>
      <c r="C340" s="3">
        <f>IFERROR(VLOOKUP(التحميل[[#This Row],[الرقم الداخلي]],تسجيل_العقود[],9,0),"")</f>
        <v>20044610</v>
      </c>
      <c r="D340" s="3" t="str">
        <f>IFERROR(VLOOKUP(التحميل[[#This Row],[الرقم الداخلي]],تسجيل_العقود[],5,0),"")</f>
        <v>البذرة</v>
      </c>
      <c r="E340" s="3" t="str">
        <f>IFERROR(VLOOKUP(التحميل[[#This Row],[الرقم الداخلي]],تفصيلى[],8,0),"")</f>
        <v>NOOTKA ISLAND</v>
      </c>
      <c r="F340" s="9" t="s">
        <v>202</v>
      </c>
      <c r="G340" s="18">
        <v>951.44000000000017</v>
      </c>
      <c r="H340" s="3"/>
    </row>
    <row r="341" spans="1:8" ht="22.95" customHeight="1" x14ac:dyDescent="0.3">
      <c r="A341" s="3" t="s">
        <v>1049</v>
      </c>
      <c r="B341" s="7">
        <v>46120</v>
      </c>
      <c r="C341" s="3">
        <f>IFERROR(VLOOKUP(التحميل[[#This Row],[الرقم الداخلي]],تسجيل_العقود[],9,0),"")</f>
        <v>20043710</v>
      </c>
      <c r="D341" s="3" t="str">
        <f>IFERROR(VLOOKUP(التحميل[[#This Row],[الرقم الداخلي]],تسجيل_العقود[],5,0),"")</f>
        <v>دى جى اس</v>
      </c>
      <c r="E341" s="3" t="str">
        <f>IFERROR(VLOOKUP(التحميل[[#This Row],[الرقم الداخلي]],تفصيلى[],8,0),"")</f>
        <v>KARPATHOS DAWN</v>
      </c>
      <c r="F341" s="9" t="s">
        <v>202</v>
      </c>
      <c r="G341" s="18">
        <v>20.82</v>
      </c>
      <c r="H341" s="3"/>
    </row>
    <row r="342" spans="1:8" ht="22.95" customHeight="1" x14ac:dyDescent="0.3">
      <c r="A342" s="3" t="s">
        <v>946</v>
      </c>
      <c r="B342" s="7">
        <v>46121</v>
      </c>
      <c r="C342" s="3" t="str">
        <f>IFERROR(VLOOKUP(التحميل[[#This Row],[الرقم الداخلي]],تسجيل_العقود[],9,0),"")</f>
        <v>SCN-007823</v>
      </c>
      <c r="D342" s="3" t="str">
        <f>IFERROR(VLOOKUP(التحميل[[#This Row],[الرقم الداخلي]],تسجيل_العقود[],5,0),"")</f>
        <v>الصويا</v>
      </c>
      <c r="E342" s="3">
        <f>IFERROR(VLOOKUP(التحميل[[#This Row],[الرقم الداخلي]],تفصيلى[],8,0),"")</f>
        <v>0</v>
      </c>
      <c r="F342" s="9" t="s">
        <v>202</v>
      </c>
      <c r="G342" s="18">
        <v>45.57</v>
      </c>
      <c r="H342" s="3"/>
    </row>
    <row r="343" spans="1:8" ht="22.95" customHeight="1" x14ac:dyDescent="0.3">
      <c r="A343" s="3" t="s">
        <v>948</v>
      </c>
      <c r="B343" s="7">
        <v>46121</v>
      </c>
      <c r="C343" s="3" t="str">
        <f>IFERROR(VLOOKUP(التحميل[[#This Row],[الرقم الداخلي]],تسجيل_العقود[],9,0),"")</f>
        <v>SCN-007824</v>
      </c>
      <c r="D343" s="3" t="str">
        <f>IFERROR(VLOOKUP(التحميل[[#This Row],[الرقم الداخلي]],تسجيل_العقود[],5,0),"")</f>
        <v>الصويا</v>
      </c>
      <c r="E343" s="3">
        <f>IFERROR(VLOOKUP(التحميل[[#This Row],[الرقم الداخلي]],تفصيلى[],8,0),"")</f>
        <v>0</v>
      </c>
      <c r="F343" s="9" t="s">
        <v>202</v>
      </c>
      <c r="G343" s="18">
        <v>540.31000000000006</v>
      </c>
      <c r="H343" s="3"/>
    </row>
    <row r="344" spans="1:8" ht="22.95" customHeight="1" x14ac:dyDescent="0.3">
      <c r="A344" s="3" t="s">
        <v>950</v>
      </c>
      <c r="B344" s="7">
        <v>46121</v>
      </c>
      <c r="C344" s="3" t="str">
        <f>IFERROR(VLOOKUP(التحميل[[#This Row],[الرقم الداخلي]],تسجيل_العقود[],9,0),"")</f>
        <v>SCN-007831</v>
      </c>
      <c r="D344" s="3" t="str">
        <f>IFERROR(VLOOKUP(التحميل[[#This Row],[الرقم الداخلي]],تسجيل_العقود[],5,0),"")</f>
        <v>الصويا</v>
      </c>
      <c r="E344" s="3">
        <f>IFERROR(VLOOKUP(التحميل[[#This Row],[الرقم الداخلي]],تفصيلى[],8,0),"")</f>
        <v>0</v>
      </c>
      <c r="F344" s="9" t="s">
        <v>202</v>
      </c>
      <c r="G344" s="18">
        <v>794.55999999999983</v>
      </c>
      <c r="H344" s="3"/>
    </row>
    <row r="345" spans="1:8" ht="22.95" customHeight="1" x14ac:dyDescent="0.3">
      <c r="A345" s="3" t="s">
        <v>836</v>
      </c>
      <c r="B345" s="7">
        <v>46121</v>
      </c>
      <c r="C345" s="3">
        <f>IFERROR(VLOOKUP(التحميل[[#This Row],[الرقم الداخلي]],تسجيل_العقود[],9,0),"")</f>
        <v>115660</v>
      </c>
      <c r="D345" s="3" t="str">
        <f>IFERROR(VLOOKUP(التحميل[[#This Row],[الرقم الداخلي]],تسجيل_العقود[],5,0),"")</f>
        <v>الــــــــــذرة</v>
      </c>
      <c r="E345" s="3" t="str">
        <f>IFERROR(VLOOKUP(التحميل[[#This Row],[الرقم الداخلي]],تفصيلى[],8,0),"")</f>
        <v>NEWPORT</v>
      </c>
      <c r="F345" s="9" t="s">
        <v>202</v>
      </c>
      <c r="G345" s="18">
        <v>828.28</v>
      </c>
      <c r="H345" s="3"/>
    </row>
    <row r="346" spans="1:8" ht="22.95" customHeight="1" x14ac:dyDescent="0.3">
      <c r="A346" s="3" t="s">
        <v>1049</v>
      </c>
      <c r="B346" s="7">
        <v>46121</v>
      </c>
      <c r="C346" s="3">
        <f>IFERROR(VLOOKUP(التحميل[[#This Row],[الرقم الداخلي]],تسجيل_العقود[],9,0),"")</f>
        <v>20043710</v>
      </c>
      <c r="D346" s="3" t="str">
        <f>IFERROR(VLOOKUP(التحميل[[#This Row],[الرقم الداخلي]],تسجيل_العقود[],5,0),"")</f>
        <v>دى جى اس</v>
      </c>
      <c r="E346" s="3" t="str">
        <f>IFERROR(VLOOKUP(التحميل[[#This Row],[الرقم الداخلي]],تفصيلى[],8,0),"")</f>
        <v>KARPATHOS DAWN</v>
      </c>
      <c r="F346" s="9" t="s">
        <v>202</v>
      </c>
      <c r="G346" s="18">
        <v>132.56</v>
      </c>
      <c r="H346" s="3"/>
    </row>
    <row r="347" spans="1:8" ht="22.95" customHeight="1" x14ac:dyDescent="0.3">
      <c r="A347" s="3" t="s">
        <v>1050</v>
      </c>
      <c r="B347" s="7">
        <v>46121</v>
      </c>
      <c r="C347" s="3">
        <f>IFERROR(VLOOKUP(التحميل[[#This Row],[الرقم الداخلي]],تسجيل_العقود[],9,0),"")</f>
        <v>20043720</v>
      </c>
      <c r="D347" s="3" t="str">
        <f>IFERROR(VLOOKUP(التحميل[[#This Row],[الرقم الداخلي]],تسجيل_العقود[],5,0),"")</f>
        <v>دى جى اس</v>
      </c>
      <c r="E347" s="3" t="str">
        <f>IFERROR(VLOOKUP(التحميل[[#This Row],[الرقم الداخلي]],تفصيلى[],8,0),"")</f>
        <v>KARPATHOS DAWN</v>
      </c>
      <c r="F347" s="9" t="s">
        <v>202</v>
      </c>
      <c r="G347" s="18">
        <v>369.06</v>
      </c>
      <c r="H347" s="3"/>
    </row>
    <row r="348" spans="1:8" ht="22.95" customHeight="1" x14ac:dyDescent="0.3">
      <c r="A348" s="3" t="s">
        <v>948</v>
      </c>
      <c r="B348" s="7">
        <v>46122</v>
      </c>
      <c r="C348" s="3" t="str">
        <f>IFERROR(VLOOKUP(التحميل[[#This Row],[الرقم الداخلي]],تسجيل_العقود[],9,0),"")</f>
        <v>SCN-007824</v>
      </c>
      <c r="D348" s="3" t="str">
        <f>IFERROR(VLOOKUP(التحميل[[#This Row],[الرقم الداخلي]],تسجيل_العقود[],5,0),"")</f>
        <v>الصويا</v>
      </c>
      <c r="E348" s="3">
        <f>IFERROR(VLOOKUP(التحميل[[#This Row],[الرقم الداخلي]],تفصيلى[],8,0),"")</f>
        <v>0</v>
      </c>
      <c r="F348" s="9" t="s">
        <v>202</v>
      </c>
      <c r="G348" s="18">
        <v>136.6</v>
      </c>
      <c r="H348" s="3"/>
    </row>
    <row r="349" spans="1:8" ht="22.95" customHeight="1" x14ac:dyDescent="0.3">
      <c r="A349" s="3" t="s">
        <v>950</v>
      </c>
      <c r="B349" s="7">
        <v>46122</v>
      </c>
      <c r="C349" s="3" t="str">
        <f>IFERROR(VLOOKUP(التحميل[[#This Row],[الرقم الداخلي]],تسجيل_العقود[],9,0),"")</f>
        <v>SCN-007831</v>
      </c>
      <c r="D349" s="3" t="str">
        <f>IFERROR(VLOOKUP(التحميل[[#This Row],[الرقم الداخلي]],تسجيل_العقود[],5,0),"")</f>
        <v>الصويا</v>
      </c>
      <c r="E349" s="3">
        <f>IFERROR(VLOOKUP(التحميل[[#This Row],[الرقم الداخلي]],تفصيلى[],8,0),"")</f>
        <v>0</v>
      </c>
      <c r="F349" s="9" t="s">
        <v>202</v>
      </c>
      <c r="G349" s="18">
        <v>1409.8100000000002</v>
      </c>
      <c r="H349" s="3"/>
    </row>
    <row r="350" spans="1:8" ht="22.95" customHeight="1" x14ac:dyDescent="0.3">
      <c r="A350" s="3" t="s">
        <v>836</v>
      </c>
      <c r="B350" s="7">
        <v>46122</v>
      </c>
      <c r="C350" s="3">
        <f>IFERROR(VLOOKUP(التحميل[[#This Row],[الرقم الداخلي]],تسجيل_العقود[],9,0),"")</f>
        <v>115660</v>
      </c>
      <c r="D350" s="3" t="str">
        <f>IFERROR(VLOOKUP(التحميل[[#This Row],[الرقم الداخلي]],تسجيل_العقود[],5,0),"")</f>
        <v>الــــــــــذرة</v>
      </c>
      <c r="E350" s="3" t="str">
        <f>IFERROR(VLOOKUP(التحميل[[#This Row],[الرقم الداخلي]],تفصيلى[],8,0),"")</f>
        <v>NEWPORT</v>
      </c>
      <c r="F350" s="9" t="s">
        <v>202</v>
      </c>
      <c r="G350" s="18">
        <v>994.62</v>
      </c>
      <c r="H350" s="3"/>
    </row>
    <row r="351" spans="1:8" ht="22.95" customHeight="1" x14ac:dyDescent="0.3">
      <c r="A351" s="3" t="s">
        <v>936</v>
      </c>
      <c r="B351" s="7">
        <v>46123</v>
      </c>
      <c r="C351" s="3" t="str">
        <f>IFERROR(VLOOKUP(التحميل[[#This Row],[الرقم الداخلي]],تسجيل_العقود[],9,0),"")</f>
        <v>SCN-007529</v>
      </c>
      <c r="D351" s="3" t="str">
        <f>IFERROR(VLOOKUP(التحميل[[#This Row],[الرقم الداخلي]],تسجيل_العقود[],5,0),"")</f>
        <v>الصويا</v>
      </c>
      <c r="E351" s="3">
        <f>IFERROR(VLOOKUP(التحميل[[#This Row],[الرقم الداخلي]],تفصيلى[],8,0),"")</f>
        <v>0</v>
      </c>
      <c r="F351" s="9" t="s">
        <v>202</v>
      </c>
      <c r="G351" s="18">
        <v>9.7899999999999991</v>
      </c>
      <c r="H351" s="3"/>
    </row>
    <row r="352" spans="1:8" ht="22.95" customHeight="1" x14ac:dyDescent="0.3">
      <c r="A352" s="3" t="s">
        <v>950</v>
      </c>
      <c r="B352" s="7">
        <v>46123</v>
      </c>
      <c r="C352" s="3" t="str">
        <f>IFERROR(VLOOKUP(التحميل[[#This Row],[الرقم الداخلي]],تسجيل_العقود[],9,0),"")</f>
        <v>SCN-007831</v>
      </c>
      <c r="D352" s="3" t="str">
        <f>IFERROR(VLOOKUP(التحميل[[#This Row],[الرقم الداخلي]],تسجيل_العقود[],5,0),"")</f>
        <v>الصويا</v>
      </c>
      <c r="E352" s="3">
        <f>IFERROR(VLOOKUP(التحميل[[#This Row],[الرقم الداخلي]],تفصيلى[],8,0),"")</f>
        <v>0</v>
      </c>
      <c r="F352" s="9" t="s">
        <v>202</v>
      </c>
      <c r="G352" s="18">
        <v>125.54</v>
      </c>
      <c r="H352" s="3"/>
    </row>
    <row r="353" spans="1:8" ht="22.95" customHeight="1" x14ac:dyDescent="0.3">
      <c r="A353" s="3" t="s">
        <v>952</v>
      </c>
      <c r="B353" s="7">
        <v>46123</v>
      </c>
      <c r="C353" s="3" t="str">
        <f>IFERROR(VLOOKUP(التحميل[[#This Row],[الرقم الداخلي]],تسجيل_العقود[],9,0),"")</f>
        <v>SCN-007832</v>
      </c>
      <c r="D353" s="3" t="str">
        <f>IFERROR(VLOOKUP(التحميل[[#This Row],[الرقم الداخلي]],تسجيل_العقود[],5,0),"")</f>
        <v>الصويا</v>
      </c>
      <c r="E353" s="3">
        <f>IFERROR(VLOOKUP(التحميل[[#This Row],[الرقم الداخلي]],تفصيلى[],8,0),"")</f>
        <v>0</v>
      </c>
      <c r="F353" s="9" t="s">
        <v>202</v>
      </c>
      <c r="G353" s="18">
        <v>1471.22</v>
      </c>
      <c r="H353" s="3"/>
    </row>
    <row r="354" spans="1:8" ht="22.95" customHeight="1" x14ac:dyDescent="0.3">
      <c r="A354" s="3" t="s">
        <v>836</v>
      </c>
      <c r="B354" s="7">
        <v>46123</v>
      </c>
      <c r="C354" s="3">
        <f>IFERROR(VLOOKUP(التحميل[[#This Row],[الرقم الداخلي]],تسجيل_العقود[],9,0),"")</f>
        <v>115660</v>
      </c>
      <c r="D354" s="3" t="str">
        <f>IFERROR(VLOOKUP(التحميل[[#This Row],[الرقم الداخلي]],تسجيل_العقود[],5,0),"")</f>
        <v>الــــــــــذرة</v>
      </c>
      <c r="E354" s="3" t="str">
        <f>IFERROR(VLOOKUP(التحميل[[#This Row],[الرقم الداخلي]],تفصيلى[],8,0),"")</f>
        <v>NEWPORT</v>
      </c>
      <c r="F354" s="9" t="s">
        <v>202</v>
      </c>
      <c r="G354" s="18">
        <v>1043.1199999999999</v>
      </c>
      <c r="H354" s="3"/>
    </row>
    <row r="355" spans="1:8" ht="22.95" customHeight="1" x14ac:dyDescent="0.3">
      <c r="A355" s="3" t="s">
        <v>1050</v>
      </c>
      <c r="B355" s="7">
        <v>46123</v>
      </c>
      <c r="C355" s="3">
        <f>IFERROR(VLOOKUP(التحميل[[#This Row],[الرقم الداخلي]],تسجيل_العقود[],9,0),"")</f>
        <v>20043720</v>
      </c>
      <c r="D355" s="3" t="str">
        <f>IFERROR(VLOOKUP(التحميل[[#This Row],[الرقم الداخلي]],تسجيل_العقود[],5,0),"")</f>
        <v>دى جى اس</v>
      </c>
      <c r="E355" s="3" t="str">
        <f>IFERROR(VLOOKUP(التحميل[[#This Row],[الرقم الداخلي]],تفصيلى[],8,0),"")</f>
        <v>KARPATHOS DAWN</v>
      </c>
      <c r="F355" s="9" t="s">
        <v>202</v>
      </c>
      <c r="G355" s="18">
        <v>735.88</v>
      </c>
      <c r="H355" s="3"/>
    </row>
    <row r="356" spans="1:8" ht="22.95" customHeight="1" x14ac:dyDescent="0.3">
      <c r="A356" s="3" t="s">
        <v>936</v>
      </c>
      <c r="B356" s="7">
        <v>46124</v>
      </c>
      <c r="C356" s="3" t="str">
        <f>IFERROR(VLOOKUP(التحميل[[#This Row],[الرقم الداخلي]],تسجيل_العقود[],9,0),"")</f>
        <v>SCN-007529</v>
      </c>
      <c r="D356" s="3" t="str">
        <f>IFERROR(VLOOKUP(التحميل[[#This Row],[الرقم الداخلي]],تسجيل_العقود[],5,0),"")</f>
        <v>الصويا</v>
      </c>
      <c r="E356" s="3">
        <f>IFERROR(VLOOKUP(التحميل[[#This Row],[الرقم الداخلي]],تفصيلى[],8,0),"")</f>
        <v>0</v>
      </c>
      <c r="F356" s="9" t="s">
        <v>202</v>
      </c>
      <c r="G356" s="18">
        <v>9.09</v>
      </c>
      <c r="H356" s="3"/>
    </row>
    <row r="357" spans="1:8" ht="22.95" customHeight="1" x14ac:dyDescent="0.3">
      <c r="A357" s="3" t="s">
        <v>950</v>
      </c>
      <c r="B357" s="7">
        <v>46124</v>
      </c>
      <c r="C357" s="3" t="str">
        <f>IFERROR(VLOOKUP(التحميل[[#This Row],[الرقم الداخلي]],تسجيل_العقود[],9,0),"")</f>
        <v>SCN-007831</v>
      </c>
      <c r="D357" s="3" t="str">
        <f>IFERROR(VLOOKUP(التحميل[[#This Row],[الرقم الداخلي]],تسجيل_العقود[],5,0),"")</f>
        <v>الصويا</v>
      </c>
      <c r="E357" s="3">
        <f>IFERROR(VLOOKUP(التحميل[[#This Row],[الرقم الداخلي]],تفصيلى[],8,0),"")</f>
        <v>0</v>
      </c>
      <c r="F357" s="9" t="s">
        <v>202</v>
      </c>
      <c r="G357" s="18">
        <v>44.06</v>
      </c>
      <c r="H357" s="3"/>
    </row>
    <row r="358" spans="1:8" ht="22.95" customHeight="1" x14ac:dyDescent="0.3">
      <c r="A358" s="3" t="s">
        <v>952</v>
      </c>
      <c r="B358" s="7">
        <v>46124</v>
      </c>
      <c r="C358" s="3" t="str">
        <f>IFERROR(VLOOKUP(التحميل[[#This Row],[الرقم الداخلي]],تسجيل_العقود[],9,0),"")</f>
        <v>SCN-007832</v>
      </c>
      <c r="D358" s="3" t="str">
        <f>IFERROR(VLOOKUP(التحميل[[#This Row],[الرقم الداخلي]],تسجيل_العقود[],5,0),"")</f>
        <v>الصويا</v>
      </c>
      <c r="E358" s="3">
        <f>IFERROR(VLOOKUP(التحميل[[#This Row],[الرقم الداخلي]],تفصيلى[],8,0),"")</f>
        <v>0</v>
      </c>
      <c r="F358" s="9" t="s">
        <v>202</v>
      </c>
      <c r="G358" s="18">
        <v>797.44</v>
      </c>
      <c r="H358" s="3"/>
    </row>
    <row r="359" spans="1:8" ht="22.95" customHeight="1" x14ac:dyDescent="0.3">
      <c r="A359" s="3" t="s">
        <v>839</v>
      </c>
      <c r="B359" s="7">
        <v>46124</v>
      </c>
      <c r="C359" s="3">
        <f>IFERROR(VLOOKUP(التحميل[[#This Row],[الرقم الداخلي]],تسجيل_العقود[],9,0),"")</f>
        <v>60901441</v>
      </c>
      <c r="D359" s="3" t="str">
        <f>IFERROR(VLOOKUP(التحميل[[#This Row],[الرقم الداخلي]],تسجيل_العقود[],5,0),"")</f>
        <v>الــــــــــذرة</v>
      </c>
      <c r="E359" s="3" t="str">
        <f>IFERROR(VLOOKUP(التحميل[[#This Row],[الرقم الداخلي]],تفصيلى[],8,0),"")</f>
        <v>SOUTHERN VENTURE</v>
      </c>
      <c r="F359" s="9" t="s">
        <v>196</v>
      </c>
      <c r="G359" s="18">
        <v>6039.84</v>
      </c>
      <c r="H359" s="3"/>
    </row>
    <row r="360" spans="1:8" ht="22.95" customHeight="1" x14ac:dyDescent="0.3">
      <c r="A360" s="3" t="s">
        <v>940</v>
      </c>
      <c r="B360" s="7">
        <v>46125</v>
      </c>
      <c r="C360" s="3" t="str">
        <f>IFERROR(VLOOKUP(التحميل[[#This Row],[الرقم الداخلي]],تسجيل_العقود[],9,0),"")</f>
        <v>SCN-007531</v>
      </c>
      <c r="D360" s="3" t="str">
        <f>IFERROR(VLOOKUP(التحميل[[#This Row],[الرقم الداخلي]],تسجيل_العقود[],5,0),"")</f>
        <v>الصويا</v>
      </c>
      <c r="E360" s="3">
        <f>IFERROR(VLOOKUP(التحميل[[#This Row],[الرقم الداخلي]],تفصيلى[],8,0),"")</f>
        <v>0</v>
      </c>
      <c r="F360" s="9" t="s">
        <v>202</v>
      </c>
      <c r="G360" s="18">
        <v>12.51</v>
      </c>
      <c r="H360" s="3"/>
    </row>
    <row r="361" spans="1:8" ht="22.95" customHeight="1" x14ac:dyDescent="0.3">
      <c r="A361" s="3" t="s">
        <v>944</v>
      </c>
      <c r="B361" s="7">
        <v>46125</v>
      </c>
      <c r="C361" s="3" t="str">
        <f>IFERROR(VLOOKUP(التحميل[[#This Row],[الرقم الداخلي]],تسجيل_العقود[],9,0),"")</f>
        <v>SCN-007822</v>
      </c>
      <c r="D361" s="3" t="str">
        <f>IFERROR(VLOOKUP(التحميل[[#This Row],[الرقم الداخلي]],تسجيل_العقود[],5,0),"")</f>
        <v>الصويا</v>
      </c>
      <c r="E361" s="3">
        <f>IFERROR(VLOOKUP(التحميل[[#This Row],[الرقم الداخلي]],تفصيلى[],8,0),"")</f>
        <v>0</v>
      </c>
      <c r="F361" s="9" t="s">
        <v>202</v>
      </c>
      <c r="G361" s="18">
        <v>18.55</v>
      </c>
      <c r="H361" s="3"/>
    </row>
    <row r="362" spans="1:8" ht="22.95" customHeight="1" x14ac:dyDescent="0.3">
      <c r="A362" s="3" t="s">
        <v>950</v>
      </c>
      <c r="B362" s="7">
        <v>46125</v>
      </c>
      <c r="C362" s="3" t="str">
        <f>IFERROR(VLOOKUP(التحميل[[#This Row],[الرقم الداخلي]],تسجيل_العقود[],9,0),"")</f>
        <v>SCN-007831</v>
      </c>
      <c r="D362" s="3" t="str">
        <f>IFERROR(VLOOKUP(التحميل[[#This Row],[الرقم الداخلي]],تسجيل_العقود[],5,0),"")</f>
        <v>الصويا</v>
      </c>
      <c r="E362" s="3">
        <f>IFERROR(VLOOKUP(التحميل[[#This Row],[الرقم الداخلي]],تفصيلى[],8,0),"")</f>
        <v>0</v>
      </c>
      <c r="F362" s="9" t="s">
        <v>202</v>
      </c>
      <c r="G362" s="18">
        <v>75.06</v>
      </c>
      <c r="H362" s="3"/>
    </row>
    <row r="363" spans="1:8" ht="22.95" customHeight="1" x14ac:dyDescent="0.3">
      <c r="A363" s="3" t="s">
        <v>952</v>
      </c>
      <c r="B363" s="7">
        <v>46125</v>
      </c>
      <c r="C363" s="3" t="str">
        <f>IFERROR(VLOOKUP(التحميل[[#This Row],[الرقم الداخلي]],تسجيل_العقود[],9,0),"")</f>
        <v>SCN-007832</v>
      </c>
      <c r="D363" s="3" t="str">
        <f>IFERROR(VLOOKUP(التحميل[[#This Row],[الرقم الداخلي]],تسجيل_العقود[],5,0),"")</f>
        <v>الصويا</v>
      </c>
      <c r="E363" s="3">
        <f>IFERROR(VLOOKUP(التحميل[[#This Row],[الرقم الداخلي]],تفصيلى[],8,0),"")</f>
        <v>0</v>
      </c>
      <c r="F363" s="9" t="s">
        <v>202</v>
      </c>
      <c r="G363" s="18">
        <v>186.63</v>
      </c>
      <c r="H363" s="3"/>
    </row>
    <row r="364" spans="1:8" ht="22.95" customHeight="1" x14ac:dyDescent="0.3">
      <c r="A364" s="3" t="s">
        <v>954</v>
      </c>
      <c r="B364" s="7">
        <v>46125</v>
      </c>
      <c r="C364" s="3" t="str">
        <f>IFERROR(VLOOKUP(التحميل[[#This Row],[الرقم الداخلي]],تسجيل_العقود[],9,0),"")</f>
        <v>SCN-007833</v>
      </c>
      <c r="D364" s="3" t="str">
        <f>IFERROR(VLOOKUP(التحميل[[#This Row],[الرقم الداخلي]],تسجيل_العقود[],5,0),"")</f>
        <v>الصويا</v>
      </c>
      <c r="E364" s="3">
        <f>IFERROR(VLOOKUP(التحميل[[#This Row],[الرقم الداخلي]],تفصيلى[],8,0),"")</f>
        <v>0</v>
      </c>
      <c r="F364" s="9" t="s">
        <v>202</v>
      </c>
      <c r="G364" s="18">
        <v>951.04000000000008</v>
      </c>
      <c r="H364" s="3"/>
    </row>
    <row r="365" spans="1:8" ht="22.95" customHeight="1" x14ac:dyDescent="0.3">
      <c r="A365" s="3" t="s">
        <v>839</v>
      </c>
      <c r="B365" s="7">
        <v>46125</v>
      </c>
      <c r="C365" s="3">
        <f>IFERROR(VLOOKUP(التحميل[[#This Row],[الرقم الداخلي]],تسجيل_العقود[],9,0),"")</f>
        <v>60901441</v>
      </c>
      <c r="D365" s="3" t="str">
        <f>IFERROR(VLOOKUP(التحميل[[#This Row],[الرقم الداخلي]],تسجيل_العقود[],5,0),"")</f>
        <v>الــــــــــذرة</v>
      </c>
      <c r="E365" s="3" t="str">
        <f>IFERROR(VLOOKUP(التحميل[[#This Row],[الرقم الداخلي]],تفصيلى[],8,0),"")</f>
        <v>SOUTHERN VENTURE</v>
      </c>
      <c r="F365" s="9" t="s">
        <v>196</v>
      </c>
      <c r="G365" s="18">
        <v>8071.04</v>
      </c>
      <c r="H365" s="3"/>
    </row>
    <row r="366" spans="1:8" ht="22.95" customHeight="1" x14ac:dyDescent="0.3">
      <c r="A366" s="3" t="s">
        <v>946</v>
      </c>
      <c r="B366" s="7">
        <v>46126</v>
      </c>
      <c r="C366" s="3" t="str">
        <f>IFERROR(VLOOKUP(التحميل[[#This Row],[الرقم الداخلي]],تسجيل_العقود[],9,0),"")</f>
        <v>SCN-007823</v>
      </c>
      <c r="D366" s="3" t="str">
        <f>IFERROR(VLOOKUP(التحميل[[#This Row],[الرقم الداخلي]],تسجيل_العقود[],5,0),"")</f>
        <v>الصويا</v>
      </c>
      <c r="E366" s="3">
        <f>IFERROR(VLOOKUP(التحميل[[#This Row],[الرقم الداخلي]],تفصيلى[],8,0),"")</f>
        <v>0</v>
      </c>
      <c r="F366" s="9" t="s">
        <v>202</v>
      </c>
      <c r="G366" s="18">
        <v>9.98</v>
      </c>
      <c r="H366" s="3"/>
    </row>
    <row r="367" spans="1:8" ht="22.95" customHeight="1" x14ac:dyDescent="0.3">
      <c r="A367" s="3" t="s">
        <v>952</v>
      </c>
      <c r="B367" s="7">
        <v>46126</v>
      </c>
      <c r="C367" s="3" t="str">
        <f>IFERROR(VLOOKUP(التحميل[[#This Row],[الرقم الداخلي]],تسجيل_العقود[],9,0),"")</f>
        <v>SCN-007832</v>
      </c>
      <c r="D367" s="3" t="str">
        <f>IFERROR(VLOOKUP(التحميل[[#This Row],[الرقم الداخلي]],تسجيل_العقود[],5,0),"")</f>
        <v>الصويا</v>
      </c>
      <c r="E367" s="3">
        <f>IFERROR(VLOOKUP(التحميل[[#This Row],[الرقم الداخلي]],تفصيلى[],8,0),"")</f>
        <v>0</v>
      </c>
      <c r="F367" s="9" t="s">
        <v>202</v>
      </c>
      <c r="G367" s="18">
        <v>39.119999999999997</v>
      </c>
      <c r="H367" s="3"/>
    </row>
    <row r="368" spans="1:8" ht="22.95" customHeight="1" x14ac:dyDescent="0.3">
      <c r="A368" s="3" t="s">
        <v>954</v>
      </c>
      <c r="B368" s="7">
        <v>46126</v>
      </c>
      <c r="C368" s="3" t="str">
        <f>IFERROR(VLOOKUP(التحميل[[#This Row],[الرقم الداخلي]],تسجيل_العقود[],9,0),"")</f>
        <v>SCN-007833</v>
      </c>
      <c r="D368" s="3" t="str">
        <f>IFERROR(VLOOKUP(التحميل[[#This Row],[الرقم الداخلي]],تسجيل_العقود[],5,0),"")</f>
        <v>الصويا</v>
      </c>
      <c r="E368" s="3">
        <f>IFERROR(VLOOKUP(التحميل[[#This Row],[الرقم الداخلي]],تفصيلى[],8,0),"")</f>
        <v>0</v>
      </c>
      <c r="F368" s="9" t="s">
        <v>202</v>
      </c>
      <c r="G368" s="18">
        <v>1189.5499999999997</v>
      </c>
      <c r="H368" s="3"/>
    </row>
    <row r="369" spans="1:8" ht="22.95" customHeight="1" x14ac:dyDescent="0.3">
      <c r="A369" s="3" t="s">
        <v>956</v>
      </c>
      <c r="B369" s="7">
        <v>46126</v>
      </c>
      <c r="C369" s="3" t="str">
        <f>IFERROR(VLOOKUP(التحميل[[#This Row],[الرقم الداخلي]],تسجيل_العقود[],9,0),"")</f>
        <v>SCN-007834</v>
      </c>
      <c r="D369" s="3" t="str">
        <f>IFERROR(VLOOKUP(التحميل[[#This Row],[الرقم الداخلي]],تسجيل_العقود[],5,0),"")</f>
        <v>الصويا</v>
      </c>
      <c r="E369" s="3">
        <f>IFERROR(VLOOKUP(التحميل[[#This Row],[الرقم الداخلي]],تفصيلى[],8,0),"")</f>
        <v>0</v>
      </c>
      <c r="F369" s="9" t="s">
        <v>202</v>
      </c>
      <c r="G369" s="18">
        <v>1026.24</v>
      </c>
      <c r="H369" s="3"/>
    </row>
    <row r="370" spans="1:8" ht="22.95" customHeight="1" x14ac:dyDescent="0.3">
      <c r="A370" s="3" t="s">
        <v>839</v>
      </c>
      <c r="B370" s="7">
        <v>46126</v>
      </c>
      <c r="C370" s="3">
        <f>IFERROR(VLOOKUP(التحميل[[#This Row],[الرقم الداخلي]],تسجيل_العقود[],9,0),"")</f>
        <v>60901441</v>
      </c>
      <c r="D370" s="3" t="str">
        <f>IFERROR(VLOOKUP(التحميل[[#This Row],[الرقم الداخلي]],تسجيل_العقود[],5,0),"")</f>
        <v>الــــــــــذرة</v>
      </c>
      <c r="E370" s="3" t="str">
        <f>IFERROR(VLOOKUP(التحميل[[#This Row],[الرقم الداخلي]],تفصيلى[],8,0),"")</f>
        <v>SOUTHERN VENTURE</v>
      </c>
      <c r="F370" s="9" t="s">
        <v>196</v>
      </c>
      <c r="G370" s="18">
        <v>7810.02</v>
      </c>
      <c r="H370" s="3"/>
    </row>
    <row r="371" spans="1:8" ht="22.95" customHeight="1" x14ac:dyDescent="0.3">
      <c r="A371" s="3" t="s">
        <v>1050</v>
      </c>
      <c r="B371" s="7">
        <v>46126</v>
      </c>
      <c r="C371" s="3">
        <f>IFERROR(VLOOKUP(التحميل[[#This Row],[الرقم الداخلي]],تسجيل_العقود[],9,0),"")</f>
        <v>20043720</v>
      </c>
      <c r="D371" s="3" t="str">
        <f>IFERROR(VLOOKUP(التحميل[[#This Row],[الرقم الداخلي]],تسجيل_العقود[],5,0),"")</f>
        <v>دى جى اس</v>
      </c>
      <c r="E371" s="3" t="str">
        <f>IFERROR(VLOOKUP(التحميل[[#This Row],[الرقم الداخلي]],تفصيلى[],8,0),"")</f>
        <v>KARPATHOS DAWN</v>
      </c>
      <c r="F371" s="9" t="s">
        <v>202</v>
      </c>
      <c r="G371" s="18">
        <v>138.22</v>
      </c>
      <c r="H371" s="3"/>
    </row>
    <row r="372" spans="1:8" ht="22.95" customHeight="1" x14ac:dyDescent="0.3">
      <c r="A372" s="3" t="s">
        <v>954</v>
      </c>
      <c r="B372" s="7">
        <v>46127</v>
      </c>
      <c r="C372" s="3" t="str">
        <f>IFERROR(VLOOKUP(التحميل[[#This Row],[الرقم الداخلي]],تسجيل_العقود[],9,0),"")</f>
        <v>SCN-007833</v>
      </c>
      <c r="D372" s="3" t="str">
        <f>IFERROR(VLOOKUP(التحميل[[#This Row],[الرقم الداخلي]],تسجيل_العقود[],5,0),"")</f>
        <v>الصويا</v>
      </c>
      <c r="E372" s="3">
        <f>IFERROR(VLOOKUP(التحميل[[#This Row],[الرقم الداخلي]],تفصيلى[],8,0),"")</f>
        <v>0</v>
      </c>
      <c r="F372" s="9" t="s">
        <v>202</v>
      </c>
      <c r="G372" s="18">
        <v>290.56</v>
      </c>
      <c r="H372" s="3"/>
    </row>
    <row r="373" spans="1:8" ht="22.95" customHeight="1" x14ac:dyDescent="0.3">
      <c r="A373" s="3" t="s">
        <v>956</v>
      </c>
      <c r="B373" s="7">
        <v>46127</v>
      </c>
      <c r="C373" s="3" t="str">
        <f>IFERROR(VLOOKUP(التحميل[[#This Row],[الرقم الداخلي]],تسجيل_العقود[],9,0),"")</f>
        <v>SCN-007834</v>
      </c>
      <c r="D373" s="3" t="str">
        <f>IFERROR(VLOOKUP(التحميل[[#This Row],[الرقم الداخلي]],تسجيل_العقود[],5,0),"")</f>
        <v>الصويا</v>
      </c>
      <c r="E373" s="3">
        <f>IFERROR(VLOOKUP(التحميل[[#This Row],[الرقم الداخلي]],تفصيلى[],8,0),"")</f>
        <v>0</v>
      </c>
      <c r="F373" s="9" t="s">
        <v>202</v>
      </c>
      <c r="G373" s="18">
        <v>1162.9700000000005</v>
      </c>
      <c r="H373" s="3"/>
    </row>
    <row r="374" spans="1:8" ht="22.95" customHeight="1" x14ac:dyDescent="0.3">
      <c r="A374" s="3" t="s">
        <v>839</v>
      </c>
      <c r="B374" s="7">
        <v>46127</v>
      </c>
      <c r="C374" s="3">
        <f>IFERROR(VLOOKUP(التحميل[[#This Row],[الرقم الداخلي]],تسجيل_العقود[],9,0),"")</f>
        <v>60901441</v>
      </c>
      <c r="D374" s="3" t="str">
        <f>IFERROR(VLOOKUP(التحميل[[#This Row],[الرقم الداخلي]],تسجيل_العقود[],5,0),"")</f>
        <v>الــــــــــذرة</v>
      </c>
      <c r="E374" s="3" t="str">
        <f>IFERROR(VLOOKUP(التحميل[[#This Row],[الرقم الداخلي]],تفصيلى[],8,0),"")</f>
        <v>SOUTHERN VENTURE</v>
      </c>
      <c r="F374" s="9" t="s">
        <v>196</v>
      </c>
      <c r="G374" s="18">
        <v>8649.2196999999996</v>
      </c>
      <c r="H374" s="3"/>
    </row>
    <row r="375" spans="1:8" ht="22.95" customHeight="1" x14ac:dyDescent="0.3">
      <c r="A375" s="3" t="s">
        <v>1050</v>
      </c>
      <c r="B375" s="7">
        <v>46127</v>
      </c>
      <c r="C375" s="3">
        <f>IFERROR(VLOOKUP(التحميل[[#This Row],[الرقم الداخلي]],تسجيل_العقود[],9,0),"")</f>
        <v>20043720</v>
      </c>
      <c r="D375" s="3" t="str">
        <f>IFERROR(VLOOKUP(التحميل[[#This Row],[الرقم الداخلي]],تسجيل_العقود[],5,0),"")</f>
        <v>دى جى اس</v>
      </c>
      <c r="E375" s="3" t="str">
        <f>IFERROR(VLOOKUP(التحميل[[#This Row],[الرقم الداخلي]],تفصيلى[],8,0),"")</f>
        <v>KARPATHOS DAWN</v>
      </c>
      <c r="F375" s="9" t="s">
        <v>202</v>
      </c>
      <c r="G375" s="18">
        <v>368.85999999999996</v>
      </c>
      <c r="H375" s="3"/>
    </row>
    <row r="376" spans="1:8" ht="22.95" customHeight="1" x14ac:dyDescent="0.3">
      <c r="A376" s="3" t="s">
        <v>954</v>
      </c>
      <c r="B376" s="7">
        <v>46128</v>
      </c>
      <c r="C376" s="3" t="str">
        <f>IFERROR(VLOOKUP(التحميل[[#This Row],[الرقم الداخلي]],تسجيل_العقود[],9,0),"")</f>
        <v>SCN-007833</v>
      </c>
      <c r="D376" s="3" t="str">
        <f>IFERROR(VLOOKUP(التحميل[[#This Row],[الرقم الداخلي]],تسجيل_العقود[],5,0),"")</f>
        <v>الصويا</v>
      </c>
      <c r="E376" s="3">
        <f>IFERROR(VLOOKUP(التحميل[[#This Row],[الرقم الداخلي]],تفصيلى[],8,0),"")</f>
        <v>0</v>
      </c>
      <c r="F376" s="9" t="s">
        <v>202</v>
      </c>
      <c r="G376" s="18">
        <v>97.65</v>
      </c>
      <c r="H376" s="3"/>
    </row>
    <row r="377" spans="1:8" ht="22.95" customHeight="1" x14ac:dyDescent="0.3">
      <c r="A377" s="3" t="s">
        <v>956</v>
      </c>
      <c r="B377" s="7">
        <v>46128</v>
      </c>
      <c r="C377" s="3" t="str">
        <f>IFERROR(VLOOKUP(التحميل[[#This Row],[الرقم الداخلي]],تسجيل_العقود[],9,0),"")</f>
        <v>SCN-007834</v>
      </c>
      <c r="D377" s="3" t="str">
        <f>IFERROR(VLOOKUP(التحميل[[#This Row],[الرقم الداخلي]],تسجيل_العقود[],5,0),"")</f>
        <v>الصويا</v>
      </c>
      <c r="E377" s="3">
        <f>IFERROR(VLOOKUP(التحميل[[#This Row],[الرقم الداخلي]],تفصيلى[],8,0),"")</f>
        <v>0</v>
      </c>
      <c r="F377" s="9" t="s">
        <v>202</v>
      </c>
      <c r="G377" s="18">
        <v>224.69</v>
      </c>
      <c r="H377" s="3"/>
    </row>
    <row r="378" spans="1:8" ht="22.95" customHeight="1" x14ac:dyDescent="0.3">
      <c r="A378" s="3" t="s">
        <v>958</v>
      </c>
      <c r="B378" s="7">
        <v>46128</v>
      </c>
      <c r="C378" s="3" t="str">
        <f>IFERROR(VLOOKUP(التحميل[[#This Row],[الرقم الداخلي]],تسجيل_العقود[],9,0),"")</f>
        <v>SCN-007835</v>
      </c>
      <c r="D378" s="3" t="str">
        <f>IFERROR(VLOOKUP(التحميل[[#This Row],[الرقم الداخلي]],تسجيل_العقود[],5,0),"")</f>
        <v>الصويا</v>
      </c>
      <c r="E378" s="3">
        <f>IFERROR(VLOOKUP(التحميل[[#This Row],[الرقم الداخلي]],تفصيلى[],8,0),"")</f>
        <v>0</v>
      </c>
      <c r="F378" s="9" t="s">
        <v>202</v>
      </c>
      <c r="G378" s="18">
        <v>1042.5300000000002</v>
      </c>
      <c r="H378" s="3"/>
    </row>
    <row r="379" spans="1:8" ht="22.95" customHeight="1" x14ac:dyDescent="0.3">
      <c r="A379" s="3" t="s">
        <v>839</v>
      </c>
      <c r="B379" s="7">
        <v>46128</v>
      </c>
      <c r="C379" s="3">
        <f>IFERROR(VLOOKUP(التحميل[[#This Row],[الرقم الداخلي]],تسجيل_العقود[],9,0),"")</f>
        <v>60901441</v>
      </c>
      <c r="D379" s="3" t="str">
        <f>IFERROR(VLOOKUP(التحميل[[#This Row],[الرقم الداخلي]],تسجيل_العقود[],5,0),"")</f>
        <v>الــــــــــذرة</v>
      </c>
      <c r="E379" s="3" t="str">
        <f>IFERROR(VLOOKUP(التحميل[[#This Row],[الرقم الداخلي]],تفصيلى[],8,0),"")</f>
        <v>SOUTHERN VENTURE</v>
      </c>
      <c r="F379" s="9" t="s">
        <v>196</v>
      </c>
      <c r="G379" s="18">
        <v>7138.72</v>
      </c>
      <c r="H379" s="3"/>
    </row>
    <row r="380" spans="1:8" ht="22.95" customHeight="1" x14ac:dyDescent="0.3">
      <c r="A380" s="3" t="s">
        <v>942</v>
      </c>
      <c r="B380" s="7">
        <v>46129</v>
      </c>
      <c r="C380" s="3" t="str">
        <f>IFERROR(VLOOKUP(التحميل[[#This Row],[الرقم الداخلي]],تسجيل_العقود[],9,0),"")</f>
        <v>SCN-007821</v>
      </c>
      <c r="D380" s="3" t="str">
        <f>IFERROR(VLOOKUP(التحميل[[#This Row],[الرقم الداخلي]],تسجيل_العقود[],5,0),"")</f>
        <v>الصويا</v>
      </c>
      <c r="E380" s="3">
        <f>IFERROR(VLOOKUP(التحميل[[#This Row],[الرقم الداخلي]],تفصيلى[],8,0),"")</f>
        <v>0</v>
      </c>
      <c r="F380" s="9" t="s">
        <v>202</v>
      </c>
      <c r="G380" s="18">
        <v>13.63</v>
      </c>
      <c r="H380" s="3"/>
    </row>
    <row r="381" spans="1:8" ht="22.95" customHeight="1" x14ac:dyDescent="0.3">
      <c r="A381" s="3" t="s">
        <v>954</v>
      </c>
      <c r="B381" s="7">
        <v>46129</v>
      </c>
      <c r="C381" s="3" t="str">
        <f>IFERROR(VLOOKUP(التحميل[[#This Row],[الرقم الداخلي]],تسجيل_العقود[],9,0),"")</f>
        <v>SCN-007833</v>
      </c>
      <c r="D381" s="3" t="str">
        <f>IFERROR(VLOOKUP(التحميل[[#This Row],[الرقم الداخلي]],تسجيل_العقود[],5,0),"")</f>
        <v>الصويا</v>
      </c>
      <c r="E381" s="3">
        <f>IFERROR(VLOOKUP(التحميل[[#This Row],[الرقم الداخلي]],تفصيلى[],8,0),"")</f>
        <v>0</v>
      </c>
      <c r="F381" s="9" t="s">
        <v>202</v>
      </c>
      <c r="G381" s="18">
        <v>8.1199999999999992</v>
      </c>
      <c r="H381" s="3"/>
    </row>
    <row r="382" spans="1:8" ht="22.95" customHeight="1" x14ac:dyDescent="0.3">
      <c r="A382" s="3" t="s">
        <v>956</v>
      </c>
      <c r="B382" s="7">
        <v>46129</v>
      </c>
      <c r="C382" s="3" t="str">
        <f>IFERROR(VLOOKUP(التحميل[[#This Row],[الرقم الداخلي]],تسجيل_العقود[],9,0),"")</f>
        <v>SCN-007834</v>
      </c>
      <c r="D382" s="3" t="str">
        <f>IFERROR(VLOOKUP(التحميل[[#This Row],[الرقم الداخلي]],تسجيل_العقود[],5,0),"")</f>
        <v>الصويا</v>
      </c>
      <c r="E382" s="3">
        <f>IFERROR(VLOOKUP(التحميل[[#This Row],[الرقم الداخلي]],تفصيلى[],8,0),"")</f>
        <v>0</v>
      </c>
      <c r="F382" s="9" t="s">
        <v>202</v>
      </c>
      <c r="G382" s="18">
        <v>75.78</v>
      </c>
      <c r="H382" s="3"/>
    </row>
    <row r="383" spans="1:8" ht="22.95" customHeight="1" x14ac:dyDescent="0.3">
      <c r="A383" s="3" t="s">
        <v>958</v>
      </c>
      <c r="B383" s="7">
        <v>46129</v>
      </c>
      <c r="C383" s="3" t="str">
        <f>IFERROR(VLOOKUP(التحميل[[#This Row],[الرقم الداخلي]],تسجيل_العقود[],9,0),"")</f>
        <v>SCN-007835</v>
      </c>
      <c r="D383" s="3" t="str">
        <f>IFERROR(VLOOKUP(التحميل[[#This Row],[الرقم الداخلي]],تسجيل_العقود[],5,0),"")</f>
        <v>الصويا</v>
      </c>
      <c r="E383" s="3">
        <f>IFERROR(VLOOKUP(التحميل[[#This Row],[الرقم الداخلي]],تفصيلى[],8,0),"")</f>
        <v>0</v>
      </c>
      <c r="F383" s="9" t="s">
        <v>202</v>
      </c>
      <c r="G383" s="18">
        <v>409.84999999999997</v>
      </c>
      <c r="H383" s="3"/>
    </row>
    <row r="384" spans="1:8" ht="22.95" customHeight="1" x14ac:dyDescent="0.3">
      <c r="A384" s="3" t="s">
        <v>836</v>
      </c>
      <c r="B384" s="7">
        <v>46129</v>
      </c>
      <c r="C384" s="3">
        <f>IFERROR(VLOOKUP(التحميل[[#This Row],[الرقم الداخلي]],تسجيل_العقود[],9,0),"")</f>
        <v>115660</v>
      </c>
      <c r="D384" s="3" t="str">
        <f>IFERROR(VLOOKUP(التحميل[[#This Row],[الرقم الداخلي]],تسجيل_العقود[],5,0),"")</f>
        <v>الــــــــــذرة</v>
      </c>
      <c r="E384" s="3" t="str">
        <f>IFERROR(VLOOKUP(التحميل[[#This Row],[الرقم الداخلي]],تفصيلى[],8,0),"")</f>
        <v>NEWPORT</v>
      </c>
      <c r="F384" s="9" t="s">
        <v>202</v>
      </c>
      <c r="G384" s="18">
        <v>1146.74</v>
      </c>
      <c r="H384" s="3"/>
    </row>
    <row r="385" spans="1:8" ht="22.95" customHeight="1" x14ac:dyDescent="0.3">
      <c r="A385" s="3" t="s">
        <v>839</v>
      </c>
      <c r="B385" s="7">
        <v>46129</v>
      </c>
      <c r="C385" s="3">
        <f>IFERROR(VLOOKUP(التحميل[[#This Row],[الرقم الداخلي]],تسجيل_العقود[],9,0),"")</f>
        <v>60901441</v>
      </c>
      <c r="D385" s="3" t="str">
        <f>IFERROR(VLOOKUP(التحميل[[#This Row],[الرقم الداخلي]],تسجيل_العقود[],5,0),"")</f>
        <v>الــــــــــذرة</v>
      </c>
      <c r="E385" s="3" t="str">
        <f>IFERROR(VLOOKUP(التحميل[[#This Row],[الرقم الداخلي]],تفصيلى[],8,0),"")</f>
        <v>SOUTHERN VENTURE</v>
      </c>
      <c r="F385" s="9" t="s">
        <v>196</v>
      </c>
      <c r="G385" s="18">
        <v>1852.48</v>
      </c>
      <c r="H385" s="3"/>
    </row>
    <row r="386" spans="1:8" ht="22.95" customHeight="1" x14ac:dyDescent="0.3">
      <c r="A386" s="3" t="s">
        <v>948</v>
      </c>
      <c r="B386" s="7">
        <v>46130</v>
      </c>
      <c r="C386" s="3" t="str">
        <f>IFERROR(VLOOKUP(التحميل[[#This Row],[الرقم الداخلي]],تسجيل_العقود[],9,0),"")</f>
        <v>SCN-007824</v>
      </c>
      <c r="D386" s="3" t="str">
        <f>IFERROR(VLOOKUP(التحميل[[#This Row],[الرقم الداخلي]],تسجيل_العقود[],5,0),"")</f>
        <v>الصويا</v>
      </c>
      <c r="E386" s="3">
        <f>IFERROR(VLOOKUP(التحميل[[#This Row],[الرقم الداخلي]],تفصيلى[],8,0),"")</f>
        <v>0</v>
      </c>
      <c r="F386" s="9" t="s">
        <v>202</v>
      </c>
      <c r="G386" s="18">
        <v>30.82</v>
      </c>
      <c r="H386" s="3"/>
    </row>
    <row r="387" spans="1:8" ht="22.95" customHeight="1" x14ac:dyDescent="0.3">
      <c r="A387" s="3" t="s">
        <v>958</v>
      </c>
      <c r="B387" s="7">
        <v>46130</v>
      </c>
      <c r="C387" s="3" t="str">
        <f>IFERROR(VLOOKUP(التحميل[[#This Row],[الرقم الداخلي]],تسجيل_العقود[],9,0),"")</f>
        <v>SCN-007835</v>
      </c>
      <c r="D387" s="3" t="str">
        <f>IFERROR(VLOOKUP(التحميل[[#This Row],[الرقم الداخلي]],تسجيل_العقود[],5,0),"")</f>
        <v>الصويا</v>
      </c>
      <c r="E387" s="3">
        <f>IFERROR(VLOOKUP(التحميل[[#This Row],[الرقم الداخلي]],تفصيلى[],8,0),"")</f>
        <v>0</v>
      </c>
      <c r="F387" s="9" t="s">
        <v>202</v>
      </c>
      <c r="G387" s="18">
        <v>26.3</v>
      </c>
      <c r="H387" s="3"/>
    </row>
    <row r="388" spans="1:8" ht="22.95" customHeight="1" x14ac:dyDescent="0.3">
      <c r="A388" s="3" t="s">
        <v>836</v>
      </c>
      <c r="B388" s="7">
        <v>46130</v>
      </c>
      <c r="C388" s="3">
        <f>IFERROR(VLOOKUP(التحميل[[#This Row],[الرقم الداخلي]],تسجيل_العقود[],9,0),"")</f>
        <v>115660</v>
      </c>
      <c r="D388" s="3" t="str">
        <f>IFERROR(VLOOKUP(التحميل[[#This Row],[الرقم الداخلي]],تسجيل_العقود[],5,0),"")</f>
        <v>الــــــــــذرة</v>
      </c>
      <c r="E388" s="3" t="str">
        <f>IFERROR(VLOOKUP(التحميل[[#This Row],[الرقم الداخلي]],تفصيلى[],8,0),"")</f>
        <v>NEWPORT</v>
      </c>
      <c r="F388" s="9" t="s">
        <v>202</v>
      </c>
      <c r="G388" s="18">
        <v>2112.92</v>
      </c>
      <c r="H388" s="3"/>
    </row>
    <row r="389" spans="1:8" ht="22.95" customHeight="1" x14ac:dyDescent="0.3">
      <c r="A389" s="3" t="s">
        <v>1050</v>
      </c>
      <c r="B389" s="7">
        <v>46130</v>
      </c>
      <c r="C389" s="3">
        <f>IFERROR(VLOOKUP(التحميل[[#This Row],[الرقم الداخلي]],تسجيل_العقود[],9,0),"")</f>
        <v>20043720</v>
      </c>
      <c r="D389" s="3" t="str">
        <f>IFERROR(VLOOKUP(التحميل[[#This Row],[الرقم الداخلي]],تسجيل_العقود[],5,0),"")</f>
        <v>دى جى اس</v>
      </c>
      <c r="E389" s="3" t="str">
        <f>IFERROR(VLOOKUP(التحميل[[#This Row],[الرقم الداخلي]],تفصيلى[],8,0),"")</f>
        <v>KARPATHOS DAWN</v>
      </c>
      <c r="F389" s="9" t="s">
        <v>202</v>
      </c>
      <c r="G389" s="18">
        <v>577.08000000000004</v>
      </c>
      <c r="H389" s="3"/>
    </row>
    <row r="390" spans="1:8" ht="22.95" customHeight="1" x14ac:dyDescent="0.3">
      <c r="A390" s="3" t="s">
        <v>940</v>
      </c>
      <c r="B390" s="7">
        <v>46131</v>
      </c>
      <c r="C390" s="3" t="str">
        <f>IFERROR(VLOOKUP(التحميل[[#This Row],[الرقم الداخلي]],تسجيل_العقود[],9,0),"")</f>
        <v>SCN-007531</v>
      </c>
      <c r="D390" s="3" t="str">
        <f>IFERROR(VLOOKUP(التحميل[[#This Row],[الرقم الداخلي]],تسجيل_العقود[],5,0),"")</f>
        <v>الصويا</v>
      </c>
      <c r="E390" s="3">
        <f>IFERROR(VLOOKUP(التحميل[[#This Row],[الرقم الداخلي]],تفصيلى[],8,0),"")</f>
        <v>0</v>
      </c>
      <c r="F390" s="9" t="s">
        <v>202</v>
      </c>
      <c r="G390" s="18">
        <v>7.29</v>
      </c>
      <c r="H390" s="3"/>
    </row>
    <row r="391" spans="1:8" ht="22.95" customHeight="1" x14ac:dyDescent="0.3">
      <c r="A391" s="3" t="s">
        <v>942</v>
      </c>
      <c r="B391" s="7">
        <v>46131</v>
      </c>
      <c r="C391" s="3" t="str">
        <f>IFERROR(VLOOKUP(التحميل[[#This Row],[الرقم الداخلي]],تسجيل_العقود[],9,0),"")</f>
        <v>SCN-007821</v>
      </c>
      <c r="D391" s="3" t="str">
        <f>IFERROR(VLOOKUP(التحميل[[#This Row],[الرقم الداخلي]],تسجيل_العقود[],5,0),"")</f>
        <v>الصويا</v>
      </c>
      <c r="E391" s="3">
        <f>IFERROR(VLOOKUP(التحميل[[#This Row],[الرقم الداخلي]],تفصيلى[],8,0),"")</f>
        <v>0</v>
      </c>
      <c r="F391" s="9" t="s">
        <v>202</v>
      </c>
      <c r="G391" s="18">
        <v>5.8</v>
      </c>
      <c r="H391" s="3"/>
    </row>
    <row r="392" spans="1:8" ht="22.95" customHeight="1" x14ac:dyDescent="0.3">
      <c r="A392" s="3" t="s">
        <v>958</v>
      </c>
      <c r="B392" s="7">
        <v>46131</v>
      </c>
      <c r="C392" s="3" t="str">
        <f>IFERROR(VLOOKUP(التحميل[[#This Row],[الرقم الداخلي]],تسجيل_العقود[],9,0),"")</f>
        <v>SCN-007835</v>
      </c>
      <c r="D392" s="3" t="str">
        <f>IFERROR(VLOOKUP(التحميل[[#This Row],[الرقم الداخلي]],تسجيل_العقود[],5,0),"")</f>
        <v>الصويا</v>
      </c>
      <c r="E392" s="3">
        <f>IFERROR(VLOOKUP(التحميل[[#This Row],[الرقم الداخلي]],تفصيلى[],8,0),"")</f>
        <v>0</v>
      </c>
      <c r="F392" s="9" t="s">
        <v>202</v>
      </c>
      <c r="G392" s="18">
        <v>16.3</v>
      </c>
      <c r="H392" s="3"/>
    </row>
    <row r="393" spans="1:8" ht="22.95" customHeight="1" x14ac:dyDescent="0.3">
      <c r="A393" s="3" t="s">
        <v>836</v>
      </c>
      <c r="B393" s="7">
        <v>46131</v>
      </c>
      <c r="C393" s="3">
        <f>IFERROR(VLOOKUP(التحميل[[#This Row],[الرقم الداخلي]],تسجيل_العقود[],9,0),"")</f>
        <v>115660</v>
      </c>
      <c r="D393" s="3" t="str">
        <f>IFERROR(VLOOKUP(التحميل[[#This Row],[الرقم الداخلي]],تسجيل_العقود[],5,0),"")</f>
        <v>الــــــــــذرة</v>
      </c>
      <c r="E393" s="3" t="str">
        <f>IFERROR(VLOOKUP(التحميل[[#This Row],[الرقم الداخلي]],تفصيلى[],8,0),"")</f>
        <v>NEWPORT</v>
      </c>
      <c r="F393" s="9" t="s">
        <v>202</v>
      </c>
      <c r="G393" s="18">
        <v>3243.44</v>
      </c>
      <c r="H393" s="3"/>
    </row>
    <row r="394" spans="1:8" ht="22.95" customHeight="1" x14ac:dyDescent="0.3">
      <c r="A394" s="3" t="s">
        <v>1050</v>
      </c>
      <c r="B394" s="7">
        <v>46131</v>
      </c>
      <c r="C394" s="3">
        <f>IFERROR(VLOOKUP(التحميل[[#This Row],[الرقم الداخلي]],تسجيل_العقود[],9,0),"")</f>
        <v>20043720</v>
      </c>
      <c r="D394" s="3" t="str">
        <f>IFERROR(VLOOKUP(التحميل[[#This Row],[الرقم الداخلي]],تسجيل_العقود[],5,0),"")</f>
        <v>دى جى اس</v>
      </c>
      <c r="E394" s="3" t="str">
        <f>IFERROR(VLOOKUP(التحميل[[#This Row],[الرقم الداخلي]],تفصيلى[],8,0),"")</f>
        <v>KARPATHOS DAWN</v>
      </c>
      <c r="F394" s="9" t="s">
        <v>202</v>
      </c>
      <c r="G394" s="18">
        <v>357.86</v>
      </c>
      <c r="H394" s="3"/>
    </row>
    <row r="395" spans="1:8" ht="22.95" customHeight="1" x14ac:dyDescent="0.3">
      <c r="A395" s="3" t="s">
        <v>836</v>
      </c>
      <c r="B395" s="7">
        <v>46132</v>
      </c>
      <c r="C395" s="3">
        <f>IFERROR(VLOOKUP(التحميل[[#This Row],[الرقم الداخلي]],تسجيل_العقود[],9,0),"")</f>
        <v>115660</v>
      </c>
      <c r="D395" s="3" t="str">
        <f>IFERROR(VLOOKUP(التحميل[[#This Row],[الرقم الداخلي]],تسجيل_العقود[],5,0),"")</f>
        <v>الــــــــــذرة</v>
      </c>
      <c r="E395" s="3" t="str">
        <f>IFERROR(VLOOKUP(التحميل[[#This Row],[الرقم الداخلي]],تفصيلى[],8,0),"")</f>
        <v>NEWPORT</v>
      </c>
      <c r="F395" s="9" t="s">
        <v>202</v>
      </c>
      <c r="G395" s="18">
        <v>1706.46</v>
      </c>
      <c r="H395" s="3"/>
    </row>
    <row r="396" spans="1:8" ht="22.95" customHeight="1" x14ac:dyDescent="0.3">
      <c r="A396" s="3" t="s">
        <v>839</v>
      </c>
      <c r="B396" s="7">
        <v>46132</v>
      </c>
      <c r="C396" s="3">
        <f>IFERROR(VLOOKUP(التحميل[[#This Row],[الرقم الداخلي]],تسجيل_العقود[],9,0),"")</f>
        <v>60901441</v>
      </c>
      <c r="D396" s="3" t="str">
        <f>IFERROR(VLOOKUP(التحميل[[#This Row],[الرقم الداخلي]],تسجيل_العقود[],5,0),"")</f>
        <v>الــــــــــذرة</v>
      </c>
      <c r="E396" s="3" t="str">
        <f>IFERROR(VLOOKUP(التحميل[[#This Row],[الرقم الداخلي]],تفصيلى[],8,0),"")</f>
        <v>SOUTHERN VENTURE</v>
      </c>
      <c r="F396" s="9" t="s">
        <v>202</v>
      </c>
      <c r="G396" s="18">
        <v>937.9</v>
      </c>
      <c r="H396" s="3"/>
    </row>
    <row r="397" spans="1:8" ht="22.95" customHeight="1" x14ac:dyDescent="0.3">
      <c r="A397" s="3" t="s">
        <v>1050</v>
      </c>
      <c r="B397" s="7">
        <v>46132</v>
      </c>
      <c r="C397" s="3">
        <f>IFERROR(VLOOKUP(التحميل[[#This Row],[الرقم الداخلي]],تسجيل_العقود[],9,0),"")</f>
        <v>20043720</v>
      </c>
      <c r="D397" s="3" t="str">
        <f>IFERROR(VLOOKUP(التحميل[[#This Row],[الرقم الداخلي]],تسجيل_العقود[],5,0),"")</f>
        <v>دى جى اس</v>
      </c>
      <c r="E397" s="3" t="str">
        <f>IFERROR(VLOOKUP(التحميل[[#This Row],[الرقم الداخلي]],تفصيلى[],8,0),"")</f>
        <v>KARPATHOS DAWN</v>
      </c>
      <c r="F397" s="9" t="s">
        <v>202</v>
      </c>
      <c r="G397" s="18">
        <v>900.74000000000012</v>
      </c>
      <c r="H397" s="3"/>
    </row>
    <row r="398" spans="1:8" ht="22.95" customHeight="1" x14ac:dyDescent="0.3">
      <c r="A398" s="3" t="s">
        <v>839</v>
      </c>
      <c r="B398" s="7">
        <v>46133</v>
      </c>
      <c r="C398" s="3">
        <f>IFERROR(VLOOKUP(التحميل[[#This Row],[الرقم الداخلي]],تسجيل_العقود[],9,0),"")</f>
        <v>60901441</v>
      </c>
      <c r="D398" s="3" t="str">
        <f>IFERROR(VLOOKUP(التحميل[[#This Row],[الرقم الداخلي]],تسجيل_العقود[],5,0),"")</f>
        <v>الــــــــــذرة</v>
      </c>
      <c r="E398" s="3" t="str">
        <f>IFERROR(VLOOKUP(التحميل[[#This Row],[الرقم الداخلي]],تفصيلى[],8,0),"")</f>
        <v>SOUTHERN VENTURE</v>
      </c>
      <c r="F398" s="9" t="s">
        <v>202</v>
      </c>
      <c r="G398" s="18">
        <v>540.70000000000005</v>
      </c>
      <c r="H398" s="3"/>
    </row>
    <row r="399" spans="1:8" ht="22.95" customHeight="1" x14ac:dyDescent="0.3">
      <c r="A399" s="3" t="s">
        <v>1050</v>
      </c>
      <c r="B399" s="7">
        <v>46133</v>
      </c>
      <c r="C399" s="3">
        <f>IFERROR(VLOOKUP(التحميل[[#This Row],[الرقم الداخلي]],تسجيل_العقود[],9,0),"")</f>
        <v>20043720</v>
      </c>
      <c r="D399" s="3" t="str">
        <f>IFERROR(VLOOKUP(التحميل[[#This Row],[الرقم الداخلي]],تسجيل_العقود[],5,0),"")</f>
        <v>دى جى اس</v>
      </c>
      <c r="E399" s="3" t="str">
        <f>IFERROR(VLOOKUP(التحميل[[#This Row],[الرقم الداخلي]],تفصيلى[],8,0),"")</f>
        <v>KARPATHOS DAWN</v>
      </c>
      <c r="F399" s="9" t="s">
        <v>202</v>
      </c>
      <c r="G399" s="18">
        <v>667.19999999999993</v>
      </c>
      <c r="H399" s="3"/>
    </row>
    <row r="400" spans="1:8" ht="22.95" customHeight="1" x14ac:dyDescent="0.3">
      <c r="A400" s="3" t="s">
        <v>839</v>
      </c>
      <c r="B400" s="7">
        <v>46134</v>
      </c>
      <c r="C400" s="3">
        <f>IFERROR(VLOOKUP(التحميل[[#This Row],[الرقم الداخلي]],تسجيل_العقود[],9,0),"")</f>
        <v>60901441</v>
      </c>
      <c r="D400" s="3" t="str">
        <f>IFERROR(VLOOKUP(التحميل[[#This Row],[الرقم الداخلي]],تسجيل_العقود[],5,0),"")</f>
        <v>الــــــــــذرة</v>
      </c>
      <c r="E400" s="3" t="str">
        <f>IFERROR(VLOOKUP(التحميل[[#This Row],[الرقم الداخلي]],تفصيلى[],8,0),"")</f>
        <v>SOUTHERN VENTURE</v>
      </c>
      <c r="F400" s="9" t="s">
        <v>202</v>
      </c>
      <c r="G400" s="18">
        <v>125.46</v>
      </c>
      <c r="H400" s="3"/>
    </row>
    <row r="401" spans="1:8" ht="22.95" customHeight="1" x14ac:dyDescent="0.3">
      <c r="A401" s="3" t="s">
        <v>1050</v>
      </c>
      <c r="B401" s="7">
        <v>46134</v>
      </c>
      <c r="C401" s="3">
        <f>IFERROR(VLOOKUP(التحميل[[#This Row],[الرقم الداخلي]],تسجيل_العقود[],9,0),"")</f>
        <v>20043720</v>
      </c>
      <c r="D401" s="3" t="str">
        <f>IFERROR(VLOOKUP(التحميل[[#This Row],[الرقم الداخلي]],تسجيل_العقود[],5,0),"")</f>
        <v>دى جى اس</v>
      </c>
      <c r="E401" s="3" t="str">
        <f>IFERROR(VLOOKUP(التحميل[[#This Row],[الرقم الداخلي]],تفصيلى[],8,0),"")</f>
        <v>KARPATHOS DAWN</v>
      </c>
      <c r="F401" s="9" t="s">
        <v>202</v>
      </c>
      <c r="G401" s="18">
        <v>181.42000000000002</v>
      </c>
      <c r="H401" s="3"/>
    </row>
    <row r="402" spans="1:8" ht="22.95" customHeight="1" x14ac:dyDescent="0.3">
      <c r="A402" s="3" t="s">
        <v>840</v>
      </c>
      <c r="B402" s="7">
        <v>46135</v>
      </c>
      <c r="C402" s="3">
        <f>IFERROR(VLOOKUP(التحميل[[#This Row],[الرقم الداخلي]],تسجيل_العقود[],9,0),"")</f>
        <v>115815</v>
      </c>
      <c r="D402" s="3" t="str">
        <f>IFERROR(VLOOKUP(التحميل[[#This Row],[الرقم الداخلي]],تسجيل_العقود[],5,0),"")</f>
        <v>الــــــــــذرة</v>
      </c>
      <c r="E402" s="3" t="str">
        <f>IFERROR(VLOOKUP(التحميل[[#This Row],[الرقم الداخلي]],تفصيلى[],8,0),"")</f>
        <v>OMICRON BREEZE</v>
      </c>
      <c r="F402" s="9" t="s">
        <v>196</v>
      </c>
      <c r="G402" s="18">
        <v>3864.56</v>
      </c>
      <c r="H402" s="3"/>
    </row>
    <row r="403" spans="1:8" ht="22.95" customHeight="1" x14ac:dyDescent="0.3">
      <c r="A403" s="3" t="s">
        <v>839</v>
      </c>
      <c r="B403" s="7">
        <v>46135</v>
      </c>
      <c r="C403" s="3">
        <f>IFERROR(VLOOKUP(التحميل[[#This Row],[الرقم الداخلي]],تسجيل_العقود[],9,0),"")</f>
        <v>60901441</v>
      </c>
      <c r="D403" s="3" t="str">
        <f>IFERROR(VLOOKUP(التحميل[[#This Row],[الرقم الداخلي]],تسجيل_العقود[],5,0),"")</f>
        <v>الــــــــــذرة</v>
      </c>
      <c r="E403" s="3" t="str">
        <f>IFERROR(VLOOKUP(التحميل[[#This Row],[الرقم الداخلي]],تفصيلى[],8,0),"")</f>
        <v>SOUTHERN VENTURE</v>
      </c>
      <c r="F403" s="9" t="s">
        <v>202</v>
      </c>
      <c r="G403" s="18">
        <v>46.86</v>
      </c>
      <c r="H403" s="3"/>
    </row>
    <row r="404" spans="1:8" ht="22.95" customHeight="1" x14ac:dyDescent="0.3">
      <c r="A404" s="3" t="s">
        <v>840</v>
      </c>
      <c r="B404" s="7">
        <v>46136</v>
      </c>
      <c r="C404" s="3">
        <f>IFERROR(VLOOKUP(التحميل[[#This Row],[الرقم الداخلي]],تسجيل_العقود[],9,0),"")</f>
        <v>115815</v>
      </c>
      <c r="D404" s="3" t="str">
        <f>IFERROR(VLOOKUP(التحميل[[#This Row],[الرقم الداخلي]],تسجيل_العقود[],5,0),"")</f>
        <v>الــــــــــذرة</v>
      </c>
      <c r="E404" s="3" t="str">
        <f>IFERROR(VLOOKUP(التحميل[[#This Row],[الرقم الداخلي]],تفصيلى[],8,0),"")</f>
        <v>OMICRON BREEZE</v>
      </c>
      <c r="F404" s="9" t="s">
        <v>196</v>
      </c>
      <c r="G404" s="18">
        <v>6335.42</v>
      </c>
      <c r="H404" s="3"/>
    </row>
    <row r="405" spans="1:8" ht="22.95" customHeight="1" x14ac:dyDescent="0.3">
      <c r="A405" s="3" t="s">
        <v>1050</v>
      </c>
      <c r="B405" s="7">
        <v>46136</v>
      </c>
      <c r="C405" s="3">
        <f>IFERROR(VLOOKUP(التحميل[[#This Row],[الرقم الداخلي]],تسجيل_العقود[],9,0),"")</f>
        <v>20043720</v>
      </c>
      <c r="D405" s="3" t="str">
        <f>IFERROR(VLOOKUP(التحميل[[#This Row],[الرقم الداخلي]],تسجيل_العقود[],5,0),"")</f>
        <v>دى جى اس</v>
      </c>
      <c r="E405" s="3" t="str">
        <f>IFERROR(VLOOKUP(التحميل[[#This Row],[الرقم الداخلي]],تفصيلى[],8,0),"")</f>
        <v>KARPATHOS DAWN</v>
      </c>
      <c r="F405" s="9" t="s">
        <v>202</v>
      </c>
      <c r="G405" s="18">
        <v>51.44</v>
      </c>
      <c r="H405" s="3"/>
    </row>
    <row r="406" spans="1:8" ht="22.95" customHeight="1" x14ac:dyDescent="0.3">
      <c r="A406" s="3" t="s">
        <v>840</v>
      </c>
      <c r="B406" s="7">
        <v>46137</v>
      </c>
      <c r="C406" s="3">
        <f>IFERROR(VLOOKUP(التحميل[[#This Row],[الرقم الداخلي]],تسجيل_العقود[],9,0),"")</f>
        <v>115815</v>
      </c>
      <c r="D406" s="3" t="str">
        <f>IFERROR(VLOOKUP(التحميل[[#This Row],[الرقم الداخلي]],تسجيل_العقود[],5,0),"")</f>
        <v>الــــــــــذرة</v>
      </c>
      <c r="E406" s="3" t="str">
        <f>IFERROR(VLOOKUP(التحميل[[#This Row],[الرقم الداخلي]],تفصيلى[],8,0),"")</f>
        <v>OMICRON BREEZE</v>
      </c>
      <c r="F406" s="9" t="s">
        <v>196</v>
      </c>
      <c r="G406" s="18">
        <v>6727.68</v>
      </c>
      <c r="H406" s="3"/>
    </row>
    <row r="407" spans="1:8" ht="22.95" customHeight="1" x14ac:dyDescent="0.3">
      <c r="A407" s="3" t="s">
        <v>839</v>
      </c>
      <c r="B407" s="7">
        <v>46137</v>
      </c>
      <c r="C407" s="3">
        <f>IFERROR(VLOOKUP(التحميل[[#This Row],[الرقم الداخلي]],تسجيل_العقود[],9,0),"")</f>
        <v>60901441</v>
      </c>
      <c r="D407" s="3" t="str">
        <f>IFERROR(VLOOKUP(التحميل[[#This Row],[الرقم الداخلي]],تسجيل_العقود[],5,0),"")</f>
        <v>الــــــــــذرة</v>
      </c>
      <c r="E407" s="3" t="str">
        <f>IFERROR(VLOOKUP(التحميل[[#This Row],[الرقم الداخلي]],تفصيلى[],8,0),"")</f>
        <v>SOUTHERN VENTURE</v>
      </c>
      <c r="F407" s="9" t="s">
        <v>202</v>
      </c>
      <c r="G407" s="18">
        <v>44.96</v>
      </c>
      <c r="H407" s="3"/>
    </row>
    <row r="408" spans="1:8" ht="22.95" customHeight="1" x14ac:dyDescent="0.3">
      <c r="A408" s="3" t="s">
        <v>840</v>
      </c>
      <c r="B408" s="7">
        <v>46138</v>
      </c>
      <c r="C408" s="3">
        <f>IFERROR(VLOOKUP(التحميل[[#This Row],[الرقم الداخلي]],تسجيل_العقود[],9,0),"")</f>
        <v>115815</v>
      </c>
      <c r="D408" s="3" t="str">
        <f>IFERROR(VLOOKUP(التحميل[[#This Row],[الرقم الداخلي]],تسجيل_العقود[],5,0),"")</f>
        <v>الــــــــــذرة</v>
      </c>
      <c r="E408" s="3" t="str">
        <f>IFERROR(VLOOKUP(التحميل[[#This Row],[الرقم الداخلي]],تفصيلى[],8,0),"")</f>
        <v>OMICRON BREEZE</v>
      </c>
      <c r="F408" s="9" t="s">
        <v>196</v>
      </c>
      <c r="G408" s="18">
        <v>5310.76</v>
      </c>
      <c r="H408" s="3"/>
    </row>
    <row r="409" spans="1:8" ht="22.95" customHeight="1" x14ac:dyDescent="0.3">
      <c r="A409" s="3" t="s">
        <v>1050</v>
      </c>
      <c r="B409" s="7">
        <v>46138</v>
      </c>
      <c r="C409" s="3">
        <f>IFERROR(VLOOKUP(التحميل[[#This Row],[الرقم الداخلي]],تسجيل_العقود[],9,0),"")</f>
        <v>20043720</v>
      </c>
      <c r="D409" s="3" t="str">
        <f>IFERROR(VLOOKUP(التحميل[[#This Row],[الرقم الداخلي]],تسجيل_العقود[],5,0),"")</f>
        <v>دى جى اس</v>
      </c>
      <c r="E409" s="3" t="str">
        <f>IFERROR(VLOOKUP(التحميل[[#This Row],[الرقم الداخلي]],تفصيلى[],8,0),"")</f>
        <v>KARPATHOS DAWN</v>
      </c>
      <c r="F409" s="9" t="s">
        <v>202</v>
      </c>
      <c r="G409" s="18">
        <v>325.23999999999995</v>
      </c>
      <c r="H409" s="3"/>
    </row>
    <row r="410" spans="1:8" ht="22.95" customHeight="1" x14ac:dyDescent="0.3">
      <c r="A410" s="3" t="s">
        <v>840</v>
      </c>
      <c r="B410" s="7">
        <v>46139</v>
      </c>
      <c r="C410" s="3">
        <f>IFERROR(VLOOKUP(التحميل[[#This Row],[الرقم الداخلي]],تسجيل_العقود[],9,0),"")</f>
        <v>115815</v>
      </c>
      <c r="D410" s="3" t="str">
        <f>IFERROR(VLOOKUP(التحميل[[#This Row],[الرقم الداخلي]],تسجيل_العقود[],5,0),"")</f>
        <v>الــــــــــذرة</v>
      </c>
      <c r="E410" s="3" t="str">
        <f>IFERROR(VLOOKUP(التحميل[[#This Row],[الرقم الداخلي]],تفصيلى[],8,0),"")</f>
        <v>OMICRON BREEZE</v>
      </c>
      <c r="F410" s="9" t="s">
        <v>196</v>
      </c>
      <c r="G410" s="18">
        <v>5485.16</v>
      </c>
      <c r="H410" s="3"/>
    </row>
    <row r="411" spans="1:8" ht="22.95" customHeight="1" x14ac:dyDescent="0.3">
      <c r="A411" s="3" t="s">
        <v>1050</v>
      </c>
      <c r="B411" s="7">
        <v>46139</v>
      </c>
      <c r="C411" s="3">
        <f>IFERROR(VLOOKUP(التحميل[[#This Row],[الرقم الداخلي]],تسجيل_العقود[],9,0),"")</f>
        <v>20043720</v>
      </c>
      <c r="D411" s="3" t="str">
        <f>IFERROR(VLOOKUP(التحميل[[#This Row],[الرقم الداخلي]],تسجيل_العقود[],5,0),"")</f>
        <v>دى جى اس</v>
      </c>
      <c r="E411" s="3" t="str">
        <f>IFERROR(VLOOKUP(التحميل[[#This Row],[الرقم الداخلي]],تفصيلى[],8,0),"")</f>
        <v>KARPATHOS DAWN</v>
      </c>
      <c r="F411" s="9" t="s">
        <v>202</v>
      </c>
      <c r="G411" s="18">
        <v>127.84</v>
      </c>
      <c r="H411" s="3"/>
    </row>
    <row r="412" spans="1:8" ht="22.95" customHeight="1" x14ac:dyDescent="0.3">
      <c r="A412" s="3" t="s">
        <v>840</v>
      </c>
      <c r="B412" s="7">
        <v>46140</v>
      </c>
      <c r="C412" s="3">
        <f>IFERROR(VLOOKUP(التحميل[[#This Row],[الرقم الداخلي]],تسجيل_العقود[],9,0),"")</f>
        <v>115815</v>
      </c>
      <c r="D412" s="3" t="str">
        <f>IFERROR(VLOOKUP(التحميل[[#This Row],[الرقم الداخلي]],تسجيل_العقود[],5,0),"")</f>
        <v>الــــــــــذرة</v>
      </c>
      <c r="E412" s="3" t="str">
        <f>IFERROR(VLOOKUP(التحميل[[#This Row],[الرقم الداخلي]],تفصيلى[],8,0),"")</f>
        <v>OMICRON BREEZE</v>
      </c>
      <c r="F412" s="9" t="s">
        <v>196</v>
      </c>
      <c r="G412" s="18">
        <v>3800.38</v>
      </c>
      <c r="H412" s="3"/>
    </row>
    <row r="413" spans="1:8" ht="22.95" customHeight="1" x14ac:dyDescent="0.3">
      <c r="A413" s="3" t="s">
        <v>839</v>
      </c>
      <c r="B413" s="7">
        <v>46140</v>
      </c>
      <c r="C413" s="3">
        <f>IFERROR(VLOOKUP(التحميل[[#This Row],[الرقم الداخلي]],تسجيل_العقود[],9,0),"")</f>
        <v>60901441</v>
      </c>
      <c r="D413" s="3" t="str">
        <f>IFERROR(VLOOKUP(التحميل[[#This Row],[الرقم الداخلي]],تسجيل_العقود[],5,0),"")</f>
        <v>الــــــــــذرة</v>
      </c>
      <c r="E413" s="3" t="str">
        <f>IFERROR(VLOOKUP(التحميل[[#This Row],[الرقم الداخلي]],تفصيلى[],8,0),"")</f>
        <v>SOUTHERN VENTURE</v>
      </c>
      <c r="F413" s="9" t="s">
        <v>202</v>
      </c>
      <c r="G413" s="18">
        <v>57.72</v>
      </c>
      <c r="H413" s="3"/>
    </row>
    <row r="414" spans="1:8" ht="22.95" customHeight="1" x14ac:dyDescent="0.3">
      <c r="A414" s="3" t="s">
        <v>1050</v>
      </c>
      <c r="B414" s="7">
        <v>46140</v>
      </c>
      <c r="C414" s="3">
        <f>IFERROR(VLOOKUP(التحميل[[#This Row],[الرقم الداخلي]],تسجيل_العقود[],9,0),"")</f>
        <v>20043720</v>
      </c>
      <c r="D414" s="3" t="str">
        <f>IFERROR(VLOOKUP(التحميل[[#This Row],[الرقم الداخلي]],تسجيل_العقود[],5,0),"")</f>
        <v>دى جى اس</v>
      </c>
      <c r="E414" s="3" t="str">
        <f>IFERROR(VLOOKUP(التحميل[[#This Row],[الرقم الداخلي]],تفصيلى[],8,0),"")</f>
        <v>KARPATHOS DAWN</v>
      </c>
      <c r="F414" s="9" t="s">
        <v>202</v>
      </c>
      <c r="G414" s="18">
        <v>505.85999999999996</v>
      </c>
      <c r="H414" s="3"/>
    </row>
    <row r="415" spans="1:8" ht="22.95" customHeight="1" x14ac:dyDescent="0.3">
      <c r="A415" s="3" t="s">
        <v>958</v>
      </c>
      <c r="B415" s="7">
        <v>46141</v>
      </c>
      <c r="C415" s="3" t="str">
        <f>IFERROR(VLOOKUP(التحميل[[#This Row],[الرقم الداخلي]],تسجيل_العقود[],9,0),"")</f>
        <v>SCN-007835</v>
      </c>
      <c r="D415" s="3" t="str">
        <f>IFERROR(VLOOKUP(التحميل[[#This Row],[الرقم الداخلي]],تسجيل_العقود[],5,0),"")</f>
        <v>الصويا</v>
      </c>
      <c r="E415" s="3">
        <f>IFERROR(VLOOKUP(التحميل[[#This Row],[الرقم الداخلي]],تفصيلى[],8,0),"")</f>
        <v>0</v>
      </c>
      <c r="F415" s="9" t="s">
        <v>202</v>
      </c>
      <c r="G415" s="18">
        <v>693.85</v>
      </c>
      <c r="H415" s="3"/>
    </row>
    <row r="416" spans="1:8" ht="22.95" customHeight="1" x14ac:dyDescent="0.3">
      <c r="A416" s="3" t="s">
        <v>840</v>
      </c>
      <c r="B416" s="7">
        <v>46141</v>
      </c>
      <c r="C416" s="3">
        <f>IFERROR(VLOOKUP(التحميل[[#This Row],[الرقم الداخلي]],تسجيل_العقود[],9,0),"")</f>
        <v>115815</v>
      </c>
      <c r="D416" s="3" t="str">
        <f>IFERROR(VLOOKUP(التحميل[[#This Row],[الرقم الداخلي]],تسجيل_العقود[],5,0),"")</f>
        <v>الــــــــــذرة</v>
      </c>
      <c r="E416" s="3" t="str">
        <f>IFERROR(VLOOKUP(التحميل[[#This Row],[الرقم الداخلي]],تفصيلى[],8,0),"")</f>
        <v>OMICRON BREEZE</v>
      </c>
      <c r="F416" s="9" t="s">
        <v>202</v>
      </c>
      <c r="G416" s="18">
        <v>58.92</v>
      </c>
      <c r="H416" s="3"/>
    </row>
    <row r="417" spans="1:8" ht="22.95" customHeight="1" x14ac:dyDescent="0.3">
      <c r="A417" s="3" t="s">
        <v>839</v>
      </c>
      <c r="B417" s="7">
        <v>46141</v>
      </c>
      <c r="C417" s="3">
        <f>IFERROR(VLOOKUP(التحميل[[#This Row],[الرقم الداخلي]],تسجيل_العقود[],9,0),"")</f>
        <v>60901441</v>
      </c>
      <c r="D417" s="3" t="str">
        <f>IFERROR(VLOOKUP(التحميل[[#This Row],[الرقم الداخلي]],تسجيل_العقود[],5,0),"")</f>
        <v>الــــــــــذرة</v>
      </c>
      <c r="E417" s="3" t="str">
        <f>IFERROR(VLOOKUP(التحميل[[#This Row],[الرقم الداخلي]],تفصيلى[],8,0),"")</f>
        <v>SOUTHERN VENTURE</v>
      </c>
      <c r="F417" s="9" t="s">
        <v>202</v>
      </c>
      <c r="G417" s="18">
        <v>278.16000000000003</v>
      </c>
      <c r="H417" s="3"/>
    </row>
    <row r="418" spans="1:8" ht="22.95" customHeight="1" x14ac:dyDescent="0.3">
      <c r="A418" s="3" t="s">
        <v>1050</v>
      </c>
      <c r="B418" s="7">
        <v>46141</v>
      </c>
      <c r="C418" s="3">
        <f>IFERROR(VLOOKUP(التحميل[[#This Row],[الرقم الداخلي]],تسجيل_العقود[],9,0),"")</f>
        <v>20043720</v>
      </c>
      <c r="D418" s="3" t="str">
        <f>IFERROR(VLOOKUP(التحميل[[#This Row],[الرقم الداخلي]],تسجيل_العقود[],5,0),"")</f>
        <v>دى جى اس</v>
      </c>
      <c r="E418" s="3" t="str">
        <f>IFERROR(VLOOKUP(التحميل[[#This Row],[الرقم الداخلي]],تفصيلى[],8,0),"")</f>
        <v>KARPATHOS DAWN</v>
      </c>
      <c r="F418" s="9" t="s">
        <v>202</v>
      </c>
      <c r="G418" s="18">
        <v>367.28000000000009</v>
      </c>
      <c r="H418" s="3"/>
    </row>
    <row r="419" spans="1:8" ht="22.95" customHeight="1" x14ac:dyDescent="0.3">
      <c r="A419" s="3" t="s">
        <v>958</v>
      </c>
      <c r="B419" s="7">
        <v>46142</v>
      </c>
      <c r="C419" s="3" t="str">
        <f>IFERROR(VLOOKUP(التحميل[[#This Row],[الرقم الداخلي]],تسجيل_العقود[],9,0),"")</f>
        <v>SCN-007835</v>
      </c>
      <c r="D419" s="3" t="str">
        <f>IFERROR(VLOOKUP(التحميل[[#This Row],[الرقم الداخلي]],تسجيل_العقود[],5,0),"")</f>
        <v>الصويا</v>
      </c>
      <c r="E419" s="3">
        <f>IFERROR(VLOOKUP(التحميل[[#This Row],[الرقم الداخلي]],تفصيلى[],8,0),"")</f>
        <v>0</v>
      </c>
      <c r="F419" s="9" t="s">
        <v>202</v>
      </c>
      <c r="G419" s="18">
        <v>277.15999999999997</v>
      </c>
      <c r="H419" s="3"/>
    </row>
    <row r="420" spans="1:8" ht="22.95" customHeight="1" x14ac:dyDescent="0.3">
      <c r="A420" s="3" t="s">
        <v>840</v>
      </c>
      <c r="B420" s="7">
        <v>46142</v>
      </c>
      <c r="C420" s="3">
        <f>IFERROR(VLOOKUP(التحميل[[#This Row],[الرقم الداخلي]],تسجيل_العقود[],9,0),"")</f>
        <v>115815</v>
      </c>
      <c r="D420" s="3" t="str">
        <f>IFERROR(VLOOKUP(التحميل[[#This Row],[الرقم الداخلي]],تسجيل_العقود[],5,0),"")</f>
        <v>الــــــــــذرة</v>
      </c>
      <c r="E420" s="3" t="str">
        <f>IFERROR(VLOOKUP(التحميل[[#This Row],[الرقم الداخلي]],تفصيلى[],8,0),"")</f>
        <v>OMICRON BREEZE</v>
      </c>
      <c r="F420" s="9" t="s">
        <v>202</v>
      </c>
      <c r="G420" s="18">
        <v>438.2</v>
      </c>
      <c r="H420" s="3"/>
    </row>
    <row r="421" spans="1:8" ht="22.95" customHeight="1" x14ac:dyDescent="0.3">
      <c r="A421" s="3" t="s">
        <v>1050</v>
      </c>
      <c r="B421" s="7">
        <v>46142</v>
      </c>
      <c r="C421" s="3">
        <f>IFERROR(VLOOKUP(التحميل[[#This Row],[الرقم الداخلي]],تسجيل_العقود[],9,0),"")</f>
        <v>20043720</v>
      </c>
      <c r="D421" s="3" t="str">
        <f>IFERROR(VLOOKUP(التحميل[[#This Row],[الرقم الداخلي]],تسجيل_العقود[],5,0),"")</f>
        <v>دى جى اس</v>
      </c>
      <c r="E421" s="3" t="str">
        <f>IFERROR(VLOOKUP(التحميل[[#This Row],[الرقم الداخلي]],تفصيلى[],8,0),"")</f>
        <v>KARPATHOS DAWN</v>
      </c>
      <c r="F421" s="9" t="s">
        <v>202</v>
      </c>
      <c r="G421" s="18">
        <v>308.02000000000004</v>
      </c>
      <c r="H421" s="3"/>
    </row>
    <row r="422" spans="1:8" ht="22.95" customHeight="1" x14ac:dyDescent="0.3">
      <c r="A422" s="3" t="s">
        <v>840</v>
      </c>
      <c r="B422" s="7">
        <v>46144</v>
      </c>
      <c r="C422" s="3">
        <f>IFERROR(VLOOKUP(التحميل[[#This Row],[الرقم الداخلي]],تسجيل_العقود[],9,0),"")</f>
        <v>115815</v>
      </c>
      <c r="D422" s="3" t="str">
        <f>IFERROR(VLOOKUP(التحميل[[#This Row],[الرقم الداخلي]],تسجيل_العقود[],5,0),"")</f>
        <v>الــــــــــذرة</v>
      </c>
      <c r="E422" s="3" t="str">
        <f>IFERROR(VLOOKUP(التحميل[[#This Row],[الرقم الداخلي]],تفصيلى[],8,0),"")</f>
        <v>OMICRON BREEZE</v>
      </c>
      <c r="F422" s="9" t="s">
        <v>202</v>
      </c>
      <c r="G422" s="18">
        <v>132.22</v>
      </c>
      <c r="H422" s="3"/>
    </row>
    <row r="423" spans="1:8" ht="22.95" customHeight="1" x14ac:dyDescent="0.3">
      <c r="A423" s="3" t="s">
        <v>839</v>
      </c>
      <c r="B423" s="7">
        <v>46144</v>
      </c>
      <c r="C423" s="3">
        <f>IFERROR(VLOOKUP(التحميل[[#This Row],[الرقم الداخلي]],تسجيل_العقود[],9,0),"")</f>
        <v>60901441</v>
      </c>
      <c r="D423" s="3" t="str">
        <f>IFERROR(VLOOKUP(التحميل[[#This Row],[الرقم الداخلي]],تسجيل_العقود[],5,0),"")</f>
        <v>الــــــــــذرة</v>
      </c>
      <c r="E423" s="3" t="str">
        <f>IFERROR(VLOOKUP(التحميل[[#This Row],[الرقم الداخلي]],تفصيلى[],8,0),"")</f>
        <v>SOUTHERN VENTURE</v>
      </c>
      <c r="F423" s="9" t="s">
        <v>202</v>
      </c>
      <c r="G423" s="18">
        <v>112.34</v>
      </c>
      <c r="H423" s="3"/>
    </row>
    <row r="424" spans="1:8" ht="22.95" customHeight="1" x14ac:dyDescent="0.3">
      <c r="A424" s="3" t="s">
        <v>1050</v>
      </c>
      <c r="B424" s="7">
        <v>46144</v>
      </c>
      <c r="C424" s="3">
        <f>IFERROR(VLOOKUP(التحميل[[#This Row],[الرقم الداخلي]],تسجيل_العقود[],9,0),"")</f>
        <v>20043720</v>
      </c>
      <c r="D424" s="3" t="str">
        <f>IFERROR(VLOOKUP(التحميل[[#This Row],[الرقم الداخلي]],تسجيل_العقود[],5,0),"")</f>
        <v>دى جى اس</v>
      </c>
      <c r="E424" s="3" t="str">
        <f>IFERROR(VLOOKUP(التحميل[[#This Row],[الرقم الداخلي]],تفصيلى[],8,0),"")</f>
        <v>KARPATHOS DAWN</v>
      </c>
      <c r="F424" s="9" t="s">
        <v>202</v>
      </c>
      <c r="G424" s="18">
        <v>269.53999999999996</v>
      </c>
      <c r="H424" s="3"/>
    </row>
    <row r="425" spans="1:8" ht="22.95" customHeight="1" x14ac:dyDescent="0.3">
      <c r="A425" s="3" t="s">
        <v>840</v>
      </c>
      <c r="B425" s="7">
        <v>46145</v>
      </c>
      <c r="C425" s="3">
        <f>IFERROR(VLOOKUP(التحميل[[#This Row],[الرقم الداخلي]],تسجيل_العقود[],9,0),"")</f>
        <v>115815</v>
      </c>
      <c r="D425" s="3" t="str">
        <f>IFERROR(VLOOKUP(التحميل[[#This Row],[الرقم الداخلي]],تسجيل_العقود[],5,0),"")</f>
        <v>الــــــــــذرة</v>
      </c>
      <c r="E425" s="3" t="str">
        <f>IFERROR(VLOOKUP(التحميل[[#This Row],[الرقم الداخلي]],تفصيلى[],8,0),"")</f>
        <v>OMICRON BREEZE</v>
      </c>
      <c r="F425" s="9" t="s">
        <v>202</v>
      </c>
      <c r="G425" s="18">
        <v>966.32</v>
      </c>
      <c r="H425" s="3"/>
    </row>
    <row r="426" spans="1:8" ht="22.95" customHeight="1" x14ac:dyDescent="0.3">
      <c r="A426" s="3" t="s">
        <v>839</v>
      </c>
      <c r="B426" s="7">
        <v>46145</v>
      </c>
      <c r="C426" s="3">
        <f>IFERROR(VLOOKUP(التحميل[[#This Row],[الرقم الداخلي]],تسجيل_العقود[],9,0),"")</f>
        <v>60901441</v>
      </c>
      <c r="D426" s="3" t="str">
        <f>IFERROR(VLOOKUP(التحميل[[#This Row],[الرقم الداخلي]],تسجيل_العقود[],5,0),"")</f>
        <v>الــــــــــذرة</v>
      </c>
      <c r="E426" s="3" t="str">
        <f>IFERROR(VLOOKUP(التحميل[[#This Row],[الرقم الداخلي]],تفصيلى[],8,0),"")</f>
        <v>SOUTHERN VENTURE</v>
      </c>
      <c r="F426" s="9" t="s">
        <v>202</v>
      </c>
      <c r="G426" s="18">
        <v>301.36</v>
      </c>
      <c r="H426" s="3"/>
    </row>
    <row r="427" spans="1:8" ht="22.95" customHeight="1" x14ac:dyDescent="0.3">
      <c r="A427" s="3" t="s">
        <v>1050</v>
      </c>
      <c r="B427" s="7">
        <v>46145</v>
      </c>
      <c r="C427" s="3">
        <f>IFERROR(VLOOKUP(التحميل[[#This Row],[الرقم الداخلي]],تسجيل_العقود[],9,0),"")</f>
        <v>20043720</v>
      </c>
      <c r="D427" s="3" t="str">
        <f>IFERROR(VLOOKUP(التحميل[[#This Row],[الرقم الداخلي]],تسجيل_العقود[],5,0),"")</f>
        <v>دى جى اس</v>
      </c>
      <c r="E427" s="3" t="str">
        <f>IFERROR(VLOOKUP(التحميل[[#This Row],[الرقم الداخلي]],تفصيلى[],8,0),"")</f>
        <v>KARPATHOS DAWN</v>
      </c>
      <c r="F427" s="9" t="s">
        <v>202</v>
      </c>
      <c r="G427" s="18">
        <v>310.05999999999995</v>
      </c>
      <c r="H427" s="3"/>
    </row>
    <row r="428" spans="1:8" ht="22.95" customHeight="1" x14ac:dyDescent="0.3">
      <c r="A428" s="3" t="s">
        <v>840</v>
      </c>
      <c r="B428" s="7">
        <v>46146</v>
      </c>
      <c r="C428" s="3">
        <f>IFERROR(VLOOKUP(التحميل[[#This Row],[الرقم الداخلي]],تسجيل_العقود[],9,0),"")</f>
        <v>115815</v>
      </c>
      <c r="D428" s="3" t="str">
        <f>IFERROR(VLOOKUP(التحميل[[#This Row],[الرقم الداخلي]],تسجيل_العقود[],5,0),"")</f>
        <v>الــــــــــذرة</v>
      </c>
      <c r="E428" s="3" t="str">
        <f>IFERROR(VLOOKUP(التحميل[[#This Row],[الرقم الداخلي]],تفصيلى[],8,0),"")</f>
        <v>OMICRON BREEZE</v>
      </c>
      <c r="F428" s="9" t="s">
        <v>202</v>
      </c>
      <c r="G428" s="18">
        <v>1200.26</v>
      </c>
      <c r="H428" s="3"/>
    </row>
    <row r="429" spans="1:8" ht="22.95" customHeight="1" x14ac:dyDescent="0.3">
      <c r="A429" s="3" t="s">
        <v>839</v>
      </c>
      <c r="B429" s="7">
        <v>46146</v>
      </c>
      <c r="C429" s="3">
        <f>IFERROR(VLOOKUP(التحميل[[#This Row],[الرقم الداخلي]],تسجيل_العقود[],9,0),"")</f>
        <v>60901441</v>
      </c>
      <c r="D429" s="3" t="str">
        <f>IFERROR(VLOOKUP(التحميل[[#This Row],[الرقم الداخلي]],تسجيل_العقود[],5,0),"")</f>
        <v>الــــــــــذرة</v>
      </c>
      <c r="E429" s="3" t="str">
        <f>IFERROR(VLOOKUP(التحميل[[#This Row],[الرقم الداخلي]],تفصيلى[],8,0),"")</f>
        <v>SOUTHERN VENTURE</v>
      </c>
      <c r="F429" s="9" t="s">
        <v>202</v>
      </c>
      <c r="G429" s="18">
        <v>193.34</v>
      </c>
      <c r="H429" s="3"/>
    </row>
    <row r="430" spans="1:8" ht="22.95" customHeight="1" x14ac:dyDescent="0.3">
      <c r="A430" s="3" t="s">
        <v>1050</v>
      </c>
      <c r="B430" s="7">
        <v>46146</v>
      </c>
      <c r="C430" s="3">
        <f>IFERROR(VLOOKUP(التحميل[[#This Row],[الرقم الداخلي]],تسجيل_العقود[],9,0),"")</f>
        <v>20043720</v>
      </c>
      <c r="D430" s="3" t="str">
        <f>IFERROR(VLOOKUP(التحميل[[#This Row],[الرقم الداخلي]],تسجيل_العقود[],5,0),"")</f>
        <v>دى جى اس</v>
      </c>
      <c r="E430" s="3" t="str">
        <f>IFERROR(VLOOKUP(التحميل[[#This Row],[الرقم الداخلي]],تفصيلى[],8,0),"")</f>
        <v>KARPATHOS DAWN</v>
      </c>
      <c r="F430" s="9" t="s">
        <v>202</v>
      </c>
      <c r="G430" s="18">
        <v>46.38</v>
      </c>
      <c r="H430" s="3"/>
    </row>
    <row r="431" spans="1:8" ht="22.95" customHeight="1" x14ac:dyDescent="0.3">
      <c r="A431" s="3" t="s">
        <v>960</v>
      </c>
      <c r="B431" s="7">
        <v>46147</v>
      </c>
      <c r="C431" s="3" t="str">
        <f>IFERROR(VLOOKUP(التحميل[[#This Row],[الرقم الداخلي]],تسجيل_العقود[],9,0),"")</f>
        <v>SCN-007825</v>
      </c>
      <c r="D431" s="3" t="str">
        <f>IFERROR(VLOOKUP(التحميل[[#This Row],[الرقم الداخلي]],تسجيل_العقود[],5,0),"")</f>
        <v>الصويا</v>
      </c>
      <c r="E431" s="3">
        <f>IFERROR(VLOOKUP(التحميل[[#This Row],[الرقم الداخلي]],تفصيلى[],8,0),"")</f>
        <v>0</v>
      </c>
      <c r="F431" s="9" t="s">
        <v>202</v>
      </c>
      <c r="G431" s="18">
        <v>10.44</v>
      </c>
      <c r="H431" s="3"/>
    </row>
    <row r="432" spans="1:8" ht="22.95" customHeight="1" x14ac:dyDescent="0.3">
      <c r="A432" s="3" t="s">
        <v>840</v>
      </c>
      <c r="B432" s="7">
        <v>46147</v>
      </c>
      <c r="C432" s="3">
        <f>IFERROR(VLOOKUP(التحميل[[#This Row],[الرقم الداخلي]],تسجيل_العقود[],9,0),"")</f>
        <v>115815</v>
      </c>
      <c r="D432" s="3" t="str">
        <f>IFERROR(VLOOKUP(التحميل[[#This Row],[الرقم الداخلي]],تسجيل_العقود[],5,0),"")</f>
        <v>الــــــــــذرة</v>
      </c>
      <c r="E432" s="3" t="str">
        <f>IFERROR(VLOOKUP(التحميل[[#This Row],[الرقم الداخلي]],تفصيلى[],8,0),"")</f>
        <v>OMICRON BREEZE</v>
      </c>
      <c r="F432" s="9" t="s">
        <v>202</v>
      </c>
      <c r="G432" s="18">
        <v>1459</v>
      </c>
      <c r="H432" s="3"/>
    </row>
    <row r="433" spans="1:8" ht="22.95" customHeight="1" x14ac:dyDescent="0.3">
      <c r="A433" s="3" t="s">
        <v>839</v>
      </c>
      <c r="B433" s="7">
        <v>46147</v>
      </c>
      <c r="C433" s="3">
        <f>IFERROR(VLOOKUP(التحميل[[#This Row],[الرقم الداخلي]],تسجيل_العقود[],9,0),"")</f>
        <v>60901441</v>
      </c>
      <c r="D433" s="3" t="str">
        <f>IFERROR(VLOOKUP(التحميل[[#This Row],[الرقم الداخلي]],تسجيل_العقود[],5,0),"")</f>
        <v>الــــــــــذرة</v>
      </c>
      <c r="E433" s="3" t="str">
        <f>IFERROR(VLOOKUP(التحميل[[#This Row],[الرقم الداخلي]],تفصيلى[],8,0),"")</f>
        <v>SOUTHERN VENTURE</v>
      </c>
      <c r="F433" s="9" t="s">
        <v>202</v>
      </c>
      <c r="G433" s="18">
        <v>71.06</v>
      </c>
      <c r="H433" s="3"/>
    </row>
    <row r="434" spans="1:8" ht="22.95" customHeight="1" x14ac:dyDescent="0.3">
      <c r="A434" s="3" t="s">
        <v>1050</v>
      </c>
      <c r="B434" s="7">
        <v>46147</v>
      </c>
      <c r="C434" s="3">
        <f>IFERROR(VLOOKUP(التحميل[[#This Row],[الرقم الداخلي]],تسجيل_العقود[],9,0),"")</f>
        <v>20043720</v>
      </c>
      <c r="D434" s="3" t="str">
        <f>IFERROR(VLOOKUP(التحميل[[#This Row],[الرقم الداخلي]],تسجيل_العقود[],5,0),"")</f>
        <v>دى جى اس</v>
      </c>
      <c r="E434" s="3" t="str">
        <f>IFERROR(VLOOKUP(التحميل[[#This Row],[الرقم الداخلي]],تفصيلى[],8,0),"")</f>
        <v>KARPATHOS DAWN</v>
      </c>
      <c r="F434" s="9" t="s">
        <v>202</v>
      </c>
      <c r="G434" s="18">
        <v>125.64</v>
      </c>
      <c r="H434" s="3"/>
    </row>
    <row r="435" spans="1:8" ht="22.95" customHeight="1" x14ac:dyDescent="0.3">
      <c r="A435" s="3" t="s">
        <v>960</v>
      </c>
      <c r="B435" s="7">
        <v>46148</v>
      </c>
      <c r="C435" s="3" t="str">
        <f>IFERROR(VLOOKUP(التحميل[[#This Row],[الرقم الداخلي]],تسجيل_العقود[],9,0),"")</f>
        <v>SCN-007825</v>
      </c>
      <c r="D435" s="3" t="str">
        <f>IFERROR(VLOOKUP(التحميل[[#This Row],[الرقم الداخلي]],تسجيل_العقود[],5,0),"")</f>
        <v>الصويا</v>
      </c>
      <c r="E435" s="3">
        <f>IFERROR(VLOOKUP(التحميل[[#This Row],[الرقم الداخلي]],تفصيلى[],8,0),"")</f>
        <v>0</v>
      </c>
      <c r="F435" s="9" t="s">
        <v>202</v>
      </c>
      <c r="G435" s="18">
        <v>577.52</v>
      </c>
      <c r="H435" s="3"/>
    </row>
    <row r="436" spans="1:8" ht="22.95" customHeight="1" x14ac:dyDescent="0.3">
      <c r="A436" s="3" t="s">
        <v>840</v>
      </c>
      <c r="B436" s="7">
        <v>46148</v>
      </c>
      <c r="C436" s="3">
        <f>IFERROR(VLOOKUP(التحميل[[#This Row],[الرقم الداخلي]],تسجيل_العقود[],9,0),"")</f>
        <v>115815</v>
      </c>
      <c r="D436" s="3" t="str">
        <f>IFERROR(VLOOKUP(التحميل[[#This Row],[الرقم الداخلي]],تسجيل_العقود[],5,0),"")</f>
        <v>الــــــــــذرة</v>
      </c>
      <c r="E436" s="3" t="str">
        <f>IFERROR(VLOOKUP(التحميل[[#This Row],[الرقم الداخلي]],تفصيلى[],8,0),"")</f>
        <v>OMICRON BREEZE</v>
      </c>
      <c r="F436" s="9" t="s">
        <v>202</v>
      </c>
      <c r="G436" s="18">
        <v>2327.16</v>
      </c>
      <c r="H436" s="3"/>
    </row>
    <row r="437" spans="1:8" ht="22.95" customHeight="1" x14ac:dyDescent="0.3">
      <c r="A437" s="3" t="s">
        <v>823</v>
      </c>
      <c r="B437" s="7">
        <v>46148</v>
      </c>
      <c r="C437" s="3">
        <f>IFERROR(VLOOKUP(التحميل[[#This Row],[الرقم الداخلي]],تسجيل_العقود[],9,0),"")</f>
        <v>20044610</v>
      </c>
      <c r="D437" s="3" t="str">
        <f>IFERROR(VLOOKUP(التحميل[[#This Row],[الرقم الداخلي]],تسجيل_العقود[],5,0),"")</f>
        <v>البذرة</v>
      </c>
      <c r="E437" s="3" t="str">
        <f>IFERROR(VLOOKUP(التحميل[[#This Row],[الرقم الداخلي]],تفصيلى[],8,0),"")</f>
        <v>NOOTKA ISLAND</v>
      </c>
      <c r="F437" s="9" t="s">
        <v>202</v>
      </c>
      <c r="G437" s="18">
        <v>297.76</v>
      </c>
      <c r="H437" s="3"/>
    </row>
    <row r="438" spans="1:8" ht="22.95" customHeight="1" x14ac:dyDescent="0.3">
      <c r="A438" s="3" t="s">
        <v>1050</v>
      </c>
      <c r="B438" s="7">
        <v>46148</v>
      </c>
      <c r="C438" s="3">
        <f>IFERROR(VLOOKUP(التحميل[[#This Row],[الرقم الداخلي]],تسجيل_العقود[],9,0),"")</f>
        <v>20043720</v>
      </c>
      <c r="D438" s="3" t="str">
        <f>IFERROR(VLOOKUP(التحميل[[#This Row],[الرقم الداخلي]],تسجيل_العقود[],5,0),"")</f>
        <v>دى جى اس</v>
      </c>
      <c r="E438" s="3" t="str">
        <f>IFERROR(VLOOKUP(التحميل[[#This Row],[الرقم الداخلي]],تفصيلى[],8,0),"")</f>
        <v>KARPATHOS DAWN</v>
      </c>
      <c r="F438" s="9" t="s">
        <v>202</v>
      </c>
      <c r="G438" s="18">
        <v>46.32</v>
      </c>
      <c r="H438" s="3"/>
    </row>
    <row r="439" spans="1:8" ht="22.95" customHeight="1" x14ac:dyDescent="0.3">
      <c r="A439" s="3" t="s">
        <v>960</v>
      </c>
      <c r="B439" s="7">
        <v>46149</v>
      </c>
      <c r="C439" s="3" t="str">
        <f>IFERROR(VLOOKUP(التحميل[[#This Row],[الرقم الداخلي]],تسجيل_العقود[],9,0),"")</f>
        <v>SCN-007825</v>
      </c>
      <c r="D439" s="3" t="str">
        <f>IFERROR(VLOOKUP(التحميل[[#This Row],[الرقم الداخلي]],تسجيل_العقود[],5,0),"")</f>
        <v>الصويا</v>
      </c>
      <c r="E439" s="3">
        <f>IFERROR(VLOOKUP(التحميل[[#This Row],[الرقم الداخلي]],تفصيلى[],8,0),"")</f>
        <v>0</v>
      </c>
      <c r="F439" s="9" t="s">
        <v>202</v>
      </c>
      <c r="G439" s="18">
        <v>751.99000000000012</v>
      </c>
      <c r="H439" s="3"/>
    </row>
    <row r="440" spans="1:8" ht="22.95" customHeight="1" x14ac:dyDescent="0.3">
      <c r="A440" s="3" t="s">
        <v>958</v>
      </c>
      <c r="B440" s="7">
        <v>46149</v>
      </c>
      <c r="C440" s="3" t="str">
        <f>IFERROR(VLOOKUP(التحميل[[#This Row],[الرقم الداخلي]],تسجيل_العقود[],9,0),"")</f>
        <v>SCN-007835</v>
      </c>
      <c r="D440" s="3" t="str">
        <f>IFERROR(VLOOKUP(التحميل[[#This Row],[الرقم الداخلي]],تسجيل_العقود[],5,0),"")</f>
        <v>الصويا</v>
      </c>
      <c r="E440" s="3">
        <f>IFERROR(VLOOKUP(التحميل[[#This Row],[الرقم الداخلي]],تفصيلى[],8,0),"")</f>
        <v>0</v>
      </c>
      <c r="F440" s="9" t="s">
        <v>202</v>
      </c>
      <c r="G440" s="18">
        <v>10.3</v>
      </c>
      <c r="H440" s="3"/>
    </row>
    <row r="441" spans="1:8" ht="22.95" customHeight="1" x14ac:dyDescent="0.3">
      <c r="A441" s="3" t="s">
        <v>840</v>
      </c>
      <c r="B441" s="7">
        <v>46149</v>
      </c>
      <c r="C441" s="3">
        <f>IFERROR(VLOOKUP(التحميل[[#This Row],[الرقم الداخلي]],تسجيل_العقود[],9,0),"")</f>
        <v>115815</v>
      </c>
      <c r="D441" s="3" t="str">
        <f>IFERROR(VLOOKUP(التحميل[[#This Row],[الرقم الداخلي]],تسجيل_العقود[],5,0),"")</f>
        <v>الــــــــــذرة</v>
      </c>
      <c r="E441" s="3" t="str">
        <f>IFERROR(VLOOKUP(التحميل[[#This Row],[الرقم الداخلي]],تفصيلى[],8,0),"")</f>
        <v>OMICRON BREEZE</v>
      </c>
      <c r="F441" s="9" t="s">
        <v>202</v>
      </c>
      <c r="G441" s="18">
        <v>601.17999999999995</v>
      </c>
      <c r="H441" s="3"/>
    </row>
    <row r="442" spans="1:8" ht="22.95" customHeight="1" x14ac:dyDescent="0.3">
      <c r="A442" s="3" t="s">
        <v>960</v>
      </c>
      <c r="B442" s="7">
        <v>46150</v>
      </c>
      <c r="C442" s="3" t="str">
        <f>IFERROR(VLOOKUP(التحميل[[#This Row],[الرقم الداخلي]],تسجيل_العقود[],9,0),"")</f>
        <v>SCN-007825</v>
      </c>
      <c r="D442" s="3" t="str">
        <f>IFERROR(VLOOKUP(التحميل[[#This Row],[الرقم الداخلي]],تسجيل_العقود[],5,0),"")</f>
        <v>الصويا</v>
      </c>
      <c r="E442" s="3">
        <f>IFERROR(VLOOKUP(التحميل[[#This Row],[الرقم الداخلي]],تفصيلى[],8,0),"")</f>
        <v>0</v>
      </c>
      <c r="F442" s="9" t="s">
        <v>202</v>
      </c>
      <c r="G442" s="18">
        <v>131.18</v>
      </c>
      <c r="H442" s="3"/>
    </row>
    <row r="443" spans="1:8" ht="22.95" customHeight="1" x14ac:dyDescent="0.3">
      <c r="A443" s="3" t="s">
        <v>840</v>
      </c>
      <c r="B443" s="7">
        <v>46150</v>
      </c>
      <c r="C443" s="3">
        <f>IFERROR(VLOOKUP(التحميل[[#This Row],[الرقم الداخلي]],تسجيل_العقود[],9,0),"")</f>
        <v>115815</v>
      </c>
      <c r="D443" s="3" t="str">
        <f>IFERROR(VLOOKUP(التحميل[[#This Row],[الرقم الداخلي]],تسجيل_العقود[],5,0),"")</f>
        <v>الــــــــــذرة</v>
      </c>
      <c r="E443" s="3" t="str">
        <f>IFERROR(VLOOKUP(التحميل[[#This Row],[الرقم الداخلي]],تفصيلى[],8,0),"")</f>
        <v>OMICRON BREEZE</v>
      </c>
      <c r="F443" s="9" t="s">
        <v>202</v>
      </c>
      <c r="G443" s="18">
        <v>256.14</v>
      </c>
      <c r="H443" s="3"/>
    </row>
    <row r="444" spans="1:8" ht="22.95" customHeight="1" x14ac:dyDescent="0.3">
      <c r="A444" s="3" t="s">
        <v>960</v>
      </c>
      <c r="B444" s="7">
        <v>46151</v>
      </c>
      <c r="C444" s="3" t="str">
        <f>IFERROR(VLOOKUP(التحميل[[#This Row],[الرقم الداخلي]],تسجيل_العقود[],9,0),"")</f>
        <v>SCN-007825</v>
      </c>
      <c r="D444" s="3" t="str">
        <f>IFERROR(VLOOKUP(التحميل[[#This Row],[الرقم الداخلي]],تسجيل_العقود[],5,0),"")</f>
        <v>الصويا</v>
      </c>
      <c r="E444" s="3">
        <f>IFERROR(VLOOKUP(التحميل[[#This Row],[الرقم الداخلي]],تفصيلى[],8,0),"")</f>
        <v>0</v>
      </c>
      <c r="F444" s="9" t="s">
        <v>202</v>
      </c>
      <c r="G444" s="18">
        <v>221.01999999999998</v>
      </c>
      <c r="H444" s="3"/>
    </row>
    <row r="445" spans="1:8" ht="22.95" customHeight="1" x14ac:dyDescent="0.3">
      <c r="A445" s="3" t="s">
        <v>840</v>
      </c>
      <c r="B445" s="7">
        <v>46151</v>
      </c>
      <c r="C445" s="3">
        <f>IFERROR(VLOOKUP(التحميل[[#This Row],[الرقم الداخلي]],تسجيل_العقود[],9,0),"")</f>
        <v>115815</v>
      </c>
      <c r="D445" s="3" t="str">
        <f>IFERROR(VLOOKUP(التحميل[[#This Row],[الرقم الداخلي]],تسجيل_العقود[],5,0),"")</f>
        <v>الــــــــــذرة</v>
      </c>
      <c r="E445" s="3" t="str">
        <f>IFERROR(VLOOKUP(التحميل[[#This Row],[الرقم الداخلي]],تفصيلى[],8,0),"")</f>
        <v>OMICRON BREEZE</v>
      </c>
      <c r="F445" s="9" t="s">
        <v>202</v>
      </c>
      <c r="G445" s="18">
        <v>755.62</v>
      </c>
      <c r="H445" s="3"/>
    </row>
    <row r="446" spans="1:8" ht="22.95" customHeight="1" x14ac:dyDescent="0.3">
      <c r="A446" s="3" t="s">
        <v>1046</v>
      </c>
      <c r="B446" s="7">
        <v>46151</v>
      </c>
      <c r="C446" s="3">
        <f>IFERROR(VLOOKUP(التحميل[[#This Row],[الرقم الداخلي]],تسجيل_العقود[],9,0),"")</f>
        <v>2026087</v>
      </c>
      <c r="D446" s="3" t="str">
        <f>IFERROR(VLOOKUP(التحميل[[#This Row],[الرقم الداخلي]],تسجيل_العقود[],5,0),"")</f>
        <v>دوار الشمس</v>
      </c>
      <c r="E446" s="3" t="str">
        <f>IFERROR(VLOOKUP(التحميل[[#This Row],[الرقم الداخلي]],تفصيلى[],8,0),"")</f>
        <v>SALLY M</v>
      </c>
      <c r="F446" s="9" t="s">
        <v>196</v>
      </c>
      <c r="G446" s="18">
        <v>2515.2999999999997</v>
      </c>
      <c r="H446" s="3"/>
    </row>
    <row r="447" spans="1:8" ht="22.95" customHeight="1" x14ac:dyDescent="0.3">
      <c r="A447" s="3" t="s">
        <v>823</v>
      </c>
      <c r="B447" s="7">
        <v>46151</v>
      </c>
      <c r="C447" s="3">
        <f>IFERROR(VLOOKUP(التحميل[[#This Row],[الرقم الداخلي]],تسجيل_العقود[],9,0),"")</f>
        <v>20044610</v>
      </c>
      <c r="D447" s="3" t="str">
        <f>IFERROR(VLOOKUP(التحميل[[#This Row],[الرقم الداخلي]],تسجيل_العقود[],5,0),"")</f>
        <v>البذرة</v>
      </c>
      <c r="E447" s="3" t="str">
        <f>IFERROR(VLOOKUP(التحميل[[#This Row],[الرقم الداخلي]],تفصيلى[],8,0),"")</f>
        <v>NOOTKA ISLAND</v>
      </c>
      <c r="F447" s="9" t="s">
        <v>202</v>
      </c>
      <c r="G447" s="18">
        <v>57.52</v>
      </c>
      <c r="H447" s="3"/>
    </row>
    <row r="448" spans="1:8" ht="22.95" customHeight="1" x14ac:dyDescent="0.3">
      <c r="A448" s="3" t="s">
        <v>1050</v>
      </c>
      <c r="B448" s="7">
        <v>46151</v>
      </c>
      <c r="C448" s="3">
        <f>IFERROR(VLOOKUP(التحميل[[#This Row],[الرقم الداخلي]],تسجيل_العقود[],9,0),"")</f>
        <v>20043720</v>
      </c>
      <c r="D448" s="3" t="str">
        <f>IFERROR(VLOOKUP(التحميل[[#This Row],[الرقم الداخلي]],تسجيل_العقود[],5,0),"")</f>
        <v>دى جى اس</v>
      </c>
      <c r="E448" s="3" t="str">
        <f>IFERROR(VLOOKUP(التحميل[[#This Row],[الرقم الداخلي]],تفصيلى[],8,0),"")</f>
        <v>KARPATHOS DAWN</v>
      </c>
      <c r="F448" s="9" t="s">
        <v>202</v>
      </c>
      <c r="G448" s="18">
        <v>179.6</v>
      </c>
      <c r="H448" s="3"/>
    </row>
    <row r="449" spans="1:8" ht="22.95" customHeight="1" x14ac:dyDescent="0.3">
      <c r="A449" s="3" t="s">
        <v>960</v>
      </c>
      <c r="B449" s="7">
        <v>46152</v>
      </c>
      <c r="C449" s="3" t="str">
        <f>IFERROR(VLOOKUP(التحميل[[#This Row],[الرقم الداخلي]],تسجيل_العقود[],9,0),"")</f>
        <v>SCN-007825</v>
      </c>
      <c r="D449" s="3" t="str">
        <f>IFERROR(VLOOKUP(التحميل[[#This Row],[الرقم الداخلي]],تسجيل_العقود[],5,0),"")</f>
        <v>الصويا</v>
      </c>
      <c r="E449" s="3">
        <f>IFERROR(VLOOKUP(التحميل[[#This Row],[الرقم الداخلي]],تفصيلى[],8,0),"")</f>
        <v>0</v>
      </c>
      <c r="F449" s="9" t="s">
        <v>202</v>
      </c>
      <c r="G449" s="18">
        <v>324.49</v>
      </c>
      <c r="H449" s="3"/>
    </row>
    <row r="450" spans="1:8" ht="22.95" customHeight="1" x14ac:dyDescent="0.3">
      <c r="A450" s="3" t="s">
        <v>841</v>
      </c>
      <c r="B450" s="7">
        <v>46152</v>
      </c>
      <c r="C450" s="3" t="str">
        <f>IFERROR(VLOOKUP(التحميل[[#This Row],[الرقم الداخلي]],تسجيل_العقود[],9,0),"")</f>
        <v>S26/00047</v>
      </c>
      <c r="D450" s="3" t="str">
        <f>IFERROR(VLOOKUP(التحميل[[#This Row],[الرقم الداخلي]],تسجيل_العقود[],5,0),"")</f>
        <v>الــــــــــذرة</v>
      </c>
      <c r="E450" s="3" t="str">
        <f>IFERROR(VLOOKUP(التحميل[[#This Row],[الرقم الداخلي]],تفصيلى[],8,0),"")</f>
        <v>PROPEL WEALTH</v>
      </c>
      <c r="F450" s="9" t="s">
        <v>196</v>
      </c>
      <c r="G450" s="18">
        <v>3575.08</v>
      </c>
      <c r="H450" s="3"/>
    </row>
    <row r="451" spans="1:8" ht="22.95" customHeight="1" x14ac:dyDescent="0.3">
      <c r="A451" s="3" t="s">
        <v>1046</v>
      </c>
      <c r="B451" s="7">
        <v>46152</v>
      </c>
      <c r="C451" s="3">
        <f>IFERROR(VLOOKUP(التحميل[[#This Row],[الرقم الداخلي]],تسجيل_العقود[],9,0),"")</f>
        <v>2026087</v>
      </c>
      <c r="D451" s="3" t="str">
        <f>IFERROR(VLOOKUP(التحميل[[#This Row],[الرقم الداخلي]],تسجيل_العقود[],5,0),"")</f>
        <v>دوار الشمس</v>
      </c>
      <c r="E451" s="3" t="str">
        <f>IFERROR(VLOOKUP(التحميل[[#This Row],[الرقم الداخلي]],تفصيلى[],8,0),"")</f>
        <v>SALLY M</v>
      </c>
      <c r="F451" s="9" t="s">
        <v>196</v>
      </c>
      <c r="G451" s="18">
        <v>2536.56</v>
      </c>
      <c r="H451" s="3"/>
    </row>
    <row r="452" spans="1:8" ht="22.95" customHeight="1" x14ac:dyDescent="0.3">
      <c r="A452" s="3" t="s">
        <v>1050</v>
      </c>
      <c r="B452" s="7">
        <v>46152</v>
      </c>
      <c r="C452" s="3">
        <f>IFERROR(VLOOKUP(التحميل[[#This Row],[الرقم الداخلي]],تسجيل_العقود[],9,0),"")</f>
        <v>20043720</v>
      </c>
      <c r="D452" s="3" t="str">
        <f>IFERROR(VLOOKUP(التحميل[[#This Row],[الرقم الداخلي]],تسجيل_العقود[],5,0),"")</f>
        <v>دى جى اس</v>
      </c>
      <c r="E452" s="3" t="str">
        <f>IFERROR(VLOOKUP(التحميل[[#This Row],[الرقم الداخلي]],تفصيلى[],8,0),"")</f>
        <v>KARPATHOS DAWN</v>
      </c>
      <c r="F452" s="9" t="s">
        <v>202</v>
      </c>
      <c r="G452" s="18">
        <v>164.22</v>
      </c>
      <c r="H452" s="3"/>
    </row>
    <row r="453" spans="1:8" ht="22.95" customHeight="1" x14ac:dyDescent="0.3">
      <c r="A453" s="3" t="s">
        <v>960</v>
      </c>
      <c r="B453" s="7">
        <v>46153</v>
      </c>
      <c r="C453" s="3" t="str">
        <f>IFERROR(VLOOKUP(التحميل[[#This Row],[الرقم الداخلي]],تسجيل_العقود[],9,0),"")</f>
        <v>SCN-007825</v>
      </c>
      <c r="D453" s="3" t="str">
        <f>IFERROR(VLOOKUP(التحميل[[#This Row],[الرقم الداخلي]],تسجيل_العقود[],5,0),"")</f>
        <v>الصويا</v>
      </c>
      <c r="E453" s="3">
        <f>IFERROR(VLOOKUP(التحميل[[#This Row],[الرقم الداخلي]],تفصيلى[],8,0),"")</f>
        <v>0</v>
      </c>
      <c r="F453" s="9" t="s">
        <v>202</v>
      </c>
      <c r="G453" s="18">
        <v>366.62</v>
      </c>
      <c r="H453" s="3"/>
    </row>
    <row r="454" spans="1:8" ht="22.95" customHeight="1" x14ac:dyDescent="0.3">
      <c r="A454" s="3" t="s">
        <v>962</v>
      </c>
      <c r="B454" s="7">
        <v>46153</v>
      </c>
      <c r="C454" s="3" t="str">
        <f>IFERROR(VLOOKUP(التحميل[[#This Row],[الرقم الداخلي]],تسجيل_العقود[],9,0),"")</f>
        <v>SCN-007826</v>
      </c>
      <c r="D454" s="3" t="str">
        <f>IFERROR(VLOOKUP(التحميل[[#This Row],[الرقم الداخلي]],تسجيل_العقود[],5,0),"")</f>
        <v>الصويا</v>
      </c>
      <c r="E454" s="3">
        <f>IFERROR(VLOOKUP(التحميل[[#This Row],[الرقم الداخلي]],تفصيلى[],8,0),"")</f>
        <v>0</v>
      </c>
      <c r="F454" s="9" t="s">
        <v>202</v>
      </c>
      <c r="G454" s="18">
        <v>649.55000000000007</v>
      </c>
      <c r="H454" s="3"/>
    </row>
    <row r="455" spans="1:8" ht="22.95" customHeight="1" x14ac:dyDescent="0.3">
      <c r="A455" s="3" t="s">
        <v>841</v>
      </c>
      <c r="B455" s="7">
        <v>46153</v>
      </c>
      <c r="C455" s="3" t="str">
        <f>IFERROR(VLOOKUP(التحميل[[#This Row],[الرقم الداخلي]],تسجيل_العقود[],9,0),"")</f>
        <v>S26/00047</v>
      </c>
      <c r="D455" s="3" t="str">
        <f>IFERROR(VLOOKUP(التحميل[[#This Row],[الرقم الداخلي]],تسجيل_العقود[],5,0),"")</f>
        <v>الــــــــــذرة</v>
      </c>
      <c r="E455" s="3" t="str">
        <f>IFERROR(VLOOKUP(التحميل[[#This Row],[الرقم الداخلي]],تفصيلى[],8,0),"")</f>
        <v>PROPEL WEALTH</v>
      </c>
      <c r="F455" s="9" t="s">
        <v>196</v>
      </c>
      <c r="G455" s="18">
        <v>7863.38</v>
      </c>
      <c r="H455" s="3"/>
    </row>
    <row r="456" spans="1:8" ht="22.95" customHeight="1" x14ac:dyDescent="0.3">
      <c r="A456" s="3" t="s">
        <v>1046</v>
      </c>
      <c r="B456" s="7">
        <v>46153</v>
      </c>
      <c r="C456" s="3">
        <f>IFERROR(VLOOKUP(التحميل[[#This Row],[الرقم الداخلي]],تسجيل_العقود[],9,0),"")</f>
        <v>2026087</v>
      </c>
      <c r="D456" s="3" t="str">
        <f>IFERROR(VLOOKUP(التحميل[[#This Row],[الرقم الداخلي]],تسجيل_العقود[],5,0),"")</f>
        <v>دوار الشمس</v>
      </c>
      <c r="E456" s="3" t="str">
        <f>IFERROR(VLOOKUP(التحميل[[#This Row],[الرقم الداخلي]],تفصيلى[],8,0),"")</f>
        <v>SALLY M</v>
      </c>
      <c r="F456" s="9" t="s">
        <v>196</v>
      </c>
      <c r="G456" s="18">
        <v>658.38</v>
      </c>
      <c r="H456" s="3"/>
    </row>
    <row r="457" spans="1:8" ht="22.95" customHeight="1" x14ac:dyDescent="0.3">
      <c r="A457" s="3" t="s">
        <v>823</v>
      </c>
      <c r="B457" s="7">
        <v>46153</v>
      </c>
      <c r="C457" s="3">
        <f>IFERROR(VLOOKUP(التحميل[[#This Row],[الرقم الداخلي]],تسجيل_العقود[],9,0),"")</f>
        <v>20044610</v>
      </c>
      <c r="D457" s="3" t="str">
        <f>IFERROR(VLOOKUP(التحميل[[#This Row],[الرقم الداخلي]],تسجيل_العقود[],5,0),"")</f>
        <v>البذرة</v>
      </c>
      <c r="E457" s="3" t="str">
        <f>IFERROR(VLOOKUP(التحميل[[#This Row],[الرقم الداخلي]],تفصيلى[],8,0),"")</f>
        <v>NOOTKA ISLAND</v>
      </c>
      <c r="F457" s="9" t="s">
        <v>202</v>
      </c>
      <c r="G457" s="18">
        <v>57.9</v>
      </c>
      <c r="H457" s="3"/>
    </row>
    <row r="458" spans="1:8" ht="22.95" customHeight="1" x14ac:dyDescent="0.3">
      <c r="A458" s="3" t="s">
        <v>1050</v>
      </c>
      <c r="B458" s="7">
        <v>46153</v>
      </c>
      <c r="C458" s="3">
        <f>IFERROR(VLOOKUP(التحميل[[#This Row],[الرقم الداخلي]],تسجيل_العقود[],9,0),"")</f>
        <v>20043720</v>
      </c>
      <c r="D458" s="3" t="str">
        <f>IFERROR(VLOOKUP(التحميل[[#This Row],[الرقم الداخلي]],تسجيل_العقود[],5,0),"")</f>
        <v>دى جى اس</v>
      </c>
      <c r="E458" s="3" t="str">
        <f>IFERROR(VLOOKUP(التحميل[[#This Row],[الرقم الداخلي]],تفصيلى[],8,0),"")</f>
        <v>KARPATHOS DAWN</v>
      </c>
      <c r="F458" s="9" t="s">
        <v>202</v>
      </c>
      <c r="G458" s="18">
        <v>46.4</v>
      </c>
      <c r="H458" s="3"/>
    </row>
    <row r="459" spans="1:8" ht="22.95" customHeight="1" x14ac:dyDescent="0.3">
      <c r="A459" s="3" t="s">
        <v>960</v>
      </c>
      <c r="B459" s="7">
        <v>46154</v>
      </c>
      <c r="C459" s="3" t="str">
        <f>IFERROR(VLOOKUP(التحميل[[#This Row],[الرقم الداخلي]],تسجيل_العقود[],9,0),"")</f>
        <v>SCN-007825</v>
      </c>
      <c r="D459" s="3" t="str">
        <f>IFERROR(VLOOKUP(التحميل[[#This Row],[الرقم الداخلي]],تسجيل_العقود[],5,0),"")</f>
        <v>الصويا</v>
      </c>
      <c r="E459" s="3">
        <f>IFERROR(VLOOKUP(التحميل[[#This Row],[الرقم الداخلي]],تفصيلى[],8,0),"")</f>
        <v>0</v>
      </c>
      <c r="F459" s="9" t="s">
        <v>202</v>
      </c>
      <c r="G459" s="18">
        <v>43.24</v>
      </c>
      <c r="H459" s="3"/>
    </row>
    <row r="460" spans="1:8" ht="22.95" customHeight="1" x14ac:dyDescent="0.3">
      <c r="A460" s="3" t="s">
        <v>962</v>
      </c>
      <c r="B460" s="7">
        <v>46154</v>
      </c>
      <c r="C460" s="3" t="str">
        <f>IFERROR(VLOOKUP(التحميل[[#This Row],[الرقم الداخلي]],تسجيل_العقود[],9,0),"")</f>
        <v>SCN-007826</v>
      </c>
      <c r="D460" s="3" t="str">
        <f>IFERROR(VLOOKUP(التحميل[[#This Row],[الرقم الداخلي]],تسجيل_العقود[],5,0),"")</f>
        <v>الصويا</v>
      </c>
      <c r="E460" s="3">
        <f>IFERROR(VLOOKUP(التحميل[[#This Row],[الرقم الداخلي]],تفصيلى[],8,0),"")</f>
        <v>0</v>
      </c>
      <c r="F460" s="9" t="s">
        <v>202</v>
      </c>
      <c r="G460" s="18">
        <v>978.63000000000011</v>
      </c>
      <c r="H460" s="3"/>
    </row>
    <row r="461" spans="1:8" ht="22.95" customHeight="1" x14ac:dyDescent="0.3">
      <c r="A461" s="3" t="s">
        <v>841</v>
      </c>
      <c r="B461" s="7">
        <v>46154</v>
      </c>
      <c r="C461" s="3" t="str">
        <f>IFERROR(VLOOKUP(التحميل[[#This Row],[الرقم الداخلي]],تسجيل_العقود[],9,0),"")</f>
        <v>S26/00047</v>
      </c>
      <c r="D461" s="3" t="str">
        <f>IFERROR(VLOOKUP(التحميل[[#This Row],[الرقم الداخلي]],تسجيل_العقود[],5,0),"")</f>
        <v>الــــــــــذرة</v>
      </c>
      <c r="E461" s="3" t="str">
        <f>IFERROR(VLOOKUP(التحميل[[#This Row],[الرقم الداخلي]],تفصيلى[],8,0),"")</f>
        <v>PROPEL WEALTH</v>
      </c>
      <c r="F461" s="9" t="s">
        <v>196</v>
      </c>
      <c r="G461" s="18">
        <v>5318.48</v>
      </c>
      <c r="H461" s="3"/>
    </row>
    <row r="462" spans="1:8" ht="22.95" customHeight="1" x14ac:dyDescent="0.3">
      <c r="A462" s="3" t="s">
        <v>823</v>
      </c>
      <c r="B462" s="7">
        <v>46154</v>
      </c>
      <c r="C462" s="3">
        <f>IFERROR(VLOOKUP(التحميل[[#This Row],[الرقم الداخلي]],تسجيل_العقود[],9,0),"")</f>
        <v>20044610</v>
      </c>
      <c r="D462" s="3" t="str">
        <f>IFERROR(VLOOKUP(التحميل[[#This Row],[الرقم الداخلي]],تسجيل_العقود[],5,0),"")</f>
        <v>البذرة</v>
      </c>
      <c r="E462" s="3" t="str">
        <f>IFERROR(VLOOKUP(التحميل[[#This Row],[الرقم الداخلي]],تفصيلى[],8,0),"")</f>
        <v>NOOTKA ISLAND</v>
      </c>
      <c r="F462" s="9" t="s">
        <v>202</v>
      </c>
      <c r="G462" s="18">
        <v>60.32</v>
      </c>
      <c r="H462" s="3"/>
    </row>
    <row r="463" spans="1:8" ht="22.95" customHeight="1" x14ac:dyDescent="0.3">
      <c r="A463" s="3" t="s">
        <v>1050</v>
      </c>
      <c r="B463" s="7">
        <v>46154</v>
      </c>
      <c r="C463" s="3">
        <f>IFERROR(VLOOKUP(التحميل[[#This Row],[الرقم الداخلي]],تسجيل_العقود[],9,0),"")</f>
        <v>20043720</v>
      </c>
      <c r="D463" s="3" t="str">
        <f>IFERROR(VLOOKUP(التحميل[[#This Row],[الرقم الداخلي]],تسجيل_العقود[],5,0),"")</f>
        <v>دى جى اس</v>
      </c>
      <c r="E463" s="3" t="str">
        <f>IFERROR(VLOOKUP(التحميل[[#This Row],[الرقم الداخلي]],تفصيلى[],8,0),"")</f>
        <v>KARPATHOS DAWN</v>
      </c>
      <c r="F463" s="9" t="s">
        <v>202</v>
      </c>
      <c r="G463" s="18">
        <v>45.12</v>
      </c>
      <c r="H463" s="3"/>
    </row>
    <row r="464" spans="1:8" ht="22.95" customHeight="1" x14ac:dyDescent="0.3">
      <c r="A464" s="3" t="s">
        <v>962</v>
      </c>
      <c r="B464" s="7">
        <v>46155</v>
      </c>
      <c r="C464" s="3" t="str">
        <f>IFERROR(VLOOKUP(التحميل[[#This Row],[الرقم الداخلي]],تسجيل_العقود[],9,0),"")</f>
        <v>SCN-007826</v>
      </c>
      <c r="D464" s="3" t="str">
        <f>IFERROR(VLOOKUP(التحميل[[#This Row],[الرقم الداخلي]],تسجيل_العقود[],5,0),"")</f>
        <v>الصويا</v>
      </c>
      <c r="E464" s="3">
        <f>IFERROR(VLOOKUP(التحميل[[#This Row],[الرقم الداخلي]],تفصيلى[],8,0),"")</f>
        <v>0</v>
      </c>
      <c r="F464" s="9" t="s">
        <v>202</v>
      </c>
      <c r="G464" s="18">
        <v>537.91</v>
      </c>
      <c r="H464" s="3"/>
    </row>
    <row r="465" spans="1:8" ht="22.95" customHeight="1" x14ac:dyDescent="0.3">
      <c r="A465" s="3" t="s">
        <v>841</v>
      </c>
      <c r="B465" s="7">
        <v>46155</v>
      </c>
      <c r="C465" s="3" t="str">
        <f>IFERROR(VLOOKUP(التحميل[[#This Row],[الرقم الداخلي]],تسجيل_العقود[],9,0),"")</f>
        <v>S26/00047</v>
      </c>
      <c r="D465" s="3" t="str">
        <f>IFERROR(VLOOKUP(التحميل[[#This Row],[الرقم الداخلي]],تسجيل_العقود[],5,0),"")</f>
        <v>الــــــــــذرة</v>
      </c>
      <c r="E465" s="3" t="str">
        <f>IFERROR(VLOOKUP(التحميل[[#This Row],[الرقم الداخلي]],تفصيلى[],8,0),"")</f>
        <v>PROPEL WEALTH</v>
      </c>
      <c r="F465" s="9" t="s">
        <v>196</v>
      </c>
      <c r="G465" s="18">
        <v>3254.34</v>
      </c>
      <c r="H465" s="3"/>
    </row>
    <row r="466" spans="1:8" ht="22.95" customHeight="1" x14ac:dyDescent="0.3">
      <c r="A466" s="3" t="s">
        <v>823</v>
      </c>
      <c r="B466" s="7">
        <v>46155</v>
      </c>
      <c r="C466" s="3">
        <f>IFERROR(VLOOKUP(التحميل[[#This Row],[الرقم الداخلي]],تسجيل_العقود[],9,0),"")</f>
        <v>20044610</v>
      </c>
      <c r="D466" s="3" t="str">
        <f>IFERROR(VLOOKUP(التحميل[[#This Row],[الرقم الداخلي]],تسجيل_العقود[],5,0),"")</f>
        <v>البذرة</v>
      </c>
      <c r="E466" s="3" t="str">
        <f>IFERROR(VLOOKUP(التحميل[[#This Row],[الرقم الداخلي]],تفصيلى[],8,0),"")</f>
        <v>NOOTKA ISLAND</v>
      </c>
      <c r="F466" s="9" t="s">
        <v>202</v>
      </c>
      <c r="G466" s="18">
        <v>834.6</v>
      </c>
      <c r="H466" s="3"/>
    </row>
    <row r="467" spans="1:8" ht="22.95" customHeight="1" x14ac:dyDescent="0.3">
      <c r="A467" s="3" t="s">
        <v>1050</v>
      </c>
      <c r="B467" s="7">
        <v>46155</v>
      </c>
      <c r="C467" s="3">
        <f>IFERROR(VLOOKUP(التحميل[[#This Row],[الرقم الداخلي]],تسجيل_العقود[],9,0),"")</f>
        <v>20043720</v>
      </c>
      <c r="D467" s="3" t="str">
        <f>IFERROR(VLOOKUP(التحميل[[#This Row],[الرقم الداخلي]],تسجيل_العقود[],5,0),"")</f>
        <v>دى جى اس</v>
      </c>
      <c r="E467" s="3" t="str">
        <f>IFERROR(VLOOKUP(التحميل[[#This Row],[الرقم الداخلي]],تفصيلى[],8,0),"")</f>
        <v>KARPATHOS DAWN</v>
      </c>
      <c r="F467" s="9" t="s">
        <v>202</v>
      </c>
      <c r="G467" s="18">
        <v>218.74</v>
      </c>
      <c r="H467" s="3"/>
    </row>
    <row r="468" spans="1:8" ht="22.95" customHeight="1" x14ac:dyDescent="0.3">
      <c r="A468" s="3" t="s">
        <v>960</v>
      </c>
      <c r="B468" s="7">
        <v>46156</v>
      </c>
      <c r="C468" s="3" t="str">
        <f>IFERROR(VLOOKUP(التحميل[[#This Row],[الرقم الداخلي]],تسجيل_العقود[],9,0),"")</f>
        <v>SCN-007825</v>
      </c>
      <c r="D468" s="3" t="str">
        <f>IFERROR(VLOOKUP(التحميل[[#This Row],[الرقم الداخلي]],تسجيل_العقود[],5,0),"")</f>
        <v>الصويا</v>
      </c>
      <c r="E468" s="3">
        <f>IFERROR(VLOOKUP(التحميل[[#This Row],[الرقم الداخلي]],تفصيلى[],8,0),"")</f>
        <v>0</v>
      </c>
      <c r="F468" s="9" t="s">
        <v>202</v>
      </c>
      <c r="G468" s="18">
        <v>41.56</v>
      </c>
      <c r="H468" s="3"/>
    </row>
    <row r="469" spans="1:8" ht="22.95" customHeight="1" x14ac:dyDescent="0.3">
      <c r="A469" s="3" t="s">
        <v>962</v>
      </c>
      <c r="B469" s="7">
        <v>46156</v>
      </c>
      <c r="C469" s="3" t="str">
        <f>IFERROR(VLOOKUP(التحميل[[#This Row],[الرقم الداخلي]],تسجيل_العقود[],9,0),"")</f>
        <v>SCN-007826</v>
      </c>
      <c r="D469" s="3" t="str">
        <f>IFERROR(VLOOKUP(التحميل[[#This Row],[الرقم الداخلي]],تسجيل_العقود[],5,0),"")</f>
        <v>الصويا</v>
      </c>
      <c r="E469" s="3">
        <f>IFERROR(VLOOKUP(التحميل[[#This Row],[الرقم الداخلي]],تفصيلى[],8,0),"")</f>
        <v>0</v>
      </c>
      <c r="F469" s="9" t="s">
        <v>202</v>
      </c>
      <c r="G469" s="18">
        <v>251.76000000000002</v>
      </c>
      <c r="H469" s="3"/>
    </row>
    <row r="470" spans="1:8" ht="22.95" customHeight="1" x14ac:dyDescent="0.3">
      <c r="A470" s="3" t="s">
        <v>964</v>
      </c>
      <c r="B470" s="7">
        <v>46156</v>
      </c>
      <c r="C470" s="3" t="str">
        <f>IFERROR(VLOOKUP(التحميل[[#This Row],[الرقم الداخلي]],تسجيل_العقود[],9,0),"")</f>
        <v>SCN-007827</v>
      </c>
      <c r="D470" s="3" t="str">
        <f>IFERROR(VLOOKUP(التحميل[[#This Row],[الرقم الداخلي]],تسجيل_العقود[],5,0),"")</f>
        <v>الصويا</v>
      </c>
      <c r="E470" s="3">
        <f>IFERROR(VLOOKUP(التحميل[[#This Row],[الرقم الداخلي]],تفصيلى[],8,0),"")</f>
        <v>0</v>
      </c>
      <c r="F470" s="9" t="s">
        <v>202</v>
      </c>
      <c r="G470" s="18">
        <v>607.4</v>
      </c>
      <c r="H470" s="3"/>
    </row>
    <row r="471" spans="1:8" ht="22.95" customHeight="1" x14ac:dyDescent="0.3">
      <c r="A471" s="3" t="s">
        <v>841</v>
      </c>
      <c r="B471" s="7">
        <v>46156</v>
      </c>
      <c r="C471" s="3" t="str">
        <f>IFERROR(VLOOKUP(التحميل[[#This Row],[الرقم الداخلي]],تسجيل_العقود[],9,0),"")</f>
        <v>S26/00047</v>
      </c>
      <c r="D471" s="3" t="str">
        <f>IFERROR(VLOOKUP(التحميل[[#This Row],[الرقم الداخلي]],تسجيل_العقود[],5,0),"")</f>
        <v>الــــــــــذرة</v>
      </c>
      <c r="E471" s="3" t="str">
        <f>IFERROR(VLOOKUP(التحميل[[#This Row],[الرقم الداخلي]],تفصيلى[],8,0),"")</f>
        <v>PROPEL WEALTH</v>
      </c>
      <c r="F471" s="9" t="s">
        <v>196</v>
      </c>
      <c r="G471" s="18">
        <v>2212.1799999999998</v>
      </c>
      <c r="H471" s="3"/>
    </row>
    <row r="472" spans="1:8" ht="22.95" customHeight="1" x14ac:dyDescent="0.3">
      <c r="A472" s="3" t="s">
        <v>823</v>
      </c>
      <c r="B472" s="7">
        <v>46156</v>
      </c>
      <c r="C472" s="3">
        <f>IFERROR(VLOOKUP(التحميل[[#This Row],[الرقم الداخلي]],تسجيل_العقود[],9,0),"")</f>
        <v>20044610</v>
      </c>
      <c r="D472" s="3" t="str">
        <f>IFERROR(VLOOKUP(التحميل[[#This Row],[الرقم الداخلي]],تسجيل_العقود[],5,0),"")</f>
        <v>البذرة</v>
      </c>
      <c r="E472" s="3" t="str">
        <f>IFERROR(VLOOKUP(التحميل[[#This Row],[الرقم الداخلي]],تفصيلى[],8,0),"")</f>
        <v>NOOTKA ISLAND</v>
      </c>
      <c r="F472" s="9" t="s">
        <v>202</v>
      </c>
      <c r="G472" s="18">
        <v>504.78</v>
      </c>
      <c r="H472" s="3"/>
    </row>
    <row r="473" spans="1:8" ht="22.95" customHeight="1" x14ac:dyDescent="0.3">
      <c r="A473" s="3" t="s">
        <v>1050</v>
      </c>
      <c r="B473" s="7">
        <v>46156</v>
      </c>
      <c r="C473" s="3">
        <f>IFERROR(VLOOKUP(التحميل[[#This Row],[الرقم الداخلي]],تسجيل_العقود[],9,0),"")</f>
        <v>20043720</v>
      </c>
      <c r="D473" s="3" t="str">
        <f>IFERROR(VLOOKUP(التحميل[[#This Row],[الرقم الداخلي]],تسجيل_العقود[],5,0),"")</f>
        <v>دى جى اس</v>
      </c>
      <c r="E473" s="3" t="str">
        <f>IFERROR(VLOOKUP(التحميل[[#This Row],[الرقم الداخلي]],تفصيلى[],8,0),"")</f>
        <v>KARPATHOS DAWN</v>
      </c>
      <c r="F473" s="9" t="s">
        <v>202</v>
      </c>
      <c r="G473" s="18">
        <v>591.28</v>
      </c>
      <c r="H473" s="3"/>
    </row>
    <row r="474" spans="1:8" ht="22.95" customHeight="1" x14ac:dyDescent="0.3">
      <c r="A474" s="3" t="s">
        <v>1051</v>
      </c>
      <c r="B474" s="7">
        <v>46156</v>
      </c>
      <c r="C474" s="3">
        <f>IFERROR(VLOOKUP(التحميل[[#This Row],[الرقم الداخلي]],تسجيل_العقود[],9,0),"")</f>
        <v>20045910</v>
      </c>
      <c r="D474" s="3" t="str">
        <f>IFERROR(VLOOKUP(التحميل[[#This Row],[الرقم الداخلي]],تسجيل_العقود[],5,0),"")</f>
        <v>دى جى اس</v>
      </c>
      <c r="E474" s="3" t="str">
        <f>IFERROR(VLOOKUP(التحميل[[#This Row],[الرقم الداخلي]],تفصيلى[],8,0),"")</f>
        <v>KARPATHOS DAWN</v>
      </c>
      <c r="F474" s="9" t="s">
        <v>202</v>
      </c>
      <c r="G474" s="18">
        <v>45.33</v>
      </c>
      <c r="H474" s="3"/>
    </row>
    <row r="475" spans="1:8" ht="22.95" customHeight="1" x14ac:dyDescent="0.3">
      <c r="A475" s="3" t="s">
        <v>964</v>
      </c>
      <c r="B475" s="7">
        <v>46157</v>
      </c>
      <c r="C475" s="3" t="str">
        <f>IFERROR(VLOOKUP(التحميل[[#This Row],[الرقم الداخلي]],تسجيل_العقود[],9,0),"")</f>
        <v>SCN-007827</v>
      </c>
      <c r="D475" s="3" t="str">
        <f>IFERROR(VLOOKUP(التحميل[[#This Row],[الرقم الداخلي]],تسجيل_العقود[],5,0),"")</f>
        <v>الصويا</v>
      </c>
      <c r="E475" s="3">
        <f>IFERROR(VLOOKUP(التحميل[[#This Row],[الرقم الداخلي]],تفصيلى[],8,0),"")</f>
        <v>0</v>
      </c>
      <c r="F475" s="9" t="s">
        <v>202</v>
      </c>
      <c r="G475" s="18">
        <v>778.18000000000006</v>
      </c>
      <c r="H475" s="3"/>
    </row>
    <row r="476" spans="1:8" ht="22.95" customHeight="1" x14ac:dyDescent="0.3">
      <c r="A476" s="3" t="s">
        <v>841</v>
      </c>
      <c r="B476" s="7">
        <v>46157</v>
      </c>
      <c r="C476" s="3" t="str">
        <f>IFERROR(VLOOKUP(التحميل[[#This Row],[الرقم الداخلي]],تسجيل_العقود[],9,0),"")</f>
        <v>S26/00047</v>
      </c>
      <c r="D476" s="3" t="str">
        <f>IFERROR(VLOOKUP(التحميل[[#This Row],[الرقم الداخلي]],تسجيل_العقود[],5,0),"")</f>
        <v>الــــــــــذرة</v>
      </c>
      <c r="E476" s="3" t="str">
        <f>IFERROR(VLOOKUP(التحميل[[#This Row],[الرقم الداخلي]],تفصيلى[],8,0),"")</f>
        <v>PROPEL WEALTH</v>
      </c>
      <c r="F476" s="9" t="s">
        <v>196</v>
      </c>
      <c r="G476" s="18">
        <v>2685.84</v>
      </c>
      <c r="H476" s="3"/>
    </row>
    <row r="477" spans="1:8" ht="22.95" customHeight="1" x14ac:dyDescent="0.3">
      <c r="A477" s="3" t="s">
        <v>960</v>
      </c>
      <c r="B477" s="7">
        <v>46158</v>
      </c>
      <c r="C477" s="3" t="str">
        <f>IFERROR(VLOOKUP(التحميل[[#This Row],[الرقم الداخلي]],تسجيل_العقود[],9,0),"")</f>
        <v>SCN-007825</v>
      </c>
      <c r="D477" s="3" t="str">
        <f>IFERROR(VLOOKUP(التحميل[[#This Row],[الرقم الداخلي]],تسجيل_العقود[],5,0),"")</f>
        <v>الصويا</v>
      </c>
      <c r="E477" s="3">
        <f>IFERROR(VLOOKUP(التحميل[[#This Row],[الرقم الداخلي]],تفصيلى[],8,0),"")</f>
        <v>0</v>
      </c>
      <c r="F477" s="9" t="s">
        <v>202</v>
      </c>
      <c r="G477" s="18">
        <v>8.85</v>
      </c>
      <c r="H477" s="3"/>
    </row>
    <row r="478" spans="1:8" ht="22.95" customHeight="1" x14ac:dyDescent="0.3">
      <c r="A478" s="3" t="s">
        <v>962</v>
      </c>
      <c r="B478" s="7">
        <v>46158</v>
      </c>
      <c r="C478" s="3" t="str">
        <f>IFERROR(VLOOKUP(التحميل[[#This Row],[الرقم الداخلي]],تسجيل_العقود[],9,0),"")</f>
        <v>SCN-007826</v>
      </c>
      <c r="D478" s="3" t="str">
        <f>IFERROR(VLOOKUP(التحميل[[#This Row],[الرقم الداخلي]],تسجيل_العقود[],5,0),"")</f>
        <v>الصويا</v>
      </c>
      <c r="E478" s="3">
        <f>IFERROR(VLOOKUP(التحميل[[#This Row],[الرقم الداخلي]],تفصيلى[],8,0),"")</f>
        <v>0</v>
      </c>
      <c r="F478" s="9" t="s">
        <v>202</v>
      </c>
      <c r="G478" s="18">
        <v>48.86</v>
      </c>
      <c r="H478" s="3"/>
    </row>
    <row r="479" spans="1:8" ht="22.95" customHeight="1" x14ac:dyDescent="0.3">
      <c r="A479" s="3" t="s">
        <v>964</v>
      </c>
      <c r="B479" s="7">
        <v>46158</v>
      </c>
      <c r="C479" s="3" t="str">
        <f>IFERROR(VLOOKUP(التحميل[[#This Row],[الرقم الداخلي]],تسجيل_العقود[],9,0),"")</f>
        <v>SCN-007827</v>
      </c>
      <c r="D479" s="3" t="str">
        <f>IFERROR(VLOOKUP(التحميل[[#This Row],[الرقم الداخلي]],تسجيل_العقود[],5,0),"")</f>
        <v>الصويا</v>
      </c>
      <c r="E479" s="3">
        <f>IFERROR(VLOOKUP(التحميل[[#This Row],[الرقم الداخلي]],تفصيلى[],8,0),"")</f>
        <v>0</v>
      </c>
      <c r="F479" s="9" t="s">
        <v>202</v>
      </c>
      <c r="G479" s="18">
        <v>901.12</v>
      </c>
      <c r="H479" s="3"/>
    </row>
    <row r="480" spans="1:8" ht="22.95" customHeight="1" x14ac:dyDescent="0.3">
      <c r="A480" s="3" t="s">
        <v>966</v>
      </c>
      <c r="B480" s="7">
        <v>46158</v>
      </c>
      <c r="C480" s="3" t="str">
        <f>IFERROR(VLOOKUP(التحميل[[#This Row],[الرقم الداخلي]],تسجيل_العقود[],9,0),"")</f>
        <v>SCN-007828</v>
      </c>
      <c r="D480" s="3" t="str">
        <f>IFERROR(VLOOKUP(التحميل[[#This Row],[الرقم الداخلي]],تسجيل_العقود[],5,0),"")</f>
        <v>الصويا</v>
      </c>
      <c r="E480" s="3">
        <f>IFERROR(VLOOKUP(التحميل[[#This Row],[الرقم الداخلي]],تفصيلى[],8,0),"")</f>
        <v>0</v>
      </c>
      <c r="F480" s="9" t="s">
        <v>202</v>
      </c>
      <c r="G480" s="18">
        <v>397.12999999999994</v>
      </c>
      <c r="H480" s="3"/>
    </row>
    <row r="481" spans="1:8" ht="22.95" customHeight="1" x14ac:dyDescent="0.3">
      <c r="A481" s="3" t="s">
        <v>841</v>
      </c>
      <c r="B481" s="7">
        <v>46158</v>
      </c>
      <c r="C481" s="3" t="str">
        <f>IFERROR(VLOOKUP(التحميل[[#This Row],[الرقم الداخلي]],تسجيل_العقود[],9,0),"")</f>
        <v>S26/00047</v>
      </c>
      <c r="D481" s="3" t="str">
        <f>IFERROR(VLOOKUP(التحميل[[#This Row],[الرقم الداخلي]],تسجيل_العقود[],5,0),"")</f>
        <v>الــــــــــذرة</v>
      </c>
      <c r="E481" s="3" t="str">
        <f>IFERROR(VLOOKUP(التحميل[[#This Row],[الرقم الداخلي]],تفصيلى[],8,0),"")</f>
        <v>PROPEL WEALTH</v>
      </c>
      <c r="F481" s="9" t="s">
        <v>196</v>
      </c>
      <c r="G481" s="18">
        <v>2926.78</v>
      </c>
      <c r="H481" s="3"/>
    </row>
    <row r="482" spans="1:8" ht="22.95" customHeight="1" x14ac:dyDescent="0.3">
      <c r="A482" s="3" t="s">
        <v>823</v>
      </c>
      <c r="B482" s="7">
        <v>46158</v>
      </c>
      <c r="C482" s="3">
        <f>IFERROR(VLOOKUP(التحميل[[#This Row],[الرقم الداخلي]],تسجيل_العقود[],9,0),"")</f>
        <v>20044610</v>
      </c>
      <c r="D482" s="3" t="str">
        <f>IFERROR(VLOOKUP(التحميل[[#This Row],[الرقم الداخلي]],تسجيل_العقود[],5,0),"")</f>
        <v>البذرة</v>
      </c>
      <c r="E482" s="3" t="str">
        <f>IFERROR(VLOOKUP(التحميل[[#This Row],[الرقم الداخلي]],تفصيلى[],8,0),"")</f>
        <v>NOOTKA ISLAND</v>
      </c>
      <c r="F482" s="9" t="s">
        <v>202</v>
      </c>
      <c r="G482" s="18">
        <v>305.33999999999997</v>
      </c>
      <c r="H482" s="3"/>
    </row>
    <row r="483" spans="1:8" ht="22.95" customHeight="1" x14ac:dyDescent="0.3">
      <c r="A483" s="3" t="s">
        <v>1050</v>
      </c>
      <c r="B483" s="7">
        <v>46158</v>
      </c>
      <c r="C483" s="3">
        <f>IFERROR(VLOOKUP(التحميل[[#This Row],[الرقم الداخلي]],تسجيل_العقود[],9,0),"")</f>
        <v>20043720</v>
      </c>
      <c r="D483" s="3" t="str">
        <f>IFERROR(VLOOKUP(التحميل[[#This Row],[الرقم الداخلي]],تسجيل_العقود[],5,0),"")</f>
        <v>دى جى اس</v>
      </c>
      <c r="E483" s="3" t="str">
        <f>IFERROR(VLOOKUP(التحميل[[#This Row],[الرقم الداخلي]],تفصيلى[],8,0),"")</f>
        <v>KARPATHOS DAWN</v>
      </c>
      <c r="F483" s="9" t="s">
        <v>202</v>
      </c>
      <c r="G483" s="18">
        <v>102.68</v>
      </c>
      <c r="H483" s="3"/>
    </row>
    <row r="484" spans="1:8" ht="22.95" customHeight="1" x14ac:dyDescent="0.3">
      <c r="A484" s="3" t="s">
        <v>960</v>
      </c>
      <c r="B484" s="7">
        <v>46159</v>
      </c>
      <c r="C484" s="3" t="str">
        <f>IFERROR(VLOOKUP(التحميل[[#This Row],[الرقم الداخلي]],تسجيل_العقود[],9,0),"")</f>
        <v>SCN-007825</v>
      </c>
      <c r="D484" s="3" t="str">
        <f>IFERROR(VLOOKUP(التحميل[[#This Row],[الرقم الداخلي]],تسجيل_العقود[],5,0),"")</f>
        <v>الصويا</v>
      </c>
      <c r="E484" s="3">
        <f>IFERROR(VLOOKUP(التحميل[[#This Row],[الرقم الداخلي]],تفصيلى[],8,0),"")</f>
        <v>0</v>
      </c>
      <c r="F484" s="9" t="s">
        <v>202</v>
      </c>
      <c r="G484" s="18">
        <v>19.93</v>
      </c>
      <c r="H484" s="3"/>
    </row>
    <row r="485" spans="1:8" ht="22.95" customHeight="1" x14ac:dyDescent="0.3">
      <c r="A485" s="3" t="s">
        <v>962</v>
      </c>
      <c r="B485" s="7">
        <v>46159</v>
      </c>
      <c r="C485" s="3" t="str">
        <f>IFERROR(VLOOKUP(التحميل[[#This Row],[الرقم الداخلي]],تسجيل_العقود[],9,0),"")</f>
        <v>SCN-007826</v>
      </c>
      <c r="D485" s="3" t="str">
        <f>IFERROR(VLOOKUP(التحميل[[#This Row],[الرقم الداخلي]],تسجيل_العقود[],5,0),"")</f>
        <v>الصويا</v>
      </c>
      <c r="E485" s="3">
        <f>IFERROR(VLOOKUP(التحميل[[#This Row],[الرقم الداخلي]],تفصيلى[],8,0),"")</f>
        <v>0</v>
      </c>
      <c r="F485" s="9" t="s">
        <v>202</v>
      </c>
      <c r="G485" s="18">
        <v>29.5</v>
      </c>
      <c r="H485" s="3"/>
    </row>
    <row r="486" spans="1:8" ht="22.95" customHeight="1" x14ac:dyDescent="0.3">
      <c r="A486" s="3" t="s">
        <v>964</v>
      </c>
      <c r="B486" s="7">
        <v>46159</v>
      </c>
      <c r="C486" s="3" t="str">
        <f>IFERROR(VLOOKUP(التحميل[[#This Row],[الرقم الداخلي]],تسجيل_العقود[],9,0),"")</f>
        <v>SCN-007827</v>
      </c>
      <c r="D486" s="3" t="str">
        <f>IFERROR(VLOOKUP(التحميل[[#This Row],[الرقم الداخلي]],تسجيل_العقود[],5,0),"")</f>
        <v>الصويا</v>
      </c>
      <c r="E486" s="3">
        <f>IFERROR(VLOOKUP(التحميل[[#This Row],[الرقم الداخلي]],تفصيلى[],8,0),"")</f>
        <v>0</v>
      </c>
      <c r="F486" s="9" t="s">
        <v>202</v>
      </c>
      <c r="G486" s="18">
        <v>86.669999999999987</v>
      </c>
      <c r="H486" s="3"/>
    </row>
    <row r="487" spans="1:8" ht="22.95" customHeight="1" x14ac:dyDescent="0.3">
      <c r="A487" s="3" t="s">
        <v>966</v>
      </c>
      <c r="B487" s="7">
        <v>46159</v>
      </c>
      <c r="C487" s="3" t="str">
        <f>IFERROR(VLOOKUP(التحميل[[#This Row],[الرقم الداخلي]],تسجيل_العقود[],9,0),"")</f>
        <v>SCN-007828</v>
      </c>
      <c r="D487" s="3" t="str">
        <f>IFERROR(VLOOKUP(التحميل[[#This Row],[الرقم الداخلي]],تسجيل_العقود[],5,0),"")</f>
        <v>الصويا</v>
      </c>
      <c r="E487" s="3">
        <f>IFERROR(VLOOKUP(التحميل[[#This Row],[الرقم الداخلي]],تفصيلى[],8,0),"")</f>
        <v>0</v>
      </c>
      <c r="F487" s="9" t="s">
        <v>202</v>
      </c>
      <c r="G487" s="18">
        <v>1572.0699999999997</v>
      </c>
      <c r="H487" s="3"/>
    </row>
    <row r="488" spans="1:8" ht="22.95" customHeight="1" x14ac:dyDescent="0.3">
      <c r="A488" s="3" t="s">
        <v>840</v>
      </c>
      <c r="B488" s="7">
        <v>46159</v>
      </c>
      <c r="C488" s="3">
        <f>IFERROR(VLOOKUP(التحميل[[#This Row],[الرقم الداخلي]],تسجيل_العقود[],9,0),"")</f>
        <v>115815</v>
      </c>
      <c r="D488" s="3" t="str">
        <f>IFERROR(VLOOKUP(التحميل[[#This Row],[الرقم الداخلي]],تسجيل_العقود[],5,0),"")</f>
        <v>الــــــــــذرة</v>
      </c>
      <c r="E488" s="3" t="str">
        <f>IFERROR(VLOOKUP(التحميل[[#This Row],[الرقم الداخلي]],تفصيلى[],8,0),"")</f>
        <v>OMICRON BREEZE</v>
      </c>
      <c r="F488" s="9" t="s">
        <v>202</v>
      </c>
      <c r="G488" s="18">
        <v>950.02</v>
      </c>
      <c r="H488" s="3"/>
    </row>
    <row r="489" spans="1:8" ht="22.95" customHeight="1" x14ac:dyDescent="0.3">
      <c r="A489" s="3" t="s">
        <v>841</v>
      </c>
      <c r="B489" s="7">
        <v>46159</v>
      </c>
      <c r="C489" s="3" t="str">
        <f>IFERROR(VLOOKUP(التحميل[[#This Row],[الرقم الداخلي]],تسجيل_العقود[],9,0),"")</f>
        <v>S26/00047</v>
      </c>
      <c r="D489" s="3" t="str">
        <f>IFERROR(VLOOKUP(التحميل[[#This Row],[الرقم الداخلي]],تسجيل_العقود[],5,0),"")</f>
        <v>الــــــــــذرة</v>
      </c>
      <c r="E489" s="3" t="str">
        <f>IFERROR(VLOOKUP(التحميل[[#This Row],[الرقم الداخلي]],تفصيلى[],8,0),"")</f>
        <v>PROPEL WEALTH</v>
      </c>
      <c r="F489" s="9" t="s">
        <v>196</v>
      </c>
      <c r="G489" s="18">
        <v>1045.68</v>
      </c>
      <c r="H489" s="3"/>
    </row>
    <row r="490" spans="1:8" ht="22.95" customHeight="1" x14ac:dyDescent="0.3">
      <c r="A490" s="3" t="s">
        <v>823</v>
      </c>
      <c r="B490" s="7">
        <v>46159</v>
      </c>
      <c r="C490" s="3">
        <f>IFERROR(VLOOKUP(التحميل[[#This Row],[الرقم الداخلي]],تسجيل_العقود[],9,0),"")</f>
        <v>20044610</v>
      </c>
      <c r="D490" s="3" t="str">
        <f>IFERROR(VLOOKUP(التحميل[[#This Row],[الرقم الداخلي]],تسجيل_العقود[],5,0),"")</f>
        <v>البذرة</v>
      </c>
      <c r="E490" s="3" t="str">
        <f>IFERROR(VLOOKUP(التحميل[[#This Row],[الرقم الداخلي]],تفصيلى[],8,0),"")</f>
        <v>NOOTKA ISLAND</v>
      </c>
      <c r="F490" s="9" t="s">
        <v>202</v>
      </c>
      <c r="G490" s="18">
        <v>781.44</v>
      </c>
      <c r="H490" s="3"/>
    </row>
    <row r="491" spans="1:8" ht="22.95" customHeight="1" x14ac:dyDescent="0.3">
      <c r="A491" s="3" t="s">
        <v>1051</v>
      </c>
      <c r="B491" s="7">
        <v>46159</v>
      </c>
      <c r="C491" s="3">
        <f>IFERROR(VLOOKUP(التحميل[[#This Row],[الرقم الداخلي]],تسجيل_العقود[],9,0),"")</f>
        <v>20045910</v>
      </c>
      <c r="D491" s="3" t="str">
        <f>IFERROR(VLOOKUP(التحميل[[#This Row],[الرقم الداخلي]],تسجيل_العقود[],5,0),"")</f>
        <v>دى جى اس</v>
      </c>
      <c r="E491" s="3" t="str">
        <f>IFERROR(VLOOKUP(التحميل[[#This Row],[الرقم الداخلي]],تفصيلى[],8,0),"")</f>
        <v>KARPATHOS DAWN</v>
      </c>
      <c r="F491" s="9" t="s">
        <v>202</v>
      </c>
      <c r="G491" s="18">
        <v>89.16</v>
      </c>
      <c r="H491" s="3"/>
    </row>
    <row r="492" spans="1:8" ht="22.95" customHeight="1" x14ac:dyDescent="0.3">
      <c r="A492" s="3" t="s">
        <v>964</v>
      </c>
      <c r="B492" s="7">
        <v>46160</v>
      </c>
      <c r="C492" s="3" t="str">
        <f>IFERROR(VLOOKUP(التحميل[[#This Row],[الرقم الداخلي]],تسجيل_العقود[],9,0),"")</f>
        <v>SCN-007827</v>
      </c>
      <c r="D492" s="3" t="str">
        <f>IFERROR(VLOOKUP(التحميل[[#This Row],[الرقم الداخلي]],تسجيل_العقود[],5,0),"")</f>
        <v>الصويا</v>
      </c>
      <c r="E492" s="3">
        <f>IFERROR(VLOOKUP(التحميل[[#This Row],[الرقم الداخلي]],تفصيلى[],8,0),"")</f>
        <v>0</v>
      </c>
      <c r="F492" s="9" t="s">
        <v>202</v>
      </c>
      <c r="G492" s="18">
        <v>87.09</v>
      </c>
      <c r="H492" s="3"/>
    </row>
    <row r="493" spans="1:8" ht="22.95" customHeight="1" x14ac:dyDescent="0.3">
      <c r="A493" s="3" t="s">
        <v>966</v>
      </c>
      <c r="B493" s="7">
        <v>46160</v>
      </c>
      <c r="C493" s="3" t="str">
        <f>IFERROR(VLOOKUP(التحميل[[#This Row],[الرقم الداخلي]],تسجيل_العقود[],9,0),"")</f>
        <v>SCN-007828</v>
      </c>
      <c r="D493" s="3" t="str">
        <f>IFERROR(VLOOKUP(التحميل[[#This Row],[الرقم الداخلي]],تسجيل_العقود[],5,0),"")</f>
        <v>الصويا</v>
      </c>
      <c r="E493" s="3">
        <f>IFERROR(VLOOKUP(التحميل[[#This Row],[الرقم الداخلي]],تفصيلى[],8,0),"")</f>
        <v>0</v>
      </c>
      <c r="F493" s="9" t="s">
        <v>202</v>
      </c>
      <c r="G493" s="18">
        <v>343.04999999999995</v>
      </c>
      <c r="H493" s="3"/>
    </row>
    <row r="494" spans="1:8" ht="22.95" customHeight="1" x14ac:dyDescent="0.3">
      <c r="A494" s="3" t="s">
        <v>840</v>
      </c>
      <c r="B494" s="7">
        <v>46160</v>
      </c>
      <c r="C494" s="3">
        <f>IFERROR(VLOOKUP(التحميل[[#This Row],[الرقم الداخلي]],تسجيل_العقود[],9,0),"")</f>
        <v>115815</v>
      </c>
      <c r="D494" s="3" t="str">
        <f>IFERROR(VLOOKUP(التحميل[[#This Row],[الرقم الداخلي]],تسجيل_العقود[],5,0),"")</f>
        <v>الــــــــــذرة</v>
      </c>
      <c r="E494" s="3" t="str">
        <f>IFERROR(VLOOKUP(التحميل[[#This Row],[الرقم الداخلي]],تفصيلى[],8,0),"")</f>
        <v>OMICRON BREEZE</v>
      </c>
      <c r="F494" s="9" t="s">
        <v>202</v>
      </c>
      <c r="G494" s="18">
        <v>1295.22</v>
      </c>
      <c r="H494" s="3"/>
    </row>
    <row r="495" spans="1:8" ht="22.95" customHeight="1" x14ac:dyDescent="0.3">
      <c r="A495" s="3" t="s">
        <v>1047</v>
      </c>
      <c r="B495" s="7">
        <v>46160</v>
      </c>
      <c r="C495" s="3">
        <f>IFERROR(VLOOKUP(التحميل[[#This Row],[الرقم الداخلي]],تسجيل_العقود[],9,0),"")</f>
        <v>2026095</v>
      </c>
      <c r="D495" s="3" t="str">
        <f>IFERROR(VLOOKUP(التحميل[[#This Row],[الرقم الداخلي]],تسجيل_العقود[],5,0),"")</f>
        <v>دوار الشمس</v>
      </c>
      <c r="E495" s="3" t="str">
        <f>IFERROR(VLOOKUP(التحميل[[#This Row],[الرقم الداخلي]],تفصيلى[],8,0),"")</f>
        <v>Bella Nadia</v>
      </c>
      <c r="F495" s="9" t="s">
        <v>196</v>
      </c>
      <c r="G495" s="18">
        <v>348.46000000000004</v>
      </c>
      <c r="H495" s="3"/>
    </row>
    <row r="496" spans="1:8" ht="22.95" customHeight="1" x14ac:dyDescent="0.3">
      <c r="A496" s="3" t="s">
        <v>1047</v>
      </c>
      <c r="B496" s="7">
        <v>46160</v>
      </c>
      <c r="C496" s="3">
        <f>IFERROR(VLOOKUP(التحميل[[#This Row],[الرقم الداخلي]],تسجيل_العقود[],9,0),"")</f>
        <v>2026095</v>
      </c>
      <c r="D496" s="3" t="str">
        <f>IFERROR(VLOOKUP(التحميل[[#This Row],[الرقم الداخلي]],تسجيل_العقود[],5,0),"")</f>
        <v>دوار الشمس</v>
      </c>
      <c r="E496" s="3" t="str">
        <f>IFERROR(VLOOKUP(التحميل[[#This Row],[الرقم الداخلي]],تفصيلى[],8,0),"")</f>
        <v>Bella Nadia</v>
      </c>
      <c r="F496" s="9" t="s">
        <v>196</v>
      </c>
      <c r="G496" s="18">
        <v>1602.8400000000004</v>
      </c>
      <c r="H496" s="3"/>
    </row>
    <row r="497" spans="1:8" ht="22.95" customHeight="1" x14ac:dyDescent="0.3">
      <c r="A497" s="3" t="s">
        <v>1050</v>
      </c>
      <c r="B497" s="7">
        <v>46160</v>
      </c>
      <c r="C497" s="3">
        <f>IFERROR(VLOOKUP(التحميل[[#This Row],[الرقم الداخلي]],تسجيل_العقود[],9,0),"")</f>
        <v>20043720</v>
      </c>
      <c r="D497" s="3" t="str">
        <f>IFERROR(VLOOKUP(التحميل[[#This Row],[الرقم الداخلي]],تسجيل_العقود[],5,0),"")</f>
        <v>دى جى اس</v>
      </c>
      <c r="E497" s="3" t="str">
        <f>IFERROR(VLOOKUP(التحميل[[#This Row],[الرقم الداخلي]],تفصيلى[],8,0),"")</f>
        <v>KARPATHOS DAWN</v>
      </c>
      <c r="F497" s="9" t="s">
        <v>202</v>
      </c>
      <c r="G497" s="18">
        <v>443.8</v>
      </c>
      <c r="H497" s="3"/>
    </row>
    <row r="498" spans="1:8" ht="22.95" customHeight="1" x14ac:dyDescent="0.3">
      <c r="A498" s="3" t="s">
        <v>1051</v>
      </c>
      <c r="B498" s="7">
        <v>46160</v>
      </c>
      <c r="C498" s="3">
        <f>IFERROR(VLOOKUP(التحميل[[#This Row],[الرقم الداخلي]],تسجيل_العقود[],9,0),"")</f>
        <v>20045910</v>
      </c>
      <c r="D498" s="3" t="str">
        <f>IFERROR(VLOOKUP(التحميل[[#This Row],[الرقم الداخلي]],تسجيل_العقود[],5,0),"")</f>
        <v>دى جى اس</v>
      </c>
      <c r="E498" s="3" t="str">
        <f>IFERROR(VLOOKUP(التحميل[[#This Row],[الرقم الداخلي]],تفصيلى[],8,0),"")</f>
        <v>KARPATHOS DAWN</v>
      </c>
      <c r="F498" s="9" t="s">
        <v>202</v>
      </c>
      <c r="G498" s="18">
        <v>41.79</v>
      </c>
      <c r="H498" s="3"/>
    </row>
    <row r="499" spans="1:8" ht="22.95" customHeight="1" x14ac:dyDescent="0.3">
      <c r="A499" s="3" t="s">
        <v>966</v>
      </c>
      <c r="B499" s="7">
        <v>46161</v>
      </c>
      <c r="C499" s="3" t="str">
        <f>IFERROR(VLOOKUP(التحميل[[#This Row],[الرقم الداخلي]],تسجيل_العقود[],9,0),"")</f>
        <v>SCN-007828</v>
      </c>
      <c r="D499" s="3" t="str">
        <f>IFERROR(VLOOKUP(التحميل[[#This Row],[الرقم الداخلي]],تسجيل_العقود[],5,0),"")</f>
        <v>الصويا</v>
      </c>
      <c r="E499" s="3">
        <f>IFERROR(VLOOKUP(التحميل[[#This Row],[الرقم الداخلي]],تفصيلى[],8,0),"")</f>
        <v>0</v>
      </c>
      <c r="F499" s="9" t="s">
        <v>202</v>
      </c>
      <c r="G499" s="18">
        <v>43.65</v>
      </c>
      <c r="H499" s="3"/>
    </row>
    <row r="500" spans="1:8" ht="22.95" customHeight="1" x14ac:dyDescent="0.3">
      <c r="A500" s="3" t="s">
        <v>968</v>
      </c>
      <c r="B500" s="7">
        <v>46161</v>
      </c>
      <c r="C500" s="3" t="str">
        <f>IFERROR(VLOOKUP(التحميل[[#This Row],[الرقم الداخلي]],تسجيل_العقود[],9,0),"")</f>
        <v>SCN-007829</v>
      </c>
      <c r="D500" s="3" t="str">
        <f>IFERROR(VLOOKUP(التحميل[[#This Row],[الرقم الداخلي]],تسجيل_العقود[],5,0),"")</f>
        <v>الصويا</v>
      </c>
      <c r="E500" s="3">
        <f>IFERROR(VLOOKUP(التحميل[[#This Row],[الرقم الداخلي]],تفصيلى[],8,0),"")</f>
        <v>0</v>
      </c>
      <c r="F500" s="9" t="s">
        <v>202</v>
      </c>
      <c r="G500" s="18">
        <v>87.68</v>
      </c>
      <c r="H500" s="3"/>
    </row>
    <row r="501" spans="1:8" ht="22.95" customHeight="1" x14ac:dyDescent="0.3">
      <c r="A501" s="3" t="s">
        <v>840</v>
      </c>
      <c r="B501" s="7">
        <v>46161</v>
      </c>
      <c r="C501" s="3">
        <f>IFERROR(VLOOKUP(التحميل[[#This Row],[الرقم الداخلي]],تسجيل_العقود[],9,0),"")</f>
        <v>115815</v>
      </c>
      <c r="D501" s="3" t="str">
        <f>IFERROR(VLOOKUP(التحميل[[#This Row],[الرقم الداخلي]],تسجيل_العقود[],5,0),"")</f>
        <v>الــــــــــذرة</v>
      </c>
      <c r="E501" s="3" t="str">
        <f>IFERROR(VLOOKUP(التحميل[[#This Row],[الرقم الداخلي]],تفصيلى[],8,0),"")</f>
        <v>OMICRON BREEZE</v>
      </c>
      <c r="F501" s="9" t="s">
        <v>202</v>
      </c>
      <c r="G501" s="18">
        <v>1675.08</v>
      </c>
      <c r="H501" s="3"/>
    </row>
    <row r="502" spans="1:8" ht="22.95" customHeight="1" x14ac:dyDescent="0.3">
      <c r="A502" s="3" t="s">
        <v>841</v>
      </c>
      <c r="B502" s="7">
        <v>46161</v>
      </c>
      <c r="C502" s="3" t="str">
        <f>IFERROR(VLOOKUP(التحميل[[#This Row],[الرقم الداخلي]],تسجيل_العقود[],9,0),"")</f>
        <v>S26/00047</v>
      </c>
      <c r="D502" s="3" t="str">
        <f>IFERROR(VLOOKUP(التحميل[[#This Row],[الرقم الداخلي]],تسجيل_العقود[],5,0),"")</f>
        <v>الــــــــــذرة</v>
      </c>
      <c r="E502" s="3" t="str">
        <f>IFERROR(VLOOKUP(التحميل[[#This Row],[الرقم الداخلي]],تفصيلى[],8,0),"")</f>
        <v>PROPEL WEALTH</v>
      </c>
      <c r="F502" s="9" t="s">
        <v>202</v>
      </c>
      <c r="G502" s="18">
        <v>249.02</v>
      </c>
      <c r="H502" s="3"/>
    </row>
    <row r="503" spans="1:8" ht="22.95" customHeight="1" x14ac:dyDescent="0.3">
      <c r="A503" s="3" t="s">
        <v>1047</v>
      </c>
      <c r="B503" s="7">
        <v>46161</v>
      </c>
      <c r="C503" s="3">
        <f>IFERROR(VLOOKUP(التحميل[[#This Row],[الرقم الداخلي]],تسجيل_العقود[],9,0),"")</f>
        <v>2026095</v>
      </c>
      <c r="D503" s="3" t="str">
        <f>IFERROR(VLOOKUP(التحميل[[#This Row],[الرقم الداخلي]],تسجيل_العقود[],5,0),"")</f>
        <v>دوار الشمس</v>
      </c>
      <c r="E503" s="3" t="str">
        <f>IFERROR(VLOOKUP(التحميل[[#This Row],[الرقم الداخلي]],تفصيلى[],8,0),"")</f>
        <v>Bella Nadia</v>
      </c>
      <c r="F503" s="9" t="s">
        <v>196</v>
      </c>
      <c r="G503" s="18">
        <v>3311.6999999999989</v>
      </c>
      <c r="H503" s="3"/>
    </row>
    <row r="504" spans="1:8" ht="22.95" customHeight="1" x14ac:dyDescent="0.3">
      <c r="A504" s="3" t="s">
        <v>823</v>
      </c>
      <c r="B504" s="7">
        <v>46161</v>
      </c>
      <c r="C504" s="3">
        <f>IFERROR(VLOOKUP(التحميل[[#This Row],[الرقم الداخلي]],تسجيل_العقود[],9,0),"")</f>
        <v>20044610</v>
      </c>
      <c r="D504" s="3" t="str">
        <f>IFERROR(VLOOKUP(التحميل[[#This Row],[الرقم الداخلي]],تسجيل_العقود[],5,0),"")</f>
        <v>البذرة</v>
      </c>
      <c r="E504" s="3" t="str">
        <f>IFERROR(VLOOKUP(التحميل[[#This Row],[الرقم الداخلي]],تفصيلى[],8,0),"")</f>
        <v>NOOTKA ISLAND</v>
      </c>
      <c r="F504" s="9" t="s">
        <v>202</v>
      </c>
      <c r="G504" s="18">
        <v>121.52</v>
      </c>
      <c r="H504" s="3"/>
    </row>
    <row r="505" spans="1:8" ht="22.95" customHeight="1" x14ac:dyDescent="0.3">
      <c r="A505" s="3" t="s">
        <v>1050</v>
      </c>
      <c r="B505" s="7">
        <v>46161</v>
      </c>
      <c r="C505" s="3">
        <f>IFERROR(VLOOKUP(التحميل[[#This Row],[الرقم الداخلي]],تسجيل_العقود[],9,0),"")</f>
        <v>20043720</v>
      </c>
      <c r="D505" s="3" t="str">
        <f>IFERROR(VLOOKUP(التحميل[[#This Row],[الرقم الداخلي]],تسجيل_العقود[],5,0),"")</f>
        <v>دى جى اس</v>
      </c>
      <c r="E505" s="3" t="str">
        <f>IFERROR(VLOOKUP(التحميل[[#This Row],[الرقم الداخلي]],تفصيلى[],8,0),"")</f>
        <v>KARPATHOS DAWN</v>
      </c>
      <c r="F505" s="9" t="s">
        <v>202</v>
      </c>
      <c r="G505" s="18">
        <v>487.90000000000003</v>
      </c>
      <c r="H505" s="3"/>
    </row>
    <row r="506" spans="1:8" ht="22.95" customHeight="1" x14ac:dyDescent="0.3">
      <c r="A506" s="3" t="s">
        <v>1051</v>
      </c>
      <c r="B506" s="7">
        <v>46161</v>
      </c>
      <c r="C506" s="3">
        <f>IFERROR(VLOOKUP(التحميل[[#This Row],[الرقم الداخلي]],تسجيل_العقود[],9,0),"")</f>
        <v>20045910</v>
      </c>
      <c r="D506" s="3" t="str">
        <f>IFERROR(VLOOKUP(التحميل[[#This Row],[الرقم الداخلي]],تسجيل_العقود[],5,0),"")</f>
        <v>دى جى اس</v>
      </c>
      <c r="E506" s="3" t="str">
        <f>IFERROR(VLOOKUP(التحميل[[#This Row],[الرقم الداخلي]],تفصيلى[],8,0),"")</f>
        <v>KARPATHOS DAWN</v>
      </c>
      <c r="F506" s="9" t="s">
        <v>202</v>
      </c>
      <c r="G506" s="18">
        <v>43.61</v>
      </c>
      <c r="H506" s="3"/>
    </row>
    <row r="507" spans="1:8" ht="22.95" customHeight="1" x14ac:dyDescent="0.3">
      <c r="A507" s="3" t="s">
        <v>968</v>
      </c>
      <c r="B507" s="7">
        <v>46162</v>
      </c>
      <c r="C507" s="3" t="str">
        <f>IFERROR(VLOOKUP(التحميل[[#This Row],[الرقم الداخلي]],تسجيل_العقود[],9,0),"")</f>
        <v>SCN-007829</v>
      </c>
      <c r="D507" s="3" t="str">
        <f>IFERROR(VLOOKUP(التحميل[[#This Row],[الرقم الداخلي]],تسجيل_العقود[],5,0),"")</f>
        <v>الصويا</v>
      </c>
      <c r="E507" s="3">
        <f>IFERROR(VLOOKUP(التحميل[[#This Row],[الرقم الداخلي]],تفصيلى[],8,0),"")</f>
        <v>0</v>
      </c>
      <c r="F507" s="9" t="s">
        <v>202</v>
      </c>
      <c r="G507" s="18">
        <v>517.72</v>
      </c>
      <c r="H507" s="3"/>
    </row>
    <row r="508" spans="1:8" ht="22.95" customHeight="1" x14ac:dyDescent="0.3">
      <c r="A508" s="3" t="s">
        <v>840</v>
      </c>
      <c r="B508" s="7">
        <v>46162</v>
      </c>
      <c r="C508" s="3">
        <f>IFERROR(VLOOKUP(التحميل[[#This Row],[الرقم الداخلي]],تسجيل_العقود[],9,0),"")</f>
        <v>115815</v>
      </c>
      <c r="D508" s="3" t="str">
        <f>IFERROR(VLOOKUP(التحميل[[#This Row],[الرقم الداخلي]],تسجيل_العقود[],5,0),"")</f>
        <v>الــــــــــذرة</v>
      </c>
      <c r="E508" s="3" t="str">
        <f>IFERROR(VLOOKUP(التحميل[[#This Row],[الرقم الداخلي]],تفصيلى[],8,0),"")</f>
        <v>OMICRON BREEZE</v>
      </c>
      <c r="F508" s="9" t="s">
        <v>202</v>
      </c>
      <c r="G508" s="18">
        <v>626.12</v>
      </c>
      <c r="H508" s="3"/>
    </row>
    <row r="509" spans="1:8" ht="22.95" customHeight="1" x14ac:dyDescent="0.3">
      <c r="A509" s="3" t="s">
        <v>841</v>
      </c>
      <c r="B509" s="7">
        <v>46162</v>
      </c>
      <c r="C509" s="3" t="str">
        <f>IFERROR(VLOOKUP(التحميل[[#This Row],[الرقم الداخلي]],تسجيل_العقود[],9,0),"")</f>
        <v>S26/00047</v>
      </c>
      <c r="D509" s="3" t="str">
        <f>IFERROR(VLOOKUP(التحميل[[#This Row],[الرقم الداخلي]],تسجيل_العقود[],5,0),"")</f>
        <v>الــــــــــذرة</v>
      </c>
      <c r="E509" s="3" t="str">
        <f>IFERROR(VLOOKUP(التحميل[[#This Row],[الرقم الداخلي]],تفصيلى[],8,0),"")</f>
        <v>PROPEL WEALTH</v>
      </c>
      <c r="F509" s="9" t="s">
        <v>202</v>
      </c>
      <c r="G509" s="18">
        <v>80.900000000000006</v>
      </c>
      <c r="H509" s="3"/>
    </row>
    <row r="510" spans="1:8" ht="22.95" customHeight="1" x14ac:dyDescent="0.3">
      <c r="A510" s="3" t="s">
        <v>1047</v>
      </c>
      <c r="B510" s="7">
        <v>46162</v>
      </c>
      <c r="C510" s="3">
        <f>IFERROR(VLOOKUP(التحميل[[#This Row],[الرقم الداخلي]],تسجيل_العقود[],9,0),"")</f>
        <v>2026095</v>
      </c>
      <c r="D510" s="3" t="str">
        <f>IFERROR(VLOOKUP(التحميل[[#This Row],[الرقم الداخلي]],تسجيل_العقود[],5,0),"")</f>
        <v>دوار الشمس</v>
      </c>
      <c r="E510" s="3" t="str">
        <f>IFERROR(VLOOKUP(التحميل[[#This Row],[الرقم الداخلي]],تفصيلى[],8,0),"")</f>
        <v>Bella Nadia</v>
      </c>
      <c r="F510" s="9" t="s">
        <v>196</v>
      </c>
      <c r="G510" s="18">
        <v>2557.1200000000003</v>
      </c>
      <c r="H510" s="3"/>
    </row>
    <row r="511" spans="1:8" ht="22.95" customHeight="1" x14ac:dyDescent="0.3">
      <c r="A511" s="3" t="s">
        <v>1050</v>
      </c>
      <c r="B511" s="7">
        <v>46162</v>
      </c>
      <c r="C511" s="3">
        <f>IFERROR(VLOOKUP(التحميل[[#This Row],[الرقم الداخلي]],تسجيل_العقود[],9,0),"")</f>
        <v>20043720</v>
      </c>
      <c r="D511" s="3" t="str">
        <f>IFERROR(VLOOKUP(التحميل[[#This Row],[الرقم الداخلي]],تسجيل_العقود[],5,0),"")</f>
        <v>دى جى اس</v>
      </c>
      <c r="E511" s="3" t="str">
        <f>IFERROR(VLOOKUP(التحميل[[#This Row],[الرقم الداخلي]],تفصيلى[],8,0),"")</f>
        <v>KARPATHOS DAWN</v>
      </c>
      <c r="F511" s="9" t="s">
        <v>202</v>
      </c>
      <c r="G511" s="18">
        <v>474.76</v>
      </c>
      <c r="H511" s="3"/>
    </row>
    <row r="512" spans="1:8" ht="22.95" customHeight="1" x14ac:dyDescent="0.3">
      <c r="A512" s="3" t="s">
        <v>964</v>
      </c>
      <c r="B512" s="7">
        <v>46163</v>
      </c>
      <c r="C512" s="3" t="str">
        <f>IFERROR(VLOOKUP(التحميل[[#This Row],[الرقم الداخلي]],تسجيل_العقود[],9,0),"")</f>
        <v>SCN-007827</v>
      </c>
      <c r="D512" s="3" t="str">
        <f>IFERROR(VLOOKUP(التحميل[[#This Row],[الرقم الداخلي]],تسجيل_العقود[],5,0),"")</f>
        <v>الصويا</v>
      </c>
      <c r="E512" s="3">
        <f>IFERROR(VLOOKUP(التحميل[[#This Row],[الرقم الداخلي]],تفصيلى[],8,0),"")</f>
        <v>0</v>
      </c>
      <c r="F512" s="9" t="s">
        <v>202</v>
      </c>
      <c r="G512" s="18">
        <v>10.18</v>
      </c>
      <c r="H512" s="3"/>
    </row>
    <row r="513" spans="1:8" ht="22.95" customHeight="1" x14ac:dyDescent="0.3">
      <c r="A513" s="3" t="s">
        <v>968</v>
      </c>
      <c r="B513" s="7">
        <v>46163</v>
      </c>
      <c r="C513" s="3" t="str">
        <f>IFERROR(VLOOKUP(التحميل[[#This Row],[الرقم الداخلي]],تسجيل_العقود[],9,0),"")</f>
        <v>SCN-007829</v>
      </c>
      <c r="D513" s="3" t="str">
        <f>IFERROR(VLOOKUP(التحميل[[#This Row],[الرقم الداخلي]],تسجيل_العقود[],5,0),"")</f>
        <v>الصويا</v>
      </c>
      <c r="E513" s="3">
        <f>IFERROR(VLOOKUP(التحميل[[#This Row],[الرقم الداخلي]],تفصيلى[],8,0),"")</f>
        <v>0</v>
      </c>
      <c r="F513" s="9" t="s">
        <v>202</v>
      </c>
      <c r="G513" s="18">
        <v>1103.42</v>
      </c>
      <c r="H513" s="3"/>
    </row>
    <row r="514" spans="1:8" ht="22.95" customHeight="1" x14ac:dyDescent="0.3">
      <c r="A514" s="3" t="s">
        <v>840</v>
      </c>
      <c r="B514" s="7">
        <v>46163</v>
      </c>
      <c r="C514" s="3">
        <f>IFERROR(VLOOKUP(التحميل[[#This Row],[الرقم الداخلي]],تسجيل_العقود[],9,0),"")</f>
        <v>115815</v>
      </c>
      <c r="D514" s="3" t="str">
        <f>IFERROR(VLOOKUP(التحميل[[#This Row],[الرقم الداخلي]],تسجيل_العقود[],5,0),"")</f>
        <v>الــــــــــذرة</v>
      </c>
      <c r="E514" s="3" t="str">
        <f>IFERROR(VLOOKUP(التحميل[[#This Row],[الرقم الداخلي]],تفصيلى[],8,0),"")</f>
        <v>OMICRON BREEZE</v>
      </c>
      <c r="F514" s="9" t="s">
        <v>202</v>
      </c>
      <c r="G514" s="18">
        <v>846.54</v>
      </c>
      <c r="H514" s="3"/>
    </row>
    <row r="515" spans="1:8" ht="22.95" customHeight="1" x14ac:dyDescent="0.3">
      <c r="A515" s="3" t="s">
        <v>841</v>
      </c>
      <c r="B515" s="7">
        <v>46163</v>
      </c>
      <c r="C515" s="3" t="str">
        <f>IFERROR(VLOOKUP(التحميل[[#This Row],[الرقم الداخلي]],تسجيل_العقود[],9,0),"")</f>
        <v>S26/00047</v>
      </c>
      <c r="D515" s="3" t="str">
        <f>IFERROR(VLOOKUP(التحميل[[#This Row],[الرقم الداخلي]],تسجيل_العقود[],5,0),"")</f>
        <v>الــــــــــذرة</v>
      </c>
      <c r="E515" s="3" t="str">
        <f>IFERROR(VLOOKUP(التحميل[[#This Row],[الرقم الداخلي]],تفصيلى[],8,0),"")</f>
        <v>PROPEL WEALTH</v>
      </c>
      <c r="F515" s="9" t="s">
        <v>202</v>
      </c>
      <c r="G515" s="18">
        <v>307.68</v>
      </c>
      <c r="H515" s="3"/>
    </row>
    <row r="516" spans="1:8" ht="22.95" customHeight="1" x14ac:dyDescent="0.3">
      <c r="A516" s="3" t="s">
        <v>1047</v>
      </c>
      <c r="B516" s="7">
        <v>46163</v>
      </c>
      <c r="C516" s="3">
        <f>IFERROR(VLOOKUP(التحميل[[#This Row],[الرقم الداخلي]],تسجيل_العقود[],9,0),"")</f>
        <v>2026095</v>
      </c>
      <c r="D516" s="3" t="str">
        <f>IFERROR(VLOOKUP(التحميل[[#This Row],[الرقم الداخلي]],تسجيل_العقود[],5,0),"")</f>
        <v>دوار الشمس</v>
      </c>
      <c r="E516" s="3" t="str">
        <f>IFERROR(VLOOKUP(التحميل[[#This Row],[الرقم الداخلي]],تفصيلى[],8,0),"")</f>
        <v>Bella Nadia</v>
      </c>
      <c r="F516" s="9" t="s">
        <v>196</v>
      </c>
      <c r="G516" s="18">
        <v>2389.86</v>
      </c>
      <c r="H516" s="3"/>
    </row>
    <row r="517" spans="1:8" ht="22.95" customHeight="1" x14ac:dyDescent="0.3">
      <c r="A517" s="3" t="s">
        <v>823</v>
      </c>
      <c r="B517" s="7">
        <v>46163</v>
      </c>
      <c r="C517" s="3">
        <f>IFERROR(VLOOKUP(التحميل[[#This Row],[الرقم الداخلي]],تسجيل_العقود[],9,0),"")</f>
        <v>20044610</v>
      </c>
      <c r="D517" s="3" t="str">
        <f>IFERROR(VLOOKUP(التحميل[[#This Row],[الرقم الداخلي]],تسجيل_العقود[],5,0),"")</f>
        <v>البذرة</v>
      </c>
      <c r="E517" s="3" t="str">
        <f>IFERROR(VLOOKUP(التحميل[[#This Row],[الرقم الداخلي]],تفصيلى[],8,0),"")</f>
        <v>NOOTKA ISLAND</v>
      </c>
      <c r="F517" s="9" t="s">
        <v>202</v>
      </c>
      <c r="G517" s="18">
        <v>112.94</v>
      </c>
      <c r="H517" s="3"/>
    </row>
    <row r="518" spans="1:8" ht="22.95" customHeight="1" x14ac:dyDescent="0.3">
      <c r="A518" s="3" t="s">
        <v>1050</v>
      </c>
      <c r="B518" s="7">
        <v>46163</v>
      </c>
      <c r="C518" s="3">
        <f>IFERROR(VLOOKUP(التحميل[[#This Row],[الرقم الداخلي]],تسجيل_العقود[],9,0),"")</f>
        <v>20043720</v>
      </c>
      <c r="D518" s="3" t="str">
        <f>IFERROR(VLOOKUP(التحميل[[#This Row],[الرقم الداخلي]],تسجيل_العقود[],5,0),"")</f>
        <v>دى جى اس</v>
      </c>
      <c r="E518" s="3" t="str">
        <f>IFERROR(VLOOKUP(التحميل[[#This Row],[الرقم الداخلي]],تفصيلى[],8,0),"")</f>
        <v>KARPATHOS DAWN</v>
      </c>
      <c r="F518" s="9" t="s">
        <v>202</v>
      </c>
      <c r="G518" s="18">
        <v>357.02</v>
      </c>
      <c r="H518" s="3"/>
    </row>
    <row r="519" spans="1:8" ht="22.95" customHeight="1" x14ac:dyDescent="0.3">
      <c r="A519" s="3" t="s">
        <v>968</v>
      </c>
      <c r="B519" s="7">
        <v>46164</v>
      </c>
      <c r="C519" s="3" t="str">
        <f>IFERROR(VLOOKUP(التحميل[[#This Row],[الرقم الداخلي]],تسجيل_العقود[],9,0),"")</f>
        <v>SCN-007829</v>
      </c>
      <c r="D519" s="3" t="str">
        <f>IFERROR(VLOOKUP(التحميل[[#This Row],[الرقم الداخلي]],تسجيل_العقود[],5,0),"")</f>
        <v>الصويا</v>
      </c>
      <c r="E519" s="3">
        <f>IFERROR(VLOOKUP(التحميل[[#This Row],[الرقم الداخلي]],تفصيلى[],8,0),"")</f>
        <v>0</v>
      </c>
      <c r="F519" s="9" t="s">
        <v>202</v>
      </c>
      <c r="G519" s="18">
        <v>450.56</v>
      </c>
      <c r="H519" s="3"/>
    </row>
    <row r="520" spans="1:8" ht="22.95" customHeight="1" x14ac:dyDescent="0.3">
      <c r="A520" s="3" t="s">
        <v>970</v>
      </c>
      <c r="B520" s="7">
        <v>46164</v>
      </c>
      <c r="C520" s="3" t="str">
        <f>IFERROR(VLOOKUP(التحميل[[#This Row],[الرقم الداخلي]],تسجيل_العقود[],9,0),"")</f>
        <v>SCN-007830</v>
      </c>
      <c r="D520" s="3" t="str">
        <f>IFERROR(VLOOKUP(التحميل[[#This Row],[الرقم الداخلي]],تسجيل_العقود[],5,0),"")</f>
        <v>الصويا</v>
      </c>
      <c r="E520" s="3">
        <f>IFERROR(VLOOKUP(التحميل[[#This Row],[الرقم الداخلي]],تفصيلى[],8,0),"")</f>
        <v>0</v>
      </c>
      <c r="F520" s="9" t="s">
        <v>202</v>
      </c>
      <c r="G520" s="18">
        <v>1485.2000000000003</v>
      </c>
      <c r="H520" s="3"/>
    </row>
    <row r="521" spans="1:8" ht="22.95" customHeight="1" x14ac:dyDescent="0.3">
      <c r="A521" s="3" t="s">
        <v>840</v>
      </c>
      <c r="B521" s="7">
        <v>46164</v>
      </c>
      <c r="C521" s="3">
        <f>IFERROR(VLOOKUP(التحميل[[#This Row],[الرقم الداخلي]],تسجيل_العقود[],9,0),"")</f>
        <v>115815</v>
      </c>
      <c r="D521" s="3" t="str">
        <f>IFERROR(VLOOKUP(التحميل[[#This Row],[الرقم الداخلي]],تسجيل_العقود[],5,0),"")</f>
        <v>الــــــــــذرة</v>
      </c>
      <c r="E521" s="3" t="str">
        <f>IFERROR(VLOOKUP(التحميل[[#This Row],[الرقم الداخلي]],تفصيلى[],8,0),"")</f>
        <v>OMICRON BREEZE</v>
      </c>
      <c r="F521" s="9" t="s">
        <v>202</v>
      </c>
      <c r="G521" s="18">
        <v>187.38</v>
      </c>
      <c r="H521" s="3"/>
    </row>
    <row r="522" spans="1:8" ht="22.95" customHeight="1" x14ac:dyDescent="0.3">
      <c r="A522" s="3" t="s">
        <v>841</v>
      </c>
      <c r="B522" s="7">
        <v>46164</v>
      </c>
      <c r="C522" s="3" t="str">
        <f>IFERROR(VLOOKUP(التحميل[[#This Row],[الرقم الداخلي]],تسجيل_العقود[],9,0),"")</f>
        <v>S26/00047</v>
      </c>
      <c r="D522" s="3" t="str">
        <f>IFERROR(VLOOKUP(التحميل[[#This Row],[الرقم الداخلي]],تسجيل_العقود[],5,0),"")</f>
        <v>الــــــــــذرة</v>
      </c>
      <c r="E522" s="3" t="str">
        <f>IFERROR(VLOOKUP(التحميل[[#This Row],[الرقم الداخلي]],تفصيلى[],8,0),"")</f>
        <v>PROPEL WEALTH</v>
      </c>
      <c r="F522" s="9" t="s">
        <v>202</v>
      </c>
      <c r="G522" s="18">
        <v>608.74</v>
      </c>
      <c r="H522" s="3"/>
    </row>
    <row r="523" spans="1:8" ht="22.95" customHeight="1" x14ac:dyDescent="0.3">
      <c r="A523" s="3" t="s">
        <v>1047</v>
      </c>
      <c r="B523" s="7">
        <v>46164</v>
      </c>
      <c r="C523" s="3">
        <f>IFERROR(VLOOKUP(التحميل[[#This Row],[الرقم الداخلي]],تسجيل_العقود[],9,0),"")</f>
        <v>2026095</v>
      </c>
      <c r="D523" s="3" t="str">
        <f>IFERROR(VLOOKUP(التحميل[[#This Row],[الرقم الداخلي]],تسجيل_العقود[],5,0),"")</f>
        <v>دوار الشمس</v>
      </c>
      <c r="E523" s="3" t="str">
        <f>IFERROR(VLOOKUP(التحميل[[#This Row],[الرقم الداخلي]],تفصيلى[],8,0),"")</f>
        <v>Bella Nadia</v>
      </c>
      <c r="F523" s="9" t="s">
        <v>196</v>
      </c>
      <c r="G523" s="18">
        <v>1547.5400000000002</v>
      </c>
      <c r="H523" s="3"/>
    </row>
    <row r="524" spans="1:8" ht="22.95" customHeight="1" x14ac:dyDescent="0.3">
      <c r="A524" s="3" t="s">
        <v>966</v>
      </c>
      <c r="B524" s="7">
        <v>46165</v>
      </c>
      <c r="C524" s="3" t="str">
        <f>IFERROR(VLOOKUP(التحميل[[#This Row],[الرقم الداخلي]],تسجيل_العقود[],9,0),"")</f>
        <v>SCN-007828</v>
      </c>
      <c r="D524" s="3" t="str">
        <f>IFERROR(VLOOKUP(التحميل[[#This Row],[الرقم الداخلي]],تسجيل_العقود[],5,0),"")</f>
        <v>الصويا</v>
      </c>
      <c r="E524" s="3">
        <f>IFERROR(VLOOKUP(التحميل[[#This Row],[الرقم الداخلي]],تفصيلى[],8,0),"")</f>
        <v>0</v>
      </c>
      <c r="F524" s="9" t="s">
        <v>202</v>
      </c>
      <c r="G524" s="18">
        <v>88.78</v>
      </c>
      <c r="H524" s="3"/>
    </row>
    <row r="525" spans="1:8" ht="22.95" customHeight="1" x14ac:dyDescent="0.3">
      <c r="A525" s="3" t="s">
        <v>968</v>
      </c>
      <c r="B525" s="7">
        <v>46165</v>
      </c>
      <c r="C525" s="3" t="str">
        <f>IFERROR(VLOOKUP(التحميل[[#This Row],[الرقم الداخلي]],تسجيل_العقود[],9,0),"")</f>
        <v>SCN-007829</v>
      </c>
      <c r="D525" s="3" t="str">
        <f>IFERROR(VLOOKUP(التحميل[[#This Row],[الرقم الداخلي]],تسجيل_العقود[],5,0),"")</f>
        <v>الصويا</v>
      </c>
      <c r="E525" s="3">
        <f>IFERROR(VLOOKUP(التحميل[[#This Row],[الرقم الداخلي]],تفصيلى[],8,0),"")</f>
        <v>0</v>
      </c>
      <c r="F525" s="9" t="s">
        <v>202</v>
      </c>
      <c r="G525" s="18">
        <v>264.03000000000003</v>
      </c>
      <c r="H525" s="3"/>
    </row>
    <row r="526" spans="1:8" ht="22.95" customHeight="1" x14ac:dyDescent="0.3">
      <c r="A526" s="3" t="s">
        <v>970</v>
      </c>
      <c r="B526" s="7">
        <v>46165</v>
      </c>
      <c r="C526" s="3" t="str">
        <f>IFERROR(VLOOKUP(التحميل[[#This Row],[الرقم الداخلي]],تسجيل_العقود[],9,0),"")</f>
        <v>SCN-007830</v>
      </c>
      <c r="D526" s="3" t="str">
        <f>IFERROR(VLOOKUP(التحميل[[#This Row],[الرقم الداخلي]],تسجيل_العقود[],5,0),"")</f>
        <v>الصويا</v>
      </c>
      <c r="E526" s="3">
        <f>IFERROR(VLOOKUP(التحميل[[#This Row],[الرقم الداخلي]],تفصيلى[],8,0),"")</f>
        <v>0</v>
      </c>
      <c r="F526" s="9" t="s">
        <v>202</v>
      </c>
      <c r="G526" s="18">
        <v>810.41000000000008</v>
      </c>
      <c r="H526" s="3"/>
    </row>
    <row r="527" spans="1:8" ht="22.95" customHeight="1" x14ac:dyDescent="0.3">
      <c r="A527" s="3" t="s">
        <v>972</v>
      </c>
      <c r="B527" s="7">
        <v>46165</v>
      </c>
      <c r="C527" s="3" t="str">
        <f>IFERROR(VLOOKUP(التحميل[[#This Row],[الرقم الداخلي]],تسجيل_العقود[],9,0),"")</f>
        <v>SCN-007836</v>
      </c>
      <c r="D527" s="3" t="str">
        <f>IFERROR(VLOOKUP(التحميل[[#This Row],[الرقم الداخلي]],تسجيل_العقود[],5,0),"")</f>
        <v>الصويا</v>
      </c>
      <c r="E527" s="3">
        <f>IFERROR(VLOOKUP(التحميل[[#This Row],[الرقم الداخلي]],تفصيلى[],8,0),"")</f>
        <v>0</v>
      </c>
      <c r="F527" s="9" t="s">
        <v>202</v>
      </c>
      <c r="G527" s="18">
        <v>42.83</v>
      </c>
      <c r="H527" s="3"/>
    </row>
    <row r="528" spans="1:8" ht="22.95" customHeight="1" x14ac:dyDescent="0.3">
      <c r="A528" s="3" t="s">
        <v>848</v>
      </c>
      <c r="B528" s="7">
        <v>46165</v>
      </c>
      <c r="C528" s="3">
        <f>IFERROR(VLOOKUP(التحميل[[#This Row],[الرقم الداخلي]],تسجيل_العقود[],9,0),"")</f>
        <v>60911684</v>
      </c>
      <c r="D528" s="3" t="str">
        <f>IFERROR(VLOOKUP(التحميل[[#This Row],[الرقم الداخلي]],تسجيل_العقود[],5,0),"")</f>
        <v>الــــــــــذرة</v>
      </c>
      <c r="E528" s="3" t="str">
        <f>IFERROR(VLOOKUP(التحميل[[#This Row],[الرقم الداخلي]],تفصيلى[],8,0),"")</f>
        <v>DEJIMA</v>
      </c>
      <c r="F528" s="9" t="s">
        <v>196</v>
      </c>
      <c r="G528" s="18">
        <v>4765.42</v>
      </c>
      <c r="H528" s="3"/>
    </row>
    <row r="529" spans="1:8" ht="22.95" customHeight="1" x14ac:dyDescent="0.3">
      <c r="A529" s="3" t="s">
        <v>847</v>
      </c>
      <c r="B529" s="7">
        <v>46165</v>
      </c>
      <c r="C529" s="3">
        <f>IFERROR(VLOOKUP(التحميل[[#This Row],[الرقم الداخلي]],تسجيل_العقود[],9,0),"")</f>
        <v>115913</v>
      </c>
      <c r="D529" s="3" t="str">
        <f>IFERROR(VLOOKUP(التحميل[[#This Row],[الرقم الداخلي]],تسجيل_العقود[],5,0),"")</f>
        <v>الــــــــــذرة</v>
      </c>
      <c r="E529" s="3" t="str">
        <f>IFERROR(VLOOKUP(التحميل[[#This Row],[الرقم الداخلي]],تفصيلى[],8,0),"")</f>
        <v>UNION TRADER</v>
      </c>
      <c r="F529" s="9" t="s">
        <v>196</v>
      </c>
      <c r="G529" s="18">
        <v>2993.8</v>
      </c>
      <c r="H529" s="3"/>
    </row>
    <row r="530" spans="1:8" ht="22.95" customHeight="1" x14ac:dyDescent="0.3">
      <c r="A530" s="3" t="s">
        <v>1047</v>
      </c>
      <c r="B530" s="7">
        <v>46165</v>
      </c>
      <c r="C530" s="3">
        <f>IFERROR(VLOOKUP(التحميل[[#This Row],[الرقم الداخلي]],تسجيل_العقود[],9,0),"")</f>
        <v>2026095</v>
      </c>
      <c r="D530" s="3" t="str">
        <f>IFERROR(VLOOKUP(التحميل[[#This Row],[الرقم الداخلي]],تسجيل_العقود[],5,0),"")</f>
        <v>دوار الشمس</v>
      </c>
      <c r="E530" s="3" t="str">
        <f>IFERROR(VLOOKUP(التحميل[[#This Row],[الرقم الداخلي]],تفصيلى[],8,0),"")</f>
        <v>Bella Nadia</v>
      </c>
      <c r="F530" s="9" t="s">
        <v>196</v>
      </c>
      <c r="G530" s="18">
        <v>435.36</v>
      </c>
      <c r="H530" s="3"/>
    </row>
    <row r="531" spans="1:8" ht="22.95" customHeight="1" x14ac:dyDescent="0.3">
      <c r="A531" s="3" t="s">
        <v>1050</v>
      </c>
      <c r="B531" s="7">
        <v>46165</v>
      </c>
      <c r="C531" s="3">
        <f>IFERROR(VLOOKUP(التحميل[[#This Row],[الرقم الداخلي]],تسجيل_العقود[],9,0),"")</f>
        <v>20043720</v>
      </c>
      <c r="D531" s="3" t="str">
        <f>IFERROR(VLOOKUP(التحميل[[#This Row],[الرقم الداخلي]],تسجيل_العقود[],5,0),"")</f>
        <v>دى جى اس</v>
      </c>
      <c r="E531" s="3" t="str">
        <f>IFERROR(VLOOKUP(التحميل[[#This Row],[الرقم الداخلي]],تفصيلى[],8,0),"")</f>
        <v>KARPATHOS DAWN</v>
      </c>
      <c r="F531" s="9" t="s">
        <v>202</v>
      </c>
      <c r="G531" s="18">
        <v>61.7</v>
      </c>
      <c r="H531" s="3"/>
    </row>
    <row r="532" spans="1:8" ht="22.95" customHeight="1" x14ac:dyDescent="0.3">
      <c r="A532" s="3" t="s">
        <v>1051</v>
      </c>
      <c r="B532" s="7">
        <v>46165</v>
      </c>
      <c r="C532" s="3">
        <f>IFERROR(VLOOKUP(التحميل[[#This Row],[الرقم الداخلي]],تسجيل_العقود[],9,0),"")</f>
        <v>20045910</v>
      </c>
      <c r="D532" s="3" t="str">
        <f>IFERROR(VLOOKUP(التحميل[[#This Row],[الرقم الداخلي]],تسجيل_العقود[],5,0),"")</f>
        <v>دى جى اس</v>
      </c>
      <c r="E532" s="3" t="str">
        <f>IFERROR(VLOOKUP(التحميل[[#This Row],[الرقم الداخلي]],تفصيلى[],8,0),"")</f>
        <v>KARPATHOS DAWN</v>
      </c>
      <c r="F532" s="9" t="s">
        <v>202</v>
      </c>
      <c r="G532" s="18">
        <v>87.13</v>
      </c>
      <c r="H532" s="3"/>
    </row>
    <row r="533" spans="1:8" ht="22.95" customHeight="1" x14ac:dyDescent="0.3">
      <c r="A533" s="3" t="s">
        <v>966</v>
      </c>
      <c r="B533" s="7">
        <v>46166</v>
      </c>
      <c r="C533" s="3" t="str">
        <f>IFERROR(VLOOKUP(التحميل[[#This Row],[الرقم الداخلي]],تسجيل_العقود[],9,0),"")</f>
        <v>SCN-007828</v>
      </c>
      <c r="D533" s="3" t="str">
        <f>IFERROR(VLOOKUP(التحميل[[#This Row],[الرقم الداخلي]],تسجيل_العقود[],5,0),"")</f>
        <v>الصويا</v>
      </c>
      <c r="E533" s="3">
        <f>IFERROR(VLOOKUP(التحميل[[#This Row],[الرقم الداخلي]],تفصيلى[],8,0),"")</f>
        <v>0</v>
      </c>
      <c r="F533" s="9" t="s">
        <v>202</v>
      </c>
      <c r="G533" s="18">
        <v>45.64</v>
      </c>
      <c r="H533" s="3"/>
    </row>
    <row r="534" spans="1:8" ht="22.95" customHeight="1" x14ac:dyDescent="0.3">
      <c r="A534" s="3" t="s">
        <v>968</v>
      </c>
      <c r="B534" s="7">
        <v>46166</v>
      </c>
      <c r="C534" s="3" t="str">
        <f>IFERROR(VLOOKUP(التحميل[[#This Row],[الرقم الداخلي]],تسجيل_العقود[],9,0),"")</f>
        <v>SCN-007829</v>
      </c>
      <c r="D534" s="3" t="str">
        <f>IFERROR(VLOOKUP(التحميل[[#This Row],[الرقم الداخلي]],تسجيل_العقود[],5,0),"")</f>
        <v>الصويا</v>
      </c>
      <c r="E534" s="3">
        <f>IFERROR(VLOOKUP(التحميل[[#This Row],[الرقم الداخلي]],تفصيلى[],8,0),"")</f>
        <v>0</v>
      </c>
      <c r="F534" s="9" t="s">
        <v>202</v>
      </c>
      <c r="G534" s="18">
        <v>41.77</v>
      </c>
      <c r="H534" s="3"/>
    </row>
    <row r="535" spans="1:8" ht="22.95" customHeight="1" x14ac:dyDescent="0.3">
      <c r="A535" s="3" t="s">
        <v>970</v>
      </c>
      <c r="B535" s="7">
        <v>46166</v>
      </c>
      <c r="C535" s="3" t="str">
        <f>IFERROR(VLOOKUP(التحميل[[#This Row],[الرقم الداخلي]],تسجيل_العقود[],9,0),"")</f>
        <v>SCN-007830</v>
      </c>
      <c r="D535" s="3" t="str">
        <f>IFERROR(VLOOKUP(التحميل[[#This Row],[الرقم الداخلي]],تسجيل_العقود[],5,0),"")</f>
        <v>الصويا</v>
      </c>
      <c r="E535" s="3">
        <f>IFERROR(VLOOKUP(التحميل[[#This Row],[الرقم الداخلي]],تفصيلى[],8,0),"")</f>
        <v>0</v>
      </c>
      <c r="F535" s="9" t="s">
        <v>202</v>
      </c>
      <c r="G535" s="18">
        <v>123</v>
      </c>
      <c r="H535" s="3"/>
    </row>
    <row r="536" spans="1:8" ht="22.95" customHeight="1" x14ac:dyDescent="0.3">
      <c r="A536" s="3" t="s">
        <v>972</v>
      </c>
      <c r="B536" s="7">
        <v>46166</v>
      </c>
      <c r="C536" s="3" t="str">
        <f>IFERROR(VLOOKUP(التحميل[[#This Row],[الرقم الداخلي]],تسجيل_العقود[],9,0),"")</f>
        <v>SCN-007836</v>
      </c>
      <c r="D536" s="3" t="str">
        <f>IFERROR(VLOOKUP(التحميل[[#This Row],[الرقم الداخلي]],تسجيل_العقود[],5,0),"")</f>
        <v>الصويا</v>
      </c>
      <c r="E536" s="3">
        <f>IFERROR(VLOOKUP(التحميل[[#This Row],[الرقم الداخلي]],تفصيلى[],8,0),"")</f>
        <v>0</v>
      </c>
      <c r="F536" s="9" t="s">
        <v>202</v>
      </c>
      <c r="G536" s="18">
        <v>1115.3600000000001</v>
      </c>
      <c r="H536" s="3"/>
    </row>
    <row r="537" spans="1:8" ht="22.95" customHeight="1" x14ac:dyDescent="0.3">
      <c r="A537" s="3" t="s">
        <v>848</v>
      </c>
      <c r="B537" s="7">
        <v>46166</v>
      </c>
      <c r="C537" s="3">
        <f>IFERROR(VLOOKUP(التحميل[[#This Row],[الرقم الداخلي]],تسجيل_العقود[],9,0),"")</f>
        <v>60911684</v>
      </c>
      <c r="D537" s="3" t="str">
        <f>IFERROR(VLOOKUP(التحميل[[#This Row],[الرقم الداخلي]],تسجيل_العقود[],5,0),"")</f>
        <v>الــــــــــذرة</v>
      </c>
      <c r="E537" s="3" t="str">
        <f>IFERROR(VLOOKUP(التحميل[[#This Row],[الرقم الداخلي]],تفصيلى[],8,0),"")</f>
        <v>DEJIMA</v>
      </c>
      <c r="F537" s="9" t="s">
        <v>196</v>
      </c>
      <c r="G537" s="18">
        <v>6226.26</v>
      </c>
      <c r="H537" s="3"/>
    </row>
    <row r="538" spans="1:8" ht="22.95" customHeight="1" x14ac:dyDescent="0.3">
      <c r="A538" s="3" t="s">
        <v>847</v>
      </c>
      <c r="B538" s="7">
        <v>46166</v>
      </c>
      <c r="C538" s="3">
        <f>IFERROR(VLOOKUP(التحميل[[#This Row],[الرقم الداخلي]],تسجيل_العقود[],9,0),"")</f>
        <v>115913</v>
      </c>
      <c r="D538" s="3" t="str">
        <f>IFERROR(VLOOKUP(التحميل[[#This Row],[الرقم الداخلي]],تسجيل_العقود[],5,0),"")</f>
        <v>الــــــــــذرة</v>
      </c>
      <c r="E538" s="3" t="str">
        <f>IFERROR(VLOOKUP(التحميل[[#This Row],[الرقم الداخلي]],تفصيلى[],8,0),"")</f>
        <v>UNION TRADER</v>
      </c>
      <c r="F538" s="9" t="s">
        <v>196</v>
      </c>
      <c r="G538" s="18">
        <v>8770.7800000000007</v>
      </c>
      <c r="H538" s="3"/>
    </row>
    <row r="539" spans="1:8" ht="22.95" customHeight="1" x14ac:dyDescent="0.3">
      <c r="A539" s="3" t="s">
        <v>972</v>
      </c>
      <c r="B539" s="7">
        <v>46167</v>
      </c>
      <c r="C539" s="3" t="str">
        <f>IFERROR(VLOOKUP(التحميل[[#This Row],[الرقم الداخلي]],تسجيل_العقود[],9,0),"")</f>
        <v>SCN-007836</v>
      </c>
      <c r="D539" s="3" t="str">
        <f>IFERROR(VLOOKUP(التحميل[[#This Row],[الرقم الداخلي]],تسجيل_العقود[],5,0),"")</f>
        <v>الصويا</v>
      </c>
      <c r="E539" s="3">
        <f>IFERROR(VLOOKUP(التحميل[[#This Row],[الرقم الداخلي]],تفصيلى[],8,0),"")</f>
        <v>0</v>
      </c>
      <c r="F539" s="9" t="s">
        <v>202</v>
      </c>
      <c r="G539" s="18">
        <v>448.42</v>
      </c>
      <c r="H539" s="3"/>
    </row>
    <row r="540" spans="1:8" ht="22.95" customHeight="1" x14ac:dyDescent="0.3">
      <c r="A540" s="3" t="s">
        <v>848</v>
      </c>
      <c r="B540" s="7">
        <v>46167</v>
      </c>
      <c r="C540" s="3">
        <f>IFERROR(VLOOKUP(التحميل[[#This Row],[الرقم الداخلي]],تسجيل_العقود[],9,0),"")</f>
        <v>60911684</v>
      </c>
      <c r="D540" s="3" t="str">
        <f>IFERROR(VLOOKUP(التحميل[[#This Row],[الرقم الداخلي]],تسجيل_العقود[],5,0),"")</f>
        <v>الــــــــــذرة</v>
      </c>
      <c r="E540" s="3" t="str">
        <f>IFERROR(VLOOKUP(التحميل[[#This Row],[الرقم الداخلي]],تفصيلى[],8,0),"")</f>
        <v>DEJIMA</v>
      </c>
      <c r="F540" s="9" t="s">
        <v>196</v>
      </c>
      <c r="G540" s="18">
        <v>3823.3</v>
      </c>
      <c r="H540" s="3"/>
    </row>
    <row r="541" spans="1:8" ht="22.95" customHeight="1" x14ac:dyDescent="0.3">
      <c r="A541" s="3" t="s">
        <v>847</v>
      </c>
      <c r="B541" s="7">
        <v>46167</v>
      </c>
      <c r="C541" s="3">
        <f>IFERROR(VLOOKUP(التحميل[[#This Row],[الرقم الداخلي]],تسجيل_العقود[],9,0),"")</f>
        <v>115913</v>
      </c>
      <c r="D541" s="3" t="str">
        <f>IFERROR(VLOOKUP(التحميل[[#This Row],[الرقم الداخلي]],تسجيل_العقود[],5,0),"")</f>
        <v>الــــــــــذرة</v>
      </c>
      <c r="E541" s="3" t="str">
        <f>IFERROR(VLOOKUP(التحميل[[#This Row],[الرقم الداخلي]],تفصيلى[],8,0),"")</f>
        <v>UNION TRADER</v>
      </c>
      <c r="F541" s="9" t="s">
        <v>196</v>
      </c>
      <c r="G541" s="18">
        <v>6649.7799999999988</v>
      </c>
      <c r="H541" s="3"/>
    </row>
    <row r="542" spans="1:8" ht="22.95" customHeight="1" x14ac:dyDescent="0.3">
      <c r="A542" s="3" t="s">
        <v>1051</v>
      </c>
      <c r="B542" s="7">
        <v>46167</v>
      </c>
      <c r="C542" s="3">
        <f>IFERROR(VLOOKUP(التحميل[[#This Row],[الرقم الداخلي]],تسجيل_العقود[],9,0),"")</f>
        <v>20045910</v>
      </c>
      <c r="D542" s="3" t="str">
        <f>IFERROR(VLOOKUP(التحميل[[#This Row],[الرقم الداخلي]],تسجيل_العقود[],5,0),"")</f>
        <v>دى جى اس</v>
      </c>
      <c r="E542" s="3" t="str">
        <f>IFERROR(VLOOKUP(التحميل[[#This Row],[الرقم الداخلي]],تفصيلى[],8,0),"")</f>
        <v>KARPATHOS DAWN</v>
      </c>
      <c r="F542" s="9" t="s">
        <v>202</v>
      </c>
      <c r="G542" s="18">
        <v>107.08000000000001</v>
      </c>
      <c r="H542" s="3"/>
    </row>
    <row r="543" spans="1:8" ht="22.95" customHeight="1" x14ac:dyDescent="0.3">
      <c r="A543" s="3" t="s">
        <v>972</v>
      </c>
      <c r="B543" s="7">
        <v>46171</v>
      </c>
      <c r="C543" s="3" t="str">
        <f>IFERROR(VLOOKUP(التحميل[[#This Row],[الرقم الداخلي]],تسجيل_العقود[],9,0),"")</f>
        <v>SCN-007836</v>
      </c>
      <c r="D543" s="3" t="str">
        <f>IFERROR(VLOOKUP(التحميل[[#This Row],[الرقم الداخلي]],تسجيل_العقود[],5,0),"")</f>
        <v>الصويا</v>
      </c>
      <c r="E543" s="3">
        <f>IFERROR(VLOOKUP(التحميل[[#This Row],[الرقم الداخلي]],تفصيلى[],8,0),"")</f>
        <v>0</v>
      </c>
      <c r="F543" s="9" t="s">
        <v>202</v>
      </c>
      <c r="G543" s="18">
        <v>42.69</v>
      </c>
      <c r="H543" s="3"/>
    </row>
    <row r="544" spans="1:8" ht="22.95" customHeight="1" x14ac:dyDescent="0.3">
      <c r="A544" s="3" t="s">
        <v>845</v>
      </c>
      <c r="B544" s="7">
        <v>46171</v>
      </c>
      <c r="C544" s="3" t="str">
        <f>IFERROR(VLOOKUP(التحميل[[#This Row],[الرقم الداخلي]],تسجيل_العقود[],9,0),"")</f>
        <v>26/S/00263</v>
      </c>
      <c r="D544" s="3" t="str">
        <f>IFERROR(VLOOKUP(التحميل[[#This Row],[الرقم الداخلي]],تسجيل_العقود[],5,0),"")</f>
        <v>الــــــــــذرة</v>
      </c>
      <c r="E544" s="3" t="str">
        <f>IFERROR(VLOOKUP(التحميل[[#This Row],[الرقم الداخلي]],تفصيلى[],8,0),"")</f>
        <v>SHENG XING HAI</v>
      </c>
      <c r="F544" s="9" t="s">
        <v>196</v>
      </c>
      <c r="G544" s="18">
        <v>1743.78</v>
      </c>
      <c r="H544" s="3"/>
    </row>
    <row r="545" spans="1:8" ht="22.95" customHeight="1" x14ac:dyDescent="0.3">
      <c r="A545" s="3" t="s">
        <v>972</v>
      </c>
      <c r="B545" s="7">
        <v>46172</v>
      </c>
      <c r="C545" s="3" t="str">
        <f>IFERROR(VLOOKUP(التحميل[[#This Row],[الرقم الداخلي]],تسجيل_العقود[],9,0),"")</f>
        <v>SCN-007836</v>
      </c>
      <c r="D545" s="3" t="str">
        <f>IFERROR(VLOOKUP(التحميل[[#This Row],[الرقم الداخلي]],تسجيل_العقود[],5,0),"")</f>
        <v>الصويا</v>
      </c>
      <c r="E545" s="3">
        <f>IFERROR(VLOOKUP(التحميل[[#This Row],[الرقم الداخلي]],تفصيلى[],8,0),"")</f>
        <v>0</v>
      </c>
      <c r="F545" s="9" t="s">
        <v>202</v>
      </c>
      <c r="G545" s="18">
        <v>576.30000000000007</v>
      </c>
      <c r="H545" s="3"/>
    </row>
    <row r="546" spans="1:8" ht="22.95" customHeight="1" x14ac:dyDescent="0.3">
      <c r="A546" s="3" t="s">
        <v>974</v>
      </c>
      <c r="B546" s="7">
        <v>46172</v>
      </c>
      <c r="C546" s="3" t="str">
        <f>IFERROR(VLOOKUP(التحميل[[#This Row],[الرقم الداخلي]],تسجيل_العقود[],9,0),"")</f>
        <v>SCN-007837</v>
      </c>
      <c r="D546" s="3" t="str">
        <f>IFERROR(VLOOKUP(التحميل[[#This Row],[الرقم الداخلي]],تسجيل_العقود[],5,0),"")</f>
        <v>الصويا</v>
      </c>
      <c r="E546" s="3">
        <f>IFERROR(VLOOKUP(التحميل[[#This Row],[الرقم الداخلي]],تفصيلى[],8,0),"")</f>
        <v>0</v>
      </c>
      <c r="F546" s="9" t="s">
        <v>202</v>
      </c>
      <c r="G546" s="18">
        <v>148.61000000000001</v>
      </c>
      <c r="H546" s="3"/>
    </row>
    <row r="547" spans="1:8" ht="22.95" customHeight="1" x14ac:dyDescent="0.3">
      <c r="A547" s="3" t="s">
        <v>845</v>
      </c>
      <c r="B547" s="7">
        <v>46172</v>
      </c>
      <c r="C547" s="3" t="str">
        <f>IFERROR(VLOOKUP(التحميل[[#This Row],[الرقم الداخلي]],تسجيل_العقود[],9,0),"")</f>
        <v>26/S/00263</v>
      </c>
      <c r="D547" s="3" t="str">
        <f>IFERROR(VLOOKUP(التحميل[[#This Row],[الرقم الداخلي]],تسجيل_العقود[],5,0),"")</f>
        <v>الــــــــــذرة</v>
      </c>
      <c r="E547" s="3" t="str">
        <f>IFERROR(VLOOKUP(التحميل[[#This Row],[الرقم الداخلي]],تفصيلى[],8,0),"")</f>
        <v>SHENG XING HAI</v>
      </c>
      <c r="F547" s="9" t="s">
        <v>196</v>
      </c>
      <c r="G547" s="18">
        <v>4395.68</v>
      </c>
      <c r="H547" s="3"/>
    </row>
    <row r="548" spans="1:8" ht="22.95" customHeight="1" x14ac:dyDescent="0.3">
      <c r="A548" s="3" t="s">
        <v>847</v>
      </c>
      <c r="B548" s="7">
        <v>46172</v>
      </c>
      <c r="C548" s="3">
        <f>IFERROR(VLOOKUP(التحميل[[#This Row],[الرقم الداخلي]],تسجيل_العقود[],9,0),"")</f>
        <v>115913</v>
      </c>
      <c r="D548" s="3" t="str">
        <f>IFERROR(VLOOKUP(التحميل[[#This Row],[الرقم الداخلي]],تسجيل_العقود[],5,0),"")</f>
        <v>الــــــــــذرة</v>
      </c>
      <c r="E548" s="3" t="str">
        <f>IFERROR(VLOOKUP(التحميل[[#This Row],[الرقم الداخلي]],تفصيلى[],8,0),"")</f>
        <v>UNION TRADER</v>
      </c>
      <c r="F548" s="9" t="s">
        <v>196</v>
      </c>
      <c r="G548" s="18">
        <v>6833.2399999999989</v>
      </c>
      <c r="H548" s="3"/>
    </row>
    <row r="549" spans="1:8" ht="22.95" customHeight="1" x14ac:dyDescent="0.3">
      <c r="A549" s="3" t="s">
        <v>964</v>
      </c>
      <c r="B549" s="7">
        <v>46173</v>
      </c>
      <c r="C549" s="3" t="str">
        <f>IFERROR(VLOOKUP(التحميل[[#This Row],[الرقم الداخلي]],تسجيل_العقود[],9,0),"")</f>
        <v>SCN-007827</v>
      </c>
      <c r="D549" s="3" t="str">
        <f>IFERROR(VLOOKUP(التحميل[[#This Row],[الرقم الداخلي]],تسجيل_العقود[],5,0),"")</f>
        <v>الصويا</v>
      </c>
      <c r="E549" s="3">
        <f>IFERROR(VLOOKUP(التحميل[[#This Row],[الرقم الداخلي]],تفصيلى[],8,0),"")</f>
        <v>0</v>
      </c>
      <c r="F549" s="9" t="s">
        <v>202</v>
      </c>
      <c r="G549" s="18">
        <v>19.340000000000003</v>
      </c>
      <c r="H549" s="3"/>
    </row>
    <row r="550" spans="1:8" ht="22.95" customHeight="1" x14ac:dyDescent="0.3">
      <c r="A550" s="3" t="s">
        <v>972</v>
      </c>
      <c r="B550" s="7">
        <v>46173</v>
      </c>
      <c r="C550" s="3" t="str">
        <f>IFERROR(VLOOKUP(التحميل[[#This Row],[الرقم الداخلي]],تسجيل_العقود[],9,0),"")</f>
        <v>SCN-007836</v>
      </c>
      <c r="D550" s="3" t="str">
        <f>IFERROR(VLOOKUP(التحميل[[#This Row],[الرقم الداخلي]],تسجيل_العقود[],5,0),"")</f>
        <v>الصويا</v>
      </c>
      <c r="E550" s="3">
        <f>IFERROR(VLOOKUP(التحميل[[#This Row],[الرقم الداخلي]],تفصيلى[],8,0),"")</f>
        <v>0</v>
      </c>
      <c r="F550" s="9" t="s">
        <v>202</v>
      </c>
      <c r="G550" s="18">
        <v>167.91</v>
      </c>
      <c r="H550" s="3"/>
    </row>
    <row r="551" spans="1:8" ht="22.95" customHeight="1" x14ac:dyDescent="0.3">
      <c r="A551" s="3" t="s">
        <v>974</v>
      </c>
      <c r="B551" s="7">
        <v>46173</v>
      </c>
      <c r="C551" s="3" t="str">
        <f>IFERROR(VLOOKUP(التحميل[[#This Row],[الرقم الداخلي]],تسجيل_العقود[],9,0),"")</f>
        <v>SCN-007837</v>
      </c>
      <c r="D551" s="3" t="str">
        <f>IFERROR(VLOOKUP(التحميل[[#This Row],[الرقم الداخلي]],تسجيل_العقود[],5,0),"")</f>
        <v>الصويا</v>
      </c>
      <c r="E551" s="3">
        <f>IFERROR(VLOOKUP(التحميل[[#This Row],[الرقم الداخلي]],تفصيلى[],8,0),"")</f>
        <v>0</v>
      </c>
      <c r="F551" s="9" t="s">
        <v>202</v>
      </c>
      <c r="G551" s="18">
        <v>1015.0900000000001</v>
      </c>
      <c r="H551" s="3"/>
    </row>
    <row r="552" spans="1:8" ht="22.95" customHeight="1" x14ac:dyDescent="0.3">
      <c r="A552" s="3" t="s">
        <v>845</v>
      </c>
      <c r="B552" s="7">
        <v>46173</v>
      </c>
      <c r="C552" s="3" t="str">
        <f>IFERROR(VLOOKUP(التحميل[[#This Row],[الرقم الداخلي]],تسجيل_العقود[],9,0),"")</f>
        <v>26/S/00263</v>
      </c>
      <c r="D552" s="3" t="str">
        <f>IFERROR(VLOOKUP(التحميل[[#This Row],[الرقم الداخلي]],تسجيل_العقود[],5,0),"")</f>
        <v>الــــــــــذرة</v>
      </c>
      <c r="E552" s="3" t="str">
        <f>IFERROR(VLOOKUP(التحميل[[#This Row],[الرقم الداخلي]],تفصيلى[],8,0),"")</f>
        <v>SHENG XING HAI</v>
      </c>
      <c r="F552" s="9" t="s">
        <v>196</v>
      </c>
      <c r="G552" s="18">
        <v>3263.72</v>
      </c>
      <c r="H552" s="3"/>
    </row>
    <row r="553" spans="1:8" ht="22.95" customHeight="1" x14ac:dyDescent="0.3">
      <c r="A553" s="3" t="s">
        <v>847</v>
      </c>
      <c r="B553" s="7">
        <v>46173</v>
      </c>
      <c r="C553" s="3">
        <f>IFERROR(VLOOKUP(التحميل[[#This Row],[الرقم الداخلي]],تسجيل_العقود[],9,0),"")</f>
        <v>115913</v>
      </c>
      <c r="D553" s="3" t="str">
        <f>IFERROR(VLOOKUP(التحميل[[#This Row],[الرقم الداخلي]],تسجيل_العقود[],5,0),"")</f>
        <v>الــــــــــذرة</v>
      </c>
      <c r="E553" s="3" t="str">
        <f>IFERROR(VLOOKUP(التحميل[[#This Row],[الرقم الداخلي]],تفصيلى[],8,0),"")</f>
        <v>UNION TRADER</v>
      </c>
      <c r="F553" s="9" t="s">
        <v>196</v>
      </c>
      <c r="G553" s="18">
        <v>6471.9199999999992</v>
      </c>
      <c r="H553" s="3"/>
    </row>
    <row r="554" spans="1:8" ht="22.95" customHeight="1" x14ac:dyDescent="0.3">
      <c r="A554" s="3" t="s">
        <v>968</v>
      </c>
      <c r="B554" s="7">
        <v>46174</v>
      </c>
      <c r="C554" s="3" t="str">
        <f>IFERROR(VLOOKUP(التحميل[[#This Row],[الرقم الداخلي]],تسجيل_العقود[],9,0),"")</f>
        <v>SCN-007829</v>
      </c>
      <c r="D554" s="3" t="str">
        <f>IFERROR(VLOOKUP(التحميل[[#This Row],[الرقم الداخلي]],تسجيل_العقود[],5,0),"")</f>
        <v>الصويا</v>
      </c>
      <c r="E554" s="3">
        <f>IFERROR(VLOOKUP(التحميل[[#This Row],[الرقم الداخلي]],تفصيلى[],8,0),"")</f>
        <v>0</v>
      </c>
      <c r="F554" s="9" t="s">
        <v>202</v>
      </c>
      <c r="G554" s="18">
        <v>19.98</v>
      </c>
      <c r="H554" s="3"/>
    </row>
    <row r="555" spans="1:8" ht="22.95" customHeight="1" x14ac:dyDescent="0.3">
      <c r="A555" s="3" t="s">
        <v>972</v>
      </c>
      <c r="B555" s="7">
        <v>46174</v>
      </c>
      <c r="C555" s="3" t="str">
        <f>IFERROR(VLOOKUP(التحميل[[#This Row],[الرقم الداخلي]],تسجيل_العقود[],9,0),"")</f>
        <v>SCN-007836</v>
      </c>
      <c r="D555" s="3" t="str">
        <f>IFERROR(VLOOKUP(التحميل[[#This Row],[الرقم الداخلي]],تسجيل_العقود[],5,0),"")</f>
        <v>الصويا</v>
      </c>
      <c r="E555" s="3">
        <f>IFERROR(VLOOKUP(التحميل[[#This Row],[الرقم الداخلي]],تفصيلى[],8,0),"")</f>
        <v>0</v>
      </c>
      <c r="F555" s="9" t="s">
        <v>202</v>
      </c>
      <c r="G555" s="18">
        <v>43.73</v>
      </c>
      <c r="H555" s="3"/>
    </row>
    <row r="556" spans="1:8" ht="22.95" customHeight="1" x14ac:dyDescent="0.3">
      <c r="A556" s="3" t="s">
        <v>974</v>
      </c>
      <c r="B556" s="7">
        <v>46174</v>
      </c>
      <c r="C556" s="3" t="str">
        <f>IFERROR(VLOOKUP(التحميل[[#This Row],[الرقم الداخلي]],تسجيل_العقود[],9,0),"")</f>
        <v>SCN-007837</v>
      </c>
      <c r="D556" s="3" t="str">
        <f>IFERROR(VLOOKUP(التحميل[[#This Row],[الرقم الداخلي]],تسجيل_العقود[],5,0),"")</f>
        <v>الصويا</v>
      </c>
      <c r="E556" s="3">
        <f>IFERROR(VLOOKUP(التحميل[[#This Row],[الرقم الداخلي]],تفصيلى[],8,0),"")</f>
        <v>0</v>
      </c>
      <c r="F556" s="9" t="s">
        <v>202</v>
      </c>
      <c r="G556" s="18">
        <v>395.31000000000006</v>
      </c>
      <c r="H556" s="3"/>
    </row>
    <row r="557" spans="1:8" ht="22.95" customHeight="1" x14ac:dyDescent="0.3">
      <c r="A557" s="3" t="s">
        <v>976</v>
      </c>
      <c r="B557" s="7">
        <v>46174</v>
      </c>
      <c r="C557" s="3" t="str">
        <f>IFERROR(VLOOKUP(التحميل[[#This Row],[الرقم الداخلي]],تسجيل_العقود[],9,0),"")</f>
        <v>SCN-007838</v>
      </c>
      <c r="D557" s="3" t="str">
        <f>IFERROR(VLOOKUP(التحميل[[#This Row],[الرقم الداخلي]],تسجيل_العقود[],5,0),"")</f>
        <v>الصويا</v>
      </c>
      <c r="E557" s="3">
        <f>IFERROR(VLOOKUP(التحميل[[#This Row],[الرقم الداخلي]],تفصيلى[],8,0),"")</f>
        <v>0</v>
      </c>
      <c r="F557" s="9" t="s">
        <v>202</v>
      </c>
      <c r="G557" s="18">
        <v>85</v>
      </c>
      <c r="H557" s="3"/>
    </row>
    <row r="558" spans="1:8" ht="22.95" customHeight="1" x14ac:dyDescent="0.3">
      <c r="A558" s="3" t="s">
        <v>845</v>
      </c>
      <c r="B558" s="7">
        <v>46174</v>
      </c>
      <c r="C558" s="3" t="str">
        <f>IFERROR(VLOOKUP(التحميل[[#This Row],[الرقم الداخلي]],تسجيل_العقود[],9,0),"")</f>
        <v>26/S/00263</v>
      </c>
      <c r="D558" s="3" t="str">
        <f>IFERROR(VLOOKUP(التحميل[[#This Row],[الرقم الداخلي]],تسجيل_العقود[],5,0),"")</f>
        <v>الــــــــــذرة</v>
      </c>
      <c r="E558" s="3" t="str">
        <f>IFERROR(VLOOKUP(التحميل[[#This Row],[الرقم الداخلي]],تفصيلى[],8,0),"")</f>
        <v>SHENG XING HAI</v>
      </c>
      <c r="F558" s="9" t="s">
        <v>196</v>
      </c>
      <c r="G558" s="18">
        <v>7006.44</v>
      </c>
      <c r="H558" s="3"/>
    </row>
    <row r="559" spans="1:8" ht="22.95" customHeight="1" x14ac:dyDescent="0.3">
      <c r="A559" s="3" t="s">
        <v>848</v>
      </c>
      <c r="B559" s="7">
        <v>46174</v>
      </c>
      <c r="C559" s="3">
        <f>IFERROR(VLOOKUP(التحميل[[#This Row],[الرقم الداخلي]],تسجيل_العقود[],9,0),"")</f>
        <v>60911684</v>
      </c>
      <c r="D559" s="3" t="str">
        <f>IFERROR(VLOOKUP(التحميل[[#This Row],[الرقم الداخلي]],تسجيل_العقود[],5,0),"")</f>
        <v>الــــــــــذرة</v>
      </c>
      <c r="E559" s="3" t="str">
        <f>IFERROR(VLOOKUP(التحميل[[#This Row],[الرقم الداخلي]],تفصيلى[],8,0),"")</f>
        <v>DEJIMA</v>
      </c>
      <c r="F559" s="9" t="s">
        <v>202</v>
      </c>
      <c r="G559" s="18">
        <v>354.04</v>
      </c>
      <c r="H559" s="3"/>
    </row>
    <row r="560" spans="1:8" ht="22.95" customHeight="1" x14ac:dyDescent="0.3">
      <c r="A560" s="3" t="s">
        <v>847</v>
      </c>
      <c r="B560" s="7">
        <v>46174</v>
      </c>
      <c r="C560" s="3">
        <f>IFERROR(VLOOKUP(التحميل[[#This Row],[الرقم الداخلي]],تسجيل_العقود[],9,0),"")</f>
        <v>115913</v>
      </c>
      <c r="D560" s="3" t="str">
        <f>IFERROR(VLOOKUP(التحميل[[#This Row],[الرقم الداخلي]],تسجيل_العقود[],5,0),"")</f>
        <v>الــــــــــذرة</v>
      </c>
      <c r="E560" s="3" t="str">
        <f>IFERROR(VLOOKUP(التحميل[[#This Row],[الرقم الداخلي]],تفصيلى[],8,0),"")</f>
        <v>UNION TRADER</v>
      </c>
      <c r="F560" s="9" t="s">
        <v>196</v>
      </c>
      <c r="G560" s="18">
        <v>4721.1000000000004</v>
      </c>
      <c r="H560" s="3"/>
    </row>
    <row r="561" spans="1:8" ht="22.95" customHeight="1" x14ac:dyDescent="0.3">
      <c r="A561" s="3" t="s">
        <v>1051</v>
      </c>
      <c r="B561" s="7">
        <v>46174</v>
      </c>
      <c r="C561" s="3">
        <f>IFERROR(VLOOKUP(التحميل[[#This Row],[الرقم الداخلي]],تسجيل_العقود[],9,0),"")</f>
        <v>20045910</v>
      </c>
      <c r="D561" s="3" t="str">
        <f>IFERROR(VLOOKUP(التحميل[[#This Row],[الرقم الداخلي]],تسجيل_العقود[],5,0),"")</f>
        <v>دى جى اس</v>
      </c>
      <c r="E561" s="3" t="str">
        <f>IFERROR(VLOOKUP(التحميل[[#This Row],[الرقم الداخلي]],تفصيلى[],8,0),"")</f>
        <v>KARPATHOS DAWN</v>
      </c>
      <c r="F561" s="9" t="s">
        <v>202</v>
      </c>
      <c r="G561" s="18">
        <v>374.05999999999995</v>
      </c>
      <c r="H561" s="3"/>
    </row>
    <row r="562" spans="1:8" ht="22.95" customHeight="1" x14ac:dyDescent="0.3">
      <c r="A562" s="3" t="s">
        <v>974</v>
      </c>
      <c r="B562" s="7">
        <v>46175</v>
      </c>
      <c r="C562" s="3" t="str">
        <f>IFERROR(VLOOKUP(التحميل[[#This Row],[الرقم الداخلي]],تسجيل_العقود[],9,0),"")</f>
        <v>SCN-007837</v>
      </c>
      <c r="D562" s="3" t="str">
        <f>IFERROR(VLOOKUP(التحميل[[#This Row],[الرقم الداخلي]],تسجيل_العقود[],5,0),"")</f>
        <v>الصويا</v>
      </c>
      <c r="E562" s="3">
        <f>IFERROR(VLOOKUP(التحميل[[#This Row],[الرقم الداخلي]],تفصيلى[],8,0),"")</f>
        <v>0</v>
      </c>
      <c r="F562" s="9" t="s">
        <v>202</v>
      </c>
      <c r="G562" s="18">
        <v>602.42999999999995</v>
      </c>
      <c r="H562" s="3"/>
    </row>
    <row r="563" spans="1:8" ht="22.95" customHeight="1" x14ac:dyDescent="0.3">
      <c r="A563" s="3" t="s">
        <v>976</v>
      </c>
      <c r="B563" s="7">
        <v>46175</v>
      </c>
      <c r="C563" s="3" t="str">
        <f>IFERROR(VLOOKUP(التحميل[[#This Row],[الرقم الداخلي]],تسجيل_العقود[],9,0),"")</f>
        <v>SCN-007838</v>
      </c>
      <c r="D563" s="3" t="str">
        <f>IFERROR(VLOOKUP(التحميل[[#This Row],[الرقم الداخلي]],تسجيل_العقود[],5,0),"")</f>
        <v>الصويا</v>
      </c>
      <c r="E563" s="3">
        <f>IFERROR(VLOOKUP(التحميل[[#This Row],[الرقم الداخلي]],تفصيلى[],8,0),"")</f>
        <v>0</v>
      </c>
      <c r="F563" s="9" t="s">
        <v>202</v>
      </c>
      <c r="G563" s="18">
        <v>672.81</v>
      </c>
      <c r="H563" s="3"/>
    </row>
    <row r="564" spans="1:8" ht="22.95" customHeight="1" x14ac:dyDescent="0.3">
      <c r="A564" s="3" t="s">
        <v>845</v>
      </c>
      <c r="B564" s="7">
        <v>46175</v>
      </c>
      <c r="C564" s="3" t="str">
        <f>IFERROR(VLOOKUP(التحميل[[#This Row],[الرقم الداخلي]],تسجيل_العقود[],9,0),"")</f>
        <v>26/S/00263</v>
      </c>
      <c r="D564" s="3" t="str">
        <f>IFERROR(VLOOKUP(التحميل[[#This Row],[الرقم الداخلي]],تسجيل_العقود[],5,0),"")</f>
        <v>الــــــــــذرة</v>
      </c>
      <c r="E564" s="3" t="str">
        <f>IFERROR(VLOOKUP(التحميل[[#This Row],[الرقم الداخلي]],تفصيلى[],8,0),"")</f>
        <v>SHENG XING HAI</v>
      </c>
      <c r="F564" s="9" t="s">
        <v>196</v>
      </c>
      <c r="G564" s="18">
        <v>5113.3</v>
      </c>
      <c r="H564" s="3"/>
    </row>
    <row r="565" spans="1:8" ht="22.95" customHeight="1" x14ac:dyDescent="0.3">
      <c r="A565" s="3" t="s">
        <v>847</v>
      </c>
      <c r="B565" s="7">
        <v>46175</v>
      </c>
      <c r="C565" s="3">
        <f>IFERROR(VLOOKUP(التحميل[[#This Row],[الرقم الداخلي]],تسجيل_العقود[],9,0),"")</f>
        <v>115913</v>
      </c>
      <c r="D565" s="3" t="str">
        <f>IFERROR(VLOOKUP(التحميل[[#This Row],[الرقم الداخلي]],تسجيل_العقود[],5,0),"")</f>
        <v>الــــــــــذرة</v>
      </c>
      <c r="E565" s="3" t="str">
        <f>IFERROR(VLOOKUP(التحميل[[#This Row],[الرقم الداخلي]],تفصيلى[],8,0),"")</f>
        <v>UNION TRADER</v>
      </c>
      <c r="F565" s="9" t="s">
        <v>196</v>
      </c>
      <c r="G565" s="18">
        <v>3540.34</v>
      </c>
      <c r="H565" s="3"/>
    </row>
    <row r="566" spans="1:8" ht="22.95" customHeight="1" x14ac:dyDescent="0.3">
      <c r="A566" s="3" t="s">
        <v>1051</v>
      </c>
      <c r="B566" s="7">
        <v>46175</v>
      </c>
      <c r="C566" s="3">
        <f>IFERROR(VLOOKUP(التحميل[[#This Row],[الرقم الداخلي]],تسجيل_العقود[],9,0),"")</f>
        <v>20045910</v>
      </c>
      <c r="D566" s="3" t="str">
        <f>IFERROR(VLOOKUP(التحميل[[#This Row],[الرقم الداخلي]],تسجيل_العقود[],5,0),"")</f>
        <v>دى جى اس</v>
      </c>
      <c r="E566" s="3" t="str">
        <f>IFERROR(VLOOKUP(التحميل[[#This Row],[الرقم الداخلي]],تفصيلى[],8,0),"")</f>
        <v>KARPATHOS DAWN</v>
      </c>
      <c r="F566" s="9" t="s">
        <v>202</v>
      </c>
      <c r="G566" s="18">
        <v>306.97000000000003</v>
      </c>
      <c r="H566" s="3"/>
    </row>
    <row r="567" spans="1:8" ht="22.95" customHeight="1" x14ac:dyDescent="0.3">
      <c r="A567" s="3" t="s">
        <v>972</v>
      </c>
      <c r="B567" s="7">
        <v>46176</v>
      </c>
      <c r="C567" s="3" t="str">
        <f>IFERROR(VLOOKUP(التحميل[[#This Row],[الرقم الداخلي]],تسجيل_العقود[],9,0),"")</f>
        <v>SCN-007836</v>
      </c>
      <c r="D567" s="3" t="str">
        <f>IFERROR(VLOOKUP(التحميل[[#This Row],[الرقم الداخلي]],تسجيل_العقود[],5,0),"")</f>
        <v>الصويا</v>
      </c>
      <c r="E567" s="3">
        <f>IFERROR(VLOOKUP(التحميل[[#This Row],[الرقم الداخلي]],تفصيلى[],8,0),"")</f>
        <v>0</v>
      </c>
      <c r="F567" s="9" t="s">
        <v>202</v>
      </c>
      <c r="G567" s="18">
        <v>25.36</v>
      </c>
      <c r="H567" s="3"/>
    </row>
    <row r="568" spans="1:8" ht="22.95" customHeight="1" x14ac:dyDescent="0.3">
      <c r="A568" s="3" t="s">
        <v>974</v>
      </c>
      <c r="B568" s="7">
        <v>46176</v>
      </c>
      <c r="C568" s="3" t="str">
        <f>IFERROR(VLOOKUP(التحميل[[#This Row],[الرقم الداخلي]],تسجيل_العقود[],9,0),"")</f>
        <v>SCN-007837</v>
      </c>
      <c r="D568" s="3" t="str">
        <f>IFERROR(VLOOKUP(التحميل[[#This Row],[الرقم الداخلي]],تسجيل_العقود[],5,0),"")</f>
        <v>الصويا</v>
      </c>
      <c r="E568" s="3">
        <f>IFERROR(VLOOKUP(التحميل[[#This Row],[الرقم الداخلي]],تفصيلى[],8,0),"")</f>
        <v>0</v>
      </c>
      <c r="F568" s="9" t="s">
        <v>202</v>
      </c>
      <c r="G568" s="18">
        <v>101.28</v>
      </c>
      <c r="H568" s="3"/>
    </row>
    <row r="569" spans="1:8" ht="22.95" customHeight="1" x14ac:dyDescent="0.3">
      <c r="A569" s="3" t="s">
        <v>976</v>
      </c>
      <c r="B569" s="7">
        <v>46176</v>
      </c>
      <c r="C569" s="3" t="str">
        <f>IFERROR(VLOOKUP(التحميل[[#This Row],[الرقم الداخلي]],تسجيل_العقود[],9,0),"")</f>
        <v>SCN-007838</v>
      </c>
      <c r="D569" s="3" t="str">
        <f>IFERROR(VLOOKUP(التحميل[[#This Row],[الرقم الداخلي]],تسجيل_العقود[],5,0),"")</f>
        <v>الصويا</v>
      </c>
      <c r="E569" s="3">
        <f>IFERROR(VLOOKUP(التحميل[[#This Row],[الرقم الداخلي]],تفصيلى[],8,0),"")</f>
        <v>0</v>
      </c>
      <c r="F569" s="9" t="s">
        <v>202</v>
      </c>
      <c r="G569" s="18">
        <v>773.17</v>
      </c>
      <c r="H569" s="3"/>
    </row>
    <row r="570" spans="1:8" ht="22.95" customHeight="1" x14ac:dyDescent="0.3">
      <c r="A570" s="3" t="s">
        <v>840</v>
      </c>
      <c r="B570" s="7">
        <v>46176</v>
      </c>
      <c r="C570" s="3">
        <f>IFERROR(VLOOKUP(التحميل[[#This Row],[الرقم الداخلي]],تسجيل_العقود[],9,0),"")</f>
        <v>115815</v>
      </c>
      <c r="D570" s="3" t="str">
        <f>IFERROR(VLOOKUP(التحميل[[#This Row],[الرقم الداخلي]],تسجيل_العقود[],5,0),"")</f>
        <v>الــــــــــذرة</v>
      </c>
      <c r="E570" s="3" t="str">
        <f>IFERROR(VLOOKUP(التحميل[[#This Row],[الرقم الداخلي]],تفصيلى[],8,0),"")</f>
        <v>OMICRON BREEZE</v>
      </c>
      <c r="F570" s="9" t="s">
        <v>202</v>
      </c>
      <c r="G570" s="18">
        <v>270.12</v>
      </c>
      <c r="H570" s="3"/>
    </row>
    <row r="571" spans="1:8" ht="22.95" customHeight="1" x14ac:dyDescent="0.3">
      <c r="A571" s="3" t="s">
        <v>845</v>
      </c>
      <c r="B571" s="7">
        <v>46176</v>
      </c>
      <c r="C571" s="3" t="str">
        <f>IFERROR(VLOOKUP(التحميل[[#This Row],[الرقم الداخلي]],تسجيل_العقود[],9,0),"")</f>
        <v>26/S/00263</v>
      </c>
      <c r="D571" s="3" t="str">
        <f>IFERROR(VLOOKUP(التحميل[[#This Row],[الرقم الداخلي]],تسجيل_العقود[],5,0),"")</f>
        <v>الــــــــــذرة</v>
      </c>
      <c r="E571" s="3" t="str">
        <f>IFERROR(VLOOKUP(التحميل[[#This Row],[الرقم الداخلي]],تفصيلى[],8,0),"")</f>
        <v>SHENG XING HAI</v>
      </c>
      <c r="F571" s="9" t="s">
        <v>196</v>
      </c>
      <c r="G571" s="18">
        <v>4663.72</v>
      </c>
      <c r="H571" s="3"/>
    </row>
    <row r="572" spans="1:8" ht="22.95" customHeight="1" x14ac:dyDescent="0.3">
      <c r="A572" s="3" t="s">
        <v>848</v>
      </c>
      <c r="B572" s="7">
        <v>46176</v>
      </c>
      <c r="C572" s="3">
        <f>IFERROR(VLOOKUP(التحميل[[#This Row],[الرقم الداخلي]],تسجيل_العقود[],9,0),"")</f>
        <v>60911684</v>
      </c>
      <c r="D572" s="3" t="str">
        <f>IFERROR(VLOOKUP(التحميل[[#This Row],[الرقم الداخلي]],تسجيل_العقود[],5,0),"")</f>
        <v>الــــــــــذرة</v>
      </c>
      <c r="E572" s="3" t="str">
        <f>IFERROR(VLOOKUP(التحميل[[#This Row],[الرقم الداخلي]],تفصيلى[],8,0),"")</f>
        <v>DEJIMA</v>
      </c>
      <c r="F572" s="9" t="s">
        <v>202</v>
      </c>
      <c r="G572" s="18">
        <v>58.48</v>
      </c>
      <c r="H572" s="3"/>
    </row>
    <row r="573" spans="1:8" ht="22.95" customHeight="1" x14ac:dyDescent="0.3">
      <c r="A573" s="3" t="s">
        <v>1051</v>
      </c>
      <c r="B573" s="7">
        <v>46176</v>
      </c>
      <c r="C573" s="3">
        <f>IFERROR(VLOOKUP(التحميل[[#This Row],[الرقم الداخلي]],تسجيل_العقود[],9,0),"")</f>
        <v>20045910</v>
      </c>
      <c r="D573" s="3" t="str">
        <f>IFERROR(VLOOKUP(التحميل[[#This Row],[الرقم الداخلي]],تسجيل_العقود[],5,0),"")</f>
        <v>دى جى اس</v>
      </c>
      <c r="E573" s="3" t="str">
        <f>IFERROR(VLOOKUP(التحميل[[#This Row],[الرقم الداخلي]],تفصيلى[],8,0),"")</f>
        <v>KARPATHOS DAWN</v>
      </c>
      <c r="F573" s="9" t="s">
        <v>202</v>
      </c>
      <c r="G573" s="18">
        <v>863.35</v>
      </c>
      <c r="H573" s="3"/>
    </row>
    <row r="574" spans="1:8" ht="22.95" customHeight="1" x14ac:dyDescent="0.3">
      <c r="A574" s="3" t="s">
        <v>970</v>
      </c>
      <c r="B574" s="7">
        <v>46177</v>
      </c>
      <c r="C574" s="3" t="str">
        <f>IFERROR(VLOOKUP(التحميل[[#This Row],[الرقم الداخلي]],تسجيل_العقود[],9,0),"")</f>
        <v>SCN-007830</v>
      </c>
      <c r="D574" s="3" t="str">
        <f>IFERROR(VLOOKUP(التحميل[[#This Row],[الرقم الداخلي]],تسجيل_العقود[],5,0),"")</f>
        <v>الصويا</v>
      </c>
      <c r="E574" s="3">
        <f>IFERROR(VLOOKUP(التحميل[[#This Row],[الرقم الداخلي]],تفصيلى[],8,0),"")</f>
        <v>0</v>
      </c>
      <c r="F574" s="9" t="s">
        <v>202</v>
      </c>
      <c r="G574" s="18">
        <v>19.07</v>
      </c>
      <c r="H574" s="3"/>
    </row>
    <row r="575" spans="1:8" ht="22.95" customHeight="1" x14ac:dyDescent="0.3">
      <c r="A575" s="3" t="s">
        <v>958</v>
      </c>
      <c r="B575" s="7">
        <v>46177</v>
      </c>
      <c r="C575" s="3" t="str">
        <f>IFERROR(VLOOKUP(التحميل[[#This Row],[الرقم الداخلي]],تسجيل_العقود[],9,0),"")</f>
        <v>SCN-007835</v>
      </c>
      <c r="D575" s="3" t="str">
        <f>IFERROR(VLOOKUP(التحميل[[#This Row],[الرقم الداخلي]],تسجيل_العقود[],5,0),"")</f>
        <v>الصويا</v>
      </c>
      <c r="E575" s="3">
        <f>IFERROR(VLOOKUP(التحميل[[#This Row],[الرقم الداخلي]],تفصيلى[],8,0),"")</f>
        <v>0</v>
      </c>
      <c r="F575" s="9" t="s">
        <v>202</v>
      </c>
      <c r="G575" s="18">
        <v>10.27</v>
      </c>
      <c r="H575" s="3"/>
    </row>
    <row r="576" spans="1:8" ht="22.95" customHeight="1" x14ac:dyDescent="0.3">
      <c r="A576" s="3" t="s">
        <v>972</v>
      </c>
      <c r="B576" s="7">
        <v>46177</v>
      </c>
      <c r="C576" s="3" t="str">
        <f>IFERROR(VLOOKUP(التحميل[[#This Row],[الرقم الداخلي]],تسجيل_العقود[],9,0),"")</f>
        <v>SCN-007836</v>
      </c>
      <c r="D576" s="3" t="str">
        <f>IFERROR(VLOOKUP(التحميل[[#This Row],[الرقم الداخلي]],تسجيل_العقود[],5,0),"")</f>
        <v>الصويا</v>
      </c>
      <c r="E576" s="3">
        <f>IFERROR(VLOOKUP(التحميل[[#This Row],[الرقم الداخلي]],تفصيلى[],8,0),"")</f>
        <v>0</v>
      </c>
      <c r="F576" s="9" t="s">
        <v>202</v>
      </c>
      <c r="G576" s="18">
        <v>28.51</v>
      </c>
      <c r="H576" s="3"/>
    </row>
    <row r="577" spans="1:8" ht="22.95" customHeight="1" x14ac:dyDescent="0.3">
      <c r="A577" s="3" t="s">
        <v>974</v>
      </c>
      <c r="B577" s="7">
        <v>46177</v>
      </c>
      <c r="C577" s="3" t="str">
        <f>IFERROR(VLOOKUP(التحميل[[#This Row],[الرقم الداخلي]],تسجيل_العقود[],9,0),"")</f>
        <v>SCN-007837</v>
      </c>
      <c r="D577" s="3" t="str">
        <f>IFERROR(VLOOKUP(التحميل[[#This Row],[الرقم الداخلي]],تسجيل_العقود[],5,0),"")</f>
        <v>الصويا</v>
      </c>
      <c r="E577" s="3">
        <f>IFERROR(VLOOKUP(التحميل[[#This Row],[الرقم الداخلي]],تفصيلى[],8,0),"")</f>
        <v>0</v>
      </c>
      <c r="F577" s="9" t="s">
        <v>202</v>
      </c>
      <c r="G577" s="18">
        <v>43.7</v>
      </c>
      <c r="H577" s="3"/>
    </row>
    <row r="578" spans="1:8" ht="22.95" customHeight="1" x14ac:dyDescent="0.3">
      <c r="A578" s="3" t="s">
        <v>976</v>
      </c>
      <c r="B578" s="7">
        <v>46177</v>
      </c>
      <c r="C578" s="3" t="str">
        <f>IFERROR(VLOOKUP(التحميل[[#This Row],[الرقم الداخلي]],تسجيل_العقود[],9,0),"")</f>
        <v>SCN-007838</v>
      </c>
      <c r="D578" s="3" t="str">
        <f>IFERROR(VLOOKUP(التحميل[[#This Row],[الرقم الداخلي]],تسجيل_العقود[],5,0),"")</f>
        <v>الصويا</v>
      </c>
      <c r="E578" s="3">
        <f>IFERROR(VLOOKUP(التحميل[[#This Row],[الرقم الداخلي]],تفصيلى[],8,0),"")</f>
        <v>0</v>
      </c>
      <c r="F578" s="9" t="s">
        <v>202</v>
      </c>
      <c r="G578" s="18">
        <v>527.36</v>
      </c>
      <c r="H578" s="3"/>
    </row>
    <row r="579" spans="1:8" ht="22.95" customHeight="1" x14ac:dyDescent="0.3">
      <c r="A579" s="3" t="s">
        <v>978</v>
      </c>
      <c r="B579" s="7">
        <v>46177</v>
      </c>
      <c r="C579" s="3" t="str">
        <f>IFERROR(VLOOKUP(التحميل[[#This Row],[الرقم الداخلي]],تسجيل_العقود[],9,0),"")</f>
        <v>SCN-007839</v>
      </c>
      <c r="D579" s="3" t="str">
        <f>IFERROR(VLOOKUP(التحميل[[#This Row],[الرقم الداخلي]],تسجيل_العقود[],5,0),"")</f>
        <v>الصويا</v>
      </c>
      <c r="E579" s="3">
        <f>IFERROR(VLOOKUP(التحميل[[#This Row],[الرقم الداخلي]],تفصيلى[],8,0),"")</f>
        <v>0</v>
      </c>
      <c r="F579" s="9" t="s">
        <v>202</v>
      </c>
      <c r="G579" s="18">
        <v>42.38</v>
      </c>
      <c r="H579" s="3"/>
    </row>
    <row r="580" spans="1:8" ht="22.95" customHeight="1" x14ac:dyDescent="0.3">
      <c r="A580" s="3" t="s">
        <v>840</v>
      </c>
      <c r="B580" s="7">
        <v>46177</v>
      </c>
      <c r="C580" s="3">
        <f>IFERROR(VLOOKUP(التحميل[[#This Row],[الرقم الداخلي]],تسجيل_العقود[],9,0),"")</f>
        <v>115815</v>
      </c>
      <c r="D580" s="3" t="str">
        <f>IFERROR(VLOOKUP(التحميل[[#This Row],[الرقم الداخلي]],تسجيل_العقود[],5,0),"")</f>
        <v>الــــــــــذرة</v>
      </c>
      <c r="E580" s="3" t="str">
        <f>IFERROR(VLOOKUP(التحميل[[#This Row],[الرقم الداخلي]],تفصيلى[],8,0),"")</f>
        <v>OMICRON BREEZE</v>
      </c>
      <c r="F580" s="9" t="s">
        <v>202</v>
      </c>
      <c r="G580" s="18">
        <v>234.42</v>
      </c>
      <c r="H580" s="3"/>
    </row>
    <row r="581" spans="1:8" ht="22.95" customHeight="1" x14ac:dyDescent="0.3">
      <c r="A581" s="3" t="s">
        <v>845</v>
      </c>
      <c r="B581" s="7">
        <v>46177</v>
      </c>
      <c r="C581" s="3" t="str">
        <f>IFERROR(VLOOKUP(التحميل[[#This Row],[الرقم الداخلي]],تسجيل_العقود[],9,0),"")</f>
        <v>26/S/00263</v>
      </c>
      <c r="D581" s="3" t="str">
        <f>IFERROR(VLOOKUP(التحميل[[#This Row],[الرقم الداخلي]],تسجيل_العقود[],5,0),"")</f>
        <v>الــــــــــذرة</v>
      </c>
      <c r="E581" s="3" t="str">
        <f>IFERROR(VLOOKUP(التحميل[[#This Row],[الرقم الداخلي]],تفصيلى[],8,0),"")</f>
        <v>SHENG XING HAI</v>
      </c>
      <c r="F581" s="9" t="s">
        <v>202</v>
      </c>
      <c r="G581" s="18">
        <v>1291.6199999999999</v>
      </c>
      <c r="H581" s="3"/>
    </row>
    <row r="582" spans="1:8" ht="22.95" customHeight="1" x14ac:dyDescent="0.3">
      <c r="A582" s="3" t="s">
        <v>845</v>
      </c>
      <c r="B582" s="7">
        <v>46177</v>
      </c>
      <c r="C582" s="3" t="str">
        <f>IFERROR(VLOOKUP(التحميل[[#This Row],[الرقم الداخلي]],تسجيل_العقود[],9,0),"")</f>
        <v>26/S/00263</v>
      </c>
      <c r="D582" s="3" t="str">
        <f>IFERROR(VLOOKUP(التحميل[[#This Row],[الرقم الداخلي]],تسجيل_العقود[],5,0),"")</f>
        <v>الــــــــــذرة</v>
      </c>
      <c r="E582" s="3" t="str">
        <f>IFERROR(VLOOKUP(التحميل[[#This Row],[الرقم الداخلي]],تفصيلى[],8,0),"")</f>
        <v>SHENG XING HAI</v>
      </c>
      <c r="F582" s="9" t="s">
        <v>196</v>
      </c>
      <c r="G582" s="18">
        <v>1671.5</v>
      </c>
      <c r="H582" s="3"/>
    </row>
    <row r="583" spans="1:8" ht="22.95" customHeight="1" x14ac:dyDescent="0.3">
      <c r="A583" s="3" t="s">
        <v>823</v>
      </c>
      <c r="B583" s="7">
        <v>46177</v>
      </c>
      <c r="C583" s="3">
        <f>IFERROR(VLOOKUP(التحميل[[#This Row],[الرقم الداخلي]],تسجيل_العقود[],9,0),"")</f>
        <v>20044610</v>
      </c>
      <c r="D583" s="3" t="str">
        <f>IFERROR(VLOOKUP(التحميل[[#This Row],[الرقم الداخلي]],تسجيل_العقود[],5,0),"")</f>
        <v>البذرة</v>
      </c>
      <c r="E583" s="3" t="str">
        <f>IFERROR(VLOOKUP(التحميل[[#This Row],[الرقم الداخلي]],تفصيلى[],8,0),"")</f>
        <v>NOOTKA ISLAND</v>
      </c>
      <c r="F583" s="9" t="s">
        <v>202</v>
      </c>
      <c r="G583" s="18">
        <v>926.2</v>
      </c>
      <c r="H583" s="3"/>
    </row>
    <row r="584" spans="1:8" ht="22.95" customHeight="1" x14ac:dyDescent="0.3">
      <c r="A584" s="3" t="s">
        <v>1051</v>
      </c>
      <c r="B584" s="7">
        <v>46177</v>
      </c>
      <c r="C584" s="3">
        <f>IFERROR(VLOOKUP(التحميل[[#This Row],[الرقم الداخلي]],تسجيل_العقود[],9,0),"")</f>
        <v>20045910</v>
      </c>
      <c r="D584" s="3" t="str">
        <f>IFERROR(VLOOKUP(التحميل[[#This Row],[الرقم الداخلي]],تسجيل_العقود[],5,0),"")</f>
        <v>دى جى اس</v>
      </c>
      <c r="E584" s="3" t="str">
        <f>IFERROR(VLOOKUP(التحميل[[#This Row],[الرقم الداخلي]],تفصيلى[],8,0),"")</f>
        <v>KARPATHOS DAWN</v>
      </c>
      <c r="F584" s="9" t="s">
        <v>202</v>
      </c>
      <c r="G584" s="18">
        <v>42.71</v>
      </c>
      <c r="H584" s="3"/>
    </row>
    <row r="585" spans="1:8" ht="22.95" customHeight="1" x14ac:dyDescent="0.3">
      <c r="A585" s="3" t="s">
        <v>972</v>
      </c>
      <c r="B585" s="7">
        <v>46178</v>
      </c>
      <c r="C585" s="3" t="str">
        <f>IFERROR(VLOOKUP(التحميل[[#This Row],[الرقم الداخلي]],تسجيل_العقود[],9,0),"")</f>
        <v>SCN-007836</v>
      </c>
      <c r="D585" s="3" t="str">
        <f>IFERROR(VLOOKUP(التحميل[[#This Row],[الرقم الداخلي]],تسجيل_العقود[],5,0),"")</f>
        <v>الصويا</v>
      </c>
      <c r="E585" s="3">
        <f>IFERROR(VLOOKUP(التحميل[[#This Row],[الرقم الداخلي]],تفصيلى[],8,0),"")</f>
        <v>0</v>
      </c>
      <c r="F585" s="9" t="s">
        <v>202</v>
      </c>
      <c r="G585" s="18">
        <v>7.83</v>
      </c>
      <c r="H585" s="3"/>
    </row>
    <row r="586" spans="1:8" ht="22.95" customHeight="1" x14ac:dyDescent="0.3">
      <c r="A586" s="3" t="s">
        <v>974</v>
      </c>
      <c r="B586" s="7">
        <v>46178</v>
      </c>
      <c r="C586" s="3" t="str">
        <f>IFERROR(VLOOKUP(التحميل[[#This Row],[الرقم الداخلي]],تسجيل_العقود[],9,0),"")</f>
        <v>SCN-007837</v>
      </c>
      <c r="D586" s="3" t="str">
        <f>IFERROR(VLOOKUP(التحميل[[#This Row],[الرقم الداخلي]],تسجيل_العقود[],5,0),"")</f>
        <v>الصويا</v>
      </c>
      <c r="E586" s="3">
        <f>IFERROR(VLOOKUP(التحميل[[#This Row],[الرقم الداخلي]],تفصيلى[],8,0),"")</f>
        <v>0</v>
      </c>
      <c r="F586" s="9" t="s">
        <v>202</v>
      </c>
      <c r="G586" s="18">
        <v>85.48</v>
      </c>
      <c r="H586" s="3"/>
    </row>
    <row r="587" spans="1:8" ht="22.95" customHeight="1" x14ac:dyDescent="0.3">
      <c r="A587" s="3" t="s">
        <v>976</v>
      </c>
      <c r="B587" s="7">
        <v>46178</v>
      </c>
      <c r="C587" s="3" t="str">
        <f>IFERROR(VLOOKUP(التحميل[[#This Row],[الرقم الداخلي]],تسجيل_العقود[],9,0),"")</f>
        <v>SCN-007838</v>
      </c>
      <c r="D587" s="3" t="str">
        <f>IFERROR(VLOOKUP(التحميل[[#This Row],[الرقم الداخلي]],تسجيل_العقود[],5,0),"")</f>
        <v>الصويا</v>
      </c>
      <c r="E587" s="3">
        <f>IFERROR(VLOOKUP(التحميل[[#This Row],[الرقم الداخلي]],تفصيلى[],8,0),"")</f>
        <v>0</v>
      </c>
      <c r="F587" s="9" t="s">
        <v>202</v>
      </c>
      <c r="G587" s="18">
        <v>85.58</v>
      </c>
      <c r="H587" s="3"/>
    </row>
    <row r="588" spans="1:8" ht="22.95" customHeight="1" x14ac:dyDescent="0.3">
      <c r="A588" s="3" t="s">
        <v>978</v>
      </c>
      <c r="B588" s="7">
        <v>46178</v>
      </c>
      <c r="C588" s="3" t="str">
        <f>IFERROR(VLOOKUP(التحميل[[#This Row],[الرقم الداخلي]],تسجيل_العقود[],9,0),"")</f>
        <v>SCN-007839</v>
      </c>
      <c r="D588" s="3" t="str">
        <f>IFERROR(VLOOKUP(التحميل[[#This Row],[الرقم الداخلي]],تسجيل_العقود[],5,0),"")</f>
        <v>الصويا</v>
      </c>
      <c r="E588" s="3">
        <f>IFERROR(VLOOKUP(التحميل[[#This Row],[الرقم الداخلي]],تفصيلى[],8,0),"")</f>
        <v>0</v>
      </c>
      <c r="F588" s="9" t="s">
        <v>202</v>
      </c>
      <c r="G588" s="18">
        <v>1782.83</v>
      </c>
      <c r="H588" s="3"/>
    </row>
    <row r="589" spans="1:8" ht="22.95" customHeight="1" x14ac:dyDescent="0.3">
      <c r="A589" s="3" t="s">
        <v>845</v>
      </c>
      <c r="B589" s="7">
        <v>46178</v>
      </c>
      <c r="C589" s="3" t="str">
        <f>IFERROR(VLOOKUP(التحميل[[#This Row],[الرقم الداخلي]],تسجيل_العقود[],9,0),"")</f>
        <v>26/S/00263</v>
      </c>
      <c r="D589" s="3" t="str">
        <f>IFERROR(VLOOKUP(التحميل[[#This Row],[الرقم الداخلي]],تسجيل_العقود[],5,0),"")</f>
        <v>الــــــــــذرة</v>
      </c>
      <c r="E589" s="3" t="str">
        <f>IFERROR(VLOOKUP(التحميل[[#This Row],[الرقم الداخلي]],تفصيلى[],8,0),"")</f>
        <v>SHENG XING HAI</v>
      </c>
      <c r="F589" s="9" t="s">
        <v>202</v>
      </c>
      <c r="G589" s="18">
        <v>763.38</v>
      </c>
      <c r="H589" s="3"/>
    </row>
    <row r="590" spans="1:8" ht="22.95" customHeight="1" x14ac:dyDescent="0.3">
      <c r="A590" s="3" t="s">
        <v>972</v>
      </c>
      <c r="B590" s="7">
        <v>46179</v>
      </c>
      <c r="C590" s="3" t="str">
        <f>IFERROR(VLOOKUP(التحميل[[#This Row],[الرقم الداخلي]],تسجيل_العقود[],9,0),"")</f>
        <v>SCN-007836</v>
      </c>
      <c r="D590" s="3" t="str">
        <f>IFERROR(VLOOKUP(التحميل[[#This Row],[الرقم الداخلي]],تسجيل_العقود[],5,0),"")</f>
        <v>الصويا</v>
      </c>
      <c r="E590" s="3">
        <f>IFERROR(VLOOKUP(التحميل[[#This Row],[الرقم الداخلي]],تفصيلى[],8,0),"")</f>
        <v>0</v>
      </c>
      <c r="F590" s="9" t="s">
        <v>202</v>
      </c>
      <c r="G590" s="18">
        <v>19.8</v>
      </c>
      <c r="H590" s="3"/>
    </row>
    <row r="591" spans="1:8" ht="22.95" customHeight="1" x14ac:dyDescent="0.3">
      <c r="A591" s="3" t="s">
        <v>974</v>
      </c>
      <c r="B591" s="7">
        <v>46179</v>
      </c>
      <c r="C591" s="3" t="str">
        <f>IFERROR(VLOOKUP(التحميل[[#This Row],[الرقم الداخلي]],تسجيل_العقود[],9,0),"")</f>
        <v>SCN-007837</v>
      </c>
      <c r="D591" s="3" t="str">
        <f>IFERROR(VLOOKUP(التحميل[[#This Row],[الرقم الداخلي]],تسجيل_العقود[],5,0),"")</f>
        <v>الصويا</v>
      </c>
      <c r="E591" s="3">
        <f>IFERROR(VLOOKUP(التحميل[[#This Row],[الرقم الداخلي]],تفصيلى[],8,0),"")</f>
        <v>0</v>
      </c>
      <c r="F591" s="9" t="s">
        <v>202</v>
      </c>
      <c r="G591" s="18">
        <v>47.71</v>
      </c>
      <c r="H591" s="3"/>
    </row>
    <row r="592" spans="1:8" ht="22.95" customHeight="1" x14ac:dyDescent="0.3">
      <c r="A592" s="3" t="s">
        <v>976</v>
      </c>
      <c r="B592" s="7">
        <v>46179</v>
      </c>
      <c r="C592" s="3" t="str">
        <f>IFERROR(VLOOKUP(التحميل[[#This Row],[الرقم الداخلي]],تسجيل_العقود[],9,0),"")</f>
        <v>SCN-007838</v>
      </c>
      <c r="D592" s="3" t="str">
        <f>IFERROR(VLOOKUP(التحميل[[#This Row],[الرقم الداخلي]],تسجيل_العقود[],5,0),"")</f>
        <v>الصويا</v>
      </c>
      <c r="E592" s="3">
        <f>IFERROR(VLOOKUP(التحميل[[#This Row],[الرقم الداخلي]],تفصيلى[],8,0),"")</f>
        <v>0</v>
      </c>
      <c r="F592" s="9" t="s">
        <v>202</v>
      </c>
      <c r="G592" s="18">
        <v>175.59</v>
      </c>
      <c r="H592" s="3"/>
    </row>
    <row r="593" spans="1:8" ht="22.95" customHeight="1" x14ac:dyDescent="0.3">
      <c r="A593" s="3" t="s">
        <v>978</v>
      </c>
      <c r="B593" s="7">
        <v>46179</v>
      </c>
      <c r="C593" s="3" t="str">
        <f>IFERROR(VLOOKUP(التحميل[[#This Row],[الرقم الداخلي]],تسجيل_العقود[],9,0),"")</f>
        <v>SCN-007839</v>
      </c>
      <c r="D593" s="3" t="str">
        <f>IFERROR(VLOOKUP(التحميل[[#This Row],[الرقم الداخلي]],تسجيل_العقود[],5,0),"")</f>
        <v>الصويا</v>
      </c>
      <c r="E593" s="3">
        <f>IFERROR(VLOOKUP(التحميل[[#This Row],[الرقم الداخلي]],تفصيلى[],8,0),"")</f>
        <v>0</v>
      </c>
      <c r="F593" s="9" t="s">
        <v>202</v>
      </c>
      <c r="G593" s="18">
        <v>310.79000000000002</v>
      </c>
      <c r="H593" s="3"/>
    </row>
    <row r="594" spans="1:8" ht="22.95" customHeight="1" x14ac:dyDescent="0.3">
      <c r="A594" s="3" t="s">
        <v>845</v>
      </c>
      <c r="B594" s="7">
        <v>46179</v>
      </c>
      <c r="C594" s="3" t="str">
        <f>IFERROR(VLOOKUP(التحميل[[#This Row],[الرقم الداخلي]],تسجيل_العقود[],9,0),"")</f>
        <v>26/S/00263</v>
      </c>
      <c r="D594" s="3" t="str">
        <f>IFERROR(VLOOKUP(التحميل[[#This Row],[الرقم الداخلي]],تسجيل_العقود[],5,0),"")</f>
        <v>الــــــــــذرة</v>
      </c>
      <c r="E594" s="3" t="str">
        <f>IFERROR(VLOOKUP(التحميل[[#This Row],[الرقم الداخلي]],تفصيلى[],8,0),"")</f>
        <v>SHENG XING HAI</v>
      </c>
      <c r="F594" s="9" t="s">
        <v>202</v>
      </c>
      <c r="G594" s="18">
        <v>2394.4</v>
      </c>
      <c r="H594" s="3"/>
    </row>
    <row r="595" spans="1:8" ht="22.95" customHeight="1" x14ac:dyDescent="0.3">
      <c r="A595" s="3" t="s">
        <v>1051</v>
      </c>
      <c r="B595" s="7">
        <v>46179</v>
      </c>
      <c r="C595" s="3">
        <f>IFERROR(VLOOKUP(التحميل[[#This Row],[الرقم الداخلي]],تسجيل_العقود[],9,0),"")</f>
        <v>20045910</v>
      </c>
      <c r="D595" s="3" t="str">
        <f>IFERROR(VLOOKUP(التحميل[[#This Row],[الرقم الداخلي]],تسجيل_العقود[],5,0),"")</f>
        <v>دى جى اس</v>
      </c>
      <c r="E595" s="3" t="str">
        <f>IFERROR(VLOOKUP(التحميل[[#This Row],[الرقم الداخلي]],تفصيلى[],8,0),"")</f>
        <v>KARPATHOS DAWN</v>
      </c>
      <c r="F595" s="9" t="s">
        <v>202</v>
      </c>
      <c r="G595" s="18">
        <v>130.98000000000002</v>
      </c>
      <c r="H595" s="3"/>
    </row>
    <row r="596" spans="1:8" ht="22.95" customHeight="1" x14ac:dyDescent="0.3">
      <c r="A596" s="3" t="s">
        <v>968</v>
      </c>
      <c r="B596" s="7">
        <v>46180</v>
      </c>
      <c r="C596" s="3" t="str">
        <f>IFERROR(VLOOKUP(التحميل[[#This Row],[الرقم الداخلي]],تسجيل_العقود[],9,0),"")</f>
        <v>SCN-007829</v>
      </c>
      <c r="D596" s="3" t="str">
        <f>IFERROR(VLOOKUP(التحميل[[#This Row],[الرقم الداخلي]],تسجيل_العقود[],5,0),"")</f>
        <v>الصويا</v>
      </c>
      <c r="E596" s="3">
        <f>IFERROR(VLOOKUP(التحميل[[#This Row],[الرقم الداخلي]],تفصيلى[],8,0),"")</f>
        <v>0</v>
      </c>
      <c r="F596" s="9" t="s">
        <v>202</v>
      </c>
      <c r="G596" s="18">
        <v>10.41</v>
      </c>
      <c r="H596" s="3"/>
    </row>
    <row r="597" spans="1:8" ht="22.95" customHeight="1" x14ac:dyDescent="0.3">
      <c r="A597" s="3" t="s">
        <v>976</v>
      </c>
      <c r="B597" s="7">
        <v>46180</v>
      </c>
      <c r="C597" s="3" t="str">
        <f>IFERROR(VLOOKUP(التحميل[[#This Row],[الرقم الداخلي]],تسجيل_العقود[],9,0),"")</f>
        <v>SCN-007838</v>
      </c>
      <c r="D597" s="3" t="str">
        <f>IFERROR(VLOOKUP(التحميل[[#This Row],[الرقم الداخلي]],تسجيل_العقود[],5,0),"")</f>
        <v>الصويا</v>
      </c>
      <c r="E597" s="3">
        <f>IFERROR(VLOOKUP(التحميل[[#This Row],[الرقم الداخلي]],تفصيلى[],8,0),"")</f>
        <v>0</v>
      </c>
      <c r="F597" s="9" t="s">
        <v>202</v>
      </c>
      <c r="G597" s="18">
        <v>43.39</v>
      </c>
      <c r="H597" s="3"/>
    </row>
    <row r="598" spans="1:8" ht="22.95" customHeight="1" x14ac:dyDescent="0.3">
      <c r="A598" s="3" t="s">
        <v>978</v>
      </c>
      <c r="B598" s="7">
        <v>46180</v>
      </c>
      <c r="C598" s="3" t="str">
        <f>IFERROR(VLOOKUP(التحميل[[#This Row],[الرقم الداخلي]],تسجيل_العقود[],9,0),"")</f>
        <v>SCN-007839</v>
      </c>
      <c r="D598" s="3" t="str">
        <f>IFERROR(VLOOKUP(التحميل[[#This Row],[الرقم الداخلي]],تسجيل_العقود[],5,0),"")</f>
        <v>الصويا</v>
      </c>
      <c r="E598" s="3">
        <f>IFERROR(VLOOKUP(التحميل[[#This Row],[الرقم الداخلي]],تفصيلى[],8,0),"")</f>
        <v>0</v>
      </c>
      <c r="F598" s="9" t="s">
        <v>202</v>
      </c>
      <c r="G598" s="18">
        <v>142.09</v>
      </c>
      <c r="H598" s="3"/>
    </row>
    <row r="599" spans="1:8" ht="22.95" customHeight="1" x14ac:dyDescent="0.3">
      <c r="A599" s="3" t="s">
        <v>980</v>
      </c>
      <c r="B599" s="7">
        <v>46180</v>
      </c>
      <c r="C599" s="3" t="str">
        <f>IFERROR(VLOOKUP(التحميل[[#This Row],[الرقم الداخلي]],تسجيل_العقود[],9,0),"")</f>
        <v>SCN-007840</v>
      </c>
      <c r="D599" s="3" t="str">
        <f>IFERROR(VLOOKUP(التحميل[[#This Row],[الرقم الداخلي]],تسجيل_العقود[],5,0),"")</f>
        <v>الصويا</v>
      </c>
      <c r="E599" s="3">
        <f>IFERROR(VLOOKUP(التحميل[[#This Row],[الرقم الداخلي]],تفصيلى[],8,0),"")</f>
        <v>0</v>
      </c>
      <c r="F599" s="9" t="s">
        <v>202</v>
      </c>
      <c r="G599" s="18">
        <v>602.27</v>
      </c>
      <c r="H599" s="3"/>
    </row>
    <row r="600" spans="1:8" ht="22.95" customHeight="1" x14ac:dyDescent="0.3">
      <c r="A600" s="3" t="s">
        <v>845</v>
      </c>
      <c r="B600" s="7">
        <v>46180</v>
      </c>
      <c r="C600" s="3" t="str">
        <f>IFERROR(VLOOKUP(التحميل[[#This Row],[الرقم الداخلي]],تسجيل_العقود[],9,0),"")</f>
        <v>26/S/00263</v>
      </c>
      <c r="D600" s="3" t="str">
        <f>IFERROR(VLOOKUP(التحميل[[#This Row],[الرقم الداخلي]],تسجيل_العقود[],5,0),"")</f>
        <v>الــــــــــذرة</v>
      </c>
      <c r="E600" s="3" t="str">
        <f>IFERROR(VLOOKUP(التحميل[[#This Row],[الرقم الداخلي]],تفصيلى[],8,0),"")</f>
        <v>SHENG XING HAI</v>
      </c>
      <c r="F600" s="9" t="s">
        <v>202</v>
      </c>
      <c r="G600" s="18">
        <v>698.06</v>
      </c>
      <c r="H600" s="3"/>
    </row>
    <row r="601" spans="1:8" ht="22.95" customHeight="1" x14ac:dyDescent="0.3">
      <c r="A601" s="3" t="s">
        <v>1051</v>
      </c>
      <c r="B601" s="7">
        <v>46180</v>
      </c>
      <c r="C601" s="3">
        <f>IFERROR(VLOOKUP(التحميل[[#This Row],[الرقم الداخلي]],تسجيل_العقود[],9,0),"")</f>
        <v>20045910</v>
      </c>
      <c r="D601" s="3" t="str">
        <f>IFERROR(VLOOKUP(التحميل[[#This Row],[الرقم الداخلي]],تسجيل_العقود[],5,0),"")</f>
        <v>دى جى اس</v>
      </c>
      <c r="E601" s="3" t="str">
        <f>IFERROR(VLOOKUP(التحميل[[#This Row],[الرقم الداخلي]],تفصيلى[],8,0),"")</f>
        <v>KARPATHOS DAWN</v>
      </c>
      <c r="F601" s="9" t="s">
        <v>202</v>
      </c>
      <c r="G601" s="18">
        <v>1001.0699999999998</v>
      </c>
      <c r="H601" s="3"/>
    </row>
    <row r="602" spans="1:8" ht="22.95" customHeight="1" x14ac:dyDescent="0.3">
      <c r="A602" s="3" t="s">
        <v>964</v>
      </c>
      <c r="B602" s="7">
        <v>46181</v>
      </c>
      <c r="C602" s="3" t="str">
        <f>IFERROR(VLOOKUP(التحميل[[#This Row],[الرقم الداخلي]],تسجيل_العقود[],9,0),"")</f>
        <v>SCN-007827</v>
      </c>
      <c r="D602" s="3" t="str">
        <f>IFERROR(VLOOKUP(التحميل[[#This Row],[الرقم الداخلي]],تسجيل_العقود[],5,0),"")</f>
        <v>الصويا</v>
      </c>
      <c r="E602" s="3">
        <f>IFERROR(VLOOKUP(التحميل[[#This Row],[الرقم الداخلي]],تفصيلى[],8,0),"")</f>
        <v>0</v>
      </c>
      <c r="F602" s="9" t="s">
        <v>202</v>
      </c>
      <c r="G602" s="18">
        <v>9.17</v>
      </c>
      <c r="H602" s="3"/>
    </row>
    <row r="603" spans="1:8" ht="22.95" customHeight="1" x14ac:dyDescent="0.3">
      <c r="A603" s="3" t="s">
        <v>970</v>
      </c>
      <c r="B603" s="7">
        <v>46181</v>
      </c>
      <c r="C603" s="3" t="str">
        <f>IFERROR(VLOOKUP(التحميل[[#This Row],[الرقم الداخلي]],تسجيل_العقود[],9,0),"")</f>
        <v>SCN-007830</v>
      </c>
      <c r="D603" s="3" t="str">
        <f>IFERROR(VLOOKUP(التحميل[[#This Row],[الرقم الداخلي]],تسجيل_العقود[],5,0),"")</f>
        <v>الصويا</v>
      </c>
      <c r="E603" s="3">
        <f>IFERROR(VLOOKUP(التحميل[[#This Row],[الرقم الداخلي]],تفصيلى[],8,0),"")</f>
        <v>0</v>
      </c>
      <c r="F603" s="9" t="s">
        <v>202</v>
      </c>
      <c r="G603" s="18">
        <v>9.69</v>
      </c>
      <c r="H603" s="3"/>
    </row>
    <row r="604" spans="1:8" ht="22.95" customHeight="1" x14ac:dyDescent="0.3">
      <c r="A604" s="3" t="s">
        <v>978</v>
      </c>
      <c r="B604" s="7">
        <v>46181</v>
      </c>
      <c r="C604" s="3" t="str">
        <f>IFERROR(VLOOKUP(التحميل[[#This Row],[الرقم الداخلي]],تسجيل_العقود[],9,0),"")</f>
        <v>SCN-007839</v>
      </c>
      <c r="D604" s="3" t="str">
        <f>IFERROR(VLOOKUP(التحميل[[#This Row],[الرقم الداخلي]],تسجيل_العقود[],5,0),"")</f>
        <v>الصويا</v>
      </c>
      <c r="E604" s="3">
        <f>IFERROR(VLOOKUP(التحميل[[#This Row],[الرقم الداخلي]],تفصيلى[],8,0),"")</f>
        <v>0</v>
      </c>
      <c r="F604" s="9" t="s">
        <v>202</v>
      </c>
      <c r="G604" s="18">
        <v>91.98</v>
      </c>
      <c r="H604" s="3"/>
    </row>
    <row r="605" spans="1:8" ht="22.95" customHeight="1" x14ac:dyDescent="0.3">
      <c r="A605" s="3" t="s">
        <v>980</v>
      </c>
      <c r="B605" s="7">
        <v>46181</v>
      </c>
      <c r="C605" s="3" t="str">
        <f>IFERROR(VLOOKUP(التحميل[[#This Row],[الرقم الداخلي]],تسجيل_العقود[],9,0),"")</f>
        <v>SCN-007840</v>
      </c>
      <c r="D605" s="3" t="str">
        <f>IFERROR(VLOOKUP(التحميل[[#This Row],[الرقم الداخلي]],تسجيل_العقود[],5,0),"")</f>
        <v>الصويا</v>
      </c>
      <c r="E605" s="3">
        <f>IFERROR(VLOOKUP(التحميل[[#This Row],[الرقم الداخلي]],تفصيلى[],8,0),"")</f>
        <v>0</v>
      </c>
      <c r="F605" s="9" t="s">
        <v>202</v>
      </c>
      <c r="G605" s="18">
        <v>1374.75</v>
      </c>
      <c r="H605" s="3"/>
    </row>
    <row r="606" spans="1:8" ht="22.95" customHeight="1" x14ac:dyDescent="0.3">
      <c r="A606" s="3" t="s">
        <v>845</v>
      </c>
      <c r="B606" s="7">
        <v>46181</v>
      </c>
      <c r="C606" s="3" t="str">
        <f>IFERROR(VLOOKUP(التحميل[[#This Row],[الرقم الداخلي]],تسجيل_العقود[],9,0),"")</f>
        <v>26/S/00263</v>
      </c>
      <c r="D606" s="3" t="str">
        <f>IFERROR(VLOOKUP(التحميل[[#This Row],[الرقم الداخلي]],تسجيل_العقود[],5,0),"")</f>
        <v>الــــــــــذرة</v>
      </c>
      <c r="E606" s="3" t="str">
        <f>IFERROR(VLOOKUP(التحميل[[#This Row],[الرقم الداخلي]],تفصيلى[],8,0),"")</f>
        <v>SHENG XING HAI</v>
      </c>
      <c r="F606" s="9" t="s">
        <v>202</v>
      </c>
      <c r="G606" s="18">
        <v>926.86</v>
      </c>
      <c r="H606" s="3"/>
    </row>
    <row r="607" spans="1:8" ht="22.95" customHeight="1" x14ac:dyDescent="0.3">
      <c r="A607" s="3" t="s">
        <v>823</v>
      </c>
      <c r="B607" s="7">
        <v>46181</v>
      </c>
      <c r="C607" s="3">
        <f>IFERROR(VLOOKUP(التحميل[[#This Row],[الرقم الداخلي]],تسجيل_العقود[],9,0),"")</f>
        <v>20044610</v>
      </c>
      <c r="D607" s="3" t="str">
        <f>IFERROR(VLOOKUP(التحميل[[#This Row],[الرقم الداخلي]],تسجيل_العقود[],5,0),"")</f>
        <v>البذرة</v>
      </c>
      <c r="E607" s="3" t="str">
        <f>IFERROR(VLOOKUP(التحميل[[#This Row],[الرقم الداخلي]],تفصيلى[],8,0),"")</f>
        <v>NOOTKA ISLAND</v>
      </c>
      <c r="F607" s="9" t="s">
        <v>202</v>
      </c>
      <c r="G607" s="18">
        <v>295.42</v>
      </c>
      <c r="H607" s="3"/>
    </row>
    <row r="608" spans="1:8" ht="22.95" customHeight="1" x14ac:dyDescent="0.3">
      <c r="A608" s="3" t="s">
        <v>1051</v>
      </c>
      <c r="B608" s="7">
        <v>46181</v>
      </c>
      <c r="C608" s="3">
        <f>IFERROR(VLOOKUP(التحميل[[#This Row],[الرقم الداخلي]],تسجيل_العقود[],9,0),"")</f>
        <v>20045910</v>
      </c>
      <c r="D608" s="3" t="str">
        <f>IFERROR(VLOOKUP(التحميل[[#This Row],[الرقم الداخلي]],تسجيل_العقود[],5,0),"")</f>
        <v>دى جى اس</v>
      </c>
      <c r="E608" s="3" t="str">
        <f>IFERROR(VLOOKUP(التحميل[[#This Row],[الرقم الداخلي]],تفصيلى[],8,0),"")</f>
        <v>KARPATHOS DAWN</v>
      </c>
      <c r="F608" s="9" t="s">
        <v>202</v>
      </c>
      <c r="G608" s="18">
        <v>101.87</v>
      </c>
      <c r="H608" s="3"/>
    </row>
    <row r="609" spans="1:8" ht="22.95" customHeight="1" x14ac:dyDescent="0.3">
      <c r="A609" s="3" t="s">
        <v>972</v>
      </c>
      <c r="B609" s="7">
        <v>46182</v>
      </c>
      <c r="C609" s="3" t="str">
        <f>IFERROR(VLOOKUP(التحميل[[#This Row],[الرقم الداخلي]],تسجيل_العقود[],9,0),"")</f>
        <v>SCN-007836</v>
      </c>
      <c r="D609" s="3" t="str">
        <f>IFERROR(VLOOKUP(التحميل[[#This Row],[الرقم الداخلي]],تسجيل_العقود[],5,0),"")</f>
        <v>الصويا</v>
      </c>
      <c r="E609" s="3">
        <f>IFERROR(VLOOKUP(التحميل[[#This Row],[الرقم الداخلي]],تفصيلى[],8,0),"")</f>
        <v>0</v>
      </c>
      <c r="F609" s="9" t="s">
        <v>202</v>
      </c>
      <c r="G609" s="18">
        <v>9.66</v>
      </c>
      <c r="H609" s="3"/>
    </row>
    <row r="610" spans="1:8" ht="22.95" customHeight="1" x14ac:dyDescent="0.3">
      <c r="A610" s="3" t="s">
        <v>974</v>
      </c>
      <c r="B610" s="7">
        <v>46182</v>
      </c>
      <c r="C610" s="3" t="str">
        <f>IFERROR(VLOOKUP(التحميل[[#This Row],[الرقم الداخلي]],تسجيل_العقود[],9,0),"")</f>
        <v>SCN-007837</v>
      </c>
      <c r="D610" s="3" t="str">
        <f>IFERROR(VLOOKUP(التحميل[[#This Row],[الرقم الداخلي]],تسجيل_العقود[],5,0),"")</f>
        <v>الصويا</v>
      </c>
      <c r="E610" s="3">
        <f>IFERROR(VLOOKUP(التحميل[[#This Row],[الرقم الداخلي]],تفصيلى[],8,0),"")</f>
        <v>0</v>
      </c>
      <c r="F610" s="9" t="s">
        <v>202</v>
      </c>
      <c r="G610" s="18">
        <v>26.67</v>
      </c>
      <c r="H610" s="3"/>
    </row>
    <row r="611" spans="1:8" ht="22.95" customHeight="1" x14ac:dyDescent="0.3">
      <c r="A611" s="3" t="s">
        <v>976</v>
      </c>
      <c r="B611" s="7">
        <v>46182</v>
      </c>
      <c r="C611" s="3" t="str">
        <f>IFERROR(VLOOKUP(التحميل[[#This Row],[الرقم الداخلي]],تسجيل_العقود[],9,0),"")</f>
        <v>SCN-007838</v>
      </c>
      <c r="D611" s="3" t="str">
        <f>IFERROR(VLOOKUP(التحميل[[#This Row],[الرقم الداخلي]],تسجيل_العقود[],5,0),"")</f>
        <v>الصويا</v>
      </c>
      <c r="E611" s="3">
        <f>IFERROR(VLOOKUP(التحميل[[#This Row],[الرقم الداخلي]],تفصيلى[],8,0),"")</f>
        <v>0</v>
      </c>
      <c r="F611" s="9" t="s">
        <v>202</v>
      </c>
      <c r="G611" s="18">
        <v>95.31</v>
      </c>
      <c r="H611" s="3"/>
    </row>
    <row r="612" spans="1:8" ht="22.95" customHeight="1" x14ac:dyDescent="0.3">
      <c r="A612" s="3" t="s">
        <v>978</v>
      </c>
      <c r="B612" s="7">
        <v>46182</v>
      </c>
      <c r="C612" s="3" t="str">
        <f>IFERROR(VLOOKUP(التحميل[[#This Row],[الرقم الداخلي]],تسجيل_العقود[],9,0),"")</f>
        <v>SCN-007839</v>
      </c>
      <c r="D612" s="3" t="str">
        <f>IFERROR(VLOOKUP(التحميل[[#This Row],[الرقم الداخلي]],تسجيل_العقود[],5,0),"")</f>
        <v>الصويا</v>
      </c>
      <c r="E612" s="3">
        <f>IFERROR(VLOOKUP(التحميل[[#This Row],[الرقم الداخلي]],تفصيلى[],8,0),"")</f>
        <v>0</v>
      </c>
      <c r="F612" s="9" t="s">
        <v>202</v>
      </c>
      <c r="G612" s="18">
        <v>45.6</v>
      </c>
      <c r="H612" s="3"/>
    </row>
    <row r="613" spans="1:8" ht="22.95" customHeight="1" x14ac:dyDescent="0.3">
      <c r="A613" s="3" t="s">
        <v>980</v>
      </c>
      <c r="B613" s="7">
        <v>46182</v>
      </c>
      <c r="C613" s="3" t="str">
        <f>IFERROR(VLOOKUP(التحميل[[#This Row],[الرقم الداخلي]],تسجيل_العقود[],9,0),"")</f>
        <v>SCN-007840</v>
      </c>
      <c r="D613" s="3" t="str">
        <f>IFERROR(VLOOKUP(التحميل[[#This Row],[الرقم الداخلي]],تسجيل_العقود[],5,0),"")</f>
        <v>الصويا</v>
      </c>
      <c r="E613" s="3">
        <f>IFERROR(VLOOKUP(التحميل[[#This Row],[الرقم الداخلي]],تفصيلى[],8,0),"")</f>
        <v>0</v>
      </c>
      <c r="F613" s="9" t="s">
        <v>202</v>
      </c>
      <c r="G613" s="18">
        <v>269.2</v>
      </c>
      <c r="H613" s="3"/>
    </row>
    <row r="614" spans="1:8" ht="22.95" customHeight="1" x14ac:dyDescent="0.3">
      <c r="A614" s="3" t="s">
        <v>982</v>
      </c>
      <c r="B614" s="7">
        <v>46182</v>
      </c>
      <c r="C614" s="3" t="str">
        <f>IFERROR(VLOOKUP(التحميل[[#This Row],[الرقم الداخلي]],تسجيل_العقود[],9,0),"")</f>
        <v>SCN-008143</v>
      </c>
      <c r="D614" s="3" t="str">
        <f>IFERROR(VLOOKUP(التحميل[[#This Row],[الرقم الداخلي]],تسجيل_العقود[],5,0),"")</f>
        <v>الصويا</v>
      </c>
      <c r="E614" s="3">
        <f>IFERROR(VLOOKUP(التحميل[[#This Row],[الرقم الداخلي]],تفصيلى[],8,0),"")</f>
        <v>0</v>
      </c>
      <c r="F614" s="9" t="s">
        <v>202</v>
      </c>
      <c r="G614" s="18">
        <v>423.91</v>
      </c>
      <c r="H614" s="3"/>
    </row>
    <row r="615" spans="1:8" ht="22.95" customHeight="1" x14ac:dyDescent="0.3">
      <c r="A615" s="3" t="s">
        <v>845</v>
      </c>
      <c r="B615" s="7">
        <v>46182</v>
      </c>
      <c r="C615" s="3" t="str">
        <f>IFERROR(VLOOKUP(التحميل[[#This Row],[الرقم الداخلي]],تسجيل_العقود[],9,0),"")</f>
        <v>26/S/00263</v>
      </c>
      <c r="D615" s="3" t="str">
        <f>IFERROR(VLOOKUP(التحميل[[#This Row],[الرقم الداخلي]],تسجيل_العقود[],5,0),"")</f>
        <v>الــــــــــذرة</v>
      </c>
      <c r="E615" s="3" t="str">
        <f>IFERROR(VLOOKUP(التحميل[[#This Row],[الرقم الداخلي]],تفصيلى[],8,0),"")</f>
        <v>SHENG XING HAI</v>
      </c>
      <c r="F615" s="9" t="s">
        <v>202</v>
      </c>
      <c r="G615" s="18">
        <v>1882.74</v>
      </c>
      <c r="H615" s="3"/>
    </row>
    <row r="616" spans="1:8" ht="22.95" customHeight="1" x14ac:dyDescent="0.3">
      <c r="A616" s="3" t="s">
        <v>1051</v>
      </c>
      <c r="B616" s="7">
        <v>46182</v>
      </c>
      <c r="C616" s="3">
        <f>IFERROR(VLOOKUP(التحميل[[#This Row],[الرقم الداخلي]],تسجيل_العقود[],9,0),"")</f>
        <v>20045910</v>
      </c>
      <c r="D616" s="3" t="str">
        <f>IFERROR(VLOOKUP(التحميل[[#This Row],[الرقم الداخلي]],تسجيل_العقود[],5,0),"")</f>
        <v>دى جى اس</v>
      </c>
      <c r="E616" s="3" t="str">
        <f>IFERROR(VLOOKUP(التحميل[[#This Row],[الرقم الداخلي]],تفصيلى[],8,0),"")</f>
        <v>KARPATHOS DAWN</v>
      </c>
      <c r="F616" s="9" t="s">
        <v>202</v>
      </c>
      <c r="G616" s="18">
        <v>543.64999999999986</v>
      </c>
      <c r="H616" s="3"/>
    </row>
    <row r="617" spans="1:8" ht="22.95" customHeight="1" x14ac:dyDescent="0.3">
      <c r="A617" s="3" t="s">
        <v>978</v>
      </c>
      <c r="B617" s="7">
        <v>46183</v>
      </c>
      <c r="C617" s="3" t="str">
        <f>IFERROR(VLOOKUP(التحميل[[#This Row],[الرقم الداخلي]],تسجيل_العقود[],9,0),"")</f>
        <v>SCN-007839</v>
      </c>
      <c r="D617" s="3" t="str">
        <f>IFERROR(VLOOKUP(التحميل[[#This Row],[الرقم الداخلي]],تسجيل_العقود[],5,0),"")</f>
        <v>الصويا</v>
      </c>
      <c r="E617" s="3">
        <f>IFERROR(VLOOKUP(التحميل[[#This Row],[الرقم الداخلي]],تفصيلى[],8,0),"")</f>
        <v>0</v>
      </c>
      <c r="F617" s="9" t="s">
        <v>202</v>
      </c>
      <c r="G617" s="18">
        <v>43.75</v>
      </c>
      <c r="H617" s="3"/>
    </row>
    <row r="618" spans="1:8" ht="22.95" customHeight="1" x14ac:dyDescent="0.3">
      <c r="A618" s="3" t="s">
        <v>980</v>
      </c>
      <c r="B618" s="7">
        <v>46183</v>
      </c>
      <c r="C618" s="3" t="str">
        <f>IFERROR(VLOOKUP(التحميل[[#This Row],[الرقم الداخلي]],تسجيل_العقود[],9,0),"")</f>
        <v>SCN-007840</v>
      </c>
      <c r="D618" s="3" t="str">
        <f>IFERROR(VLOOKUP(التحميل[[#This Row],[الرقم الداخلي]],تسجيل_العقود[],5,0),"")</f>
        <v>الصويا</v>
      </c>
      <c r="E618" s="3">
        <f>IFERROR(VLOOKUP(التحميل[[#This Row],[الرقم الداخلي]],تفصيلى[],8,0),"")</f>
        <v>0</v>
      </c>
      <c r="F618" s="9" t="s">
        <v>202</v>
      </c>
      <c r="G618" s="18">
        <v>135.20999999999998</v>
      </c>
      <c r="H618" s="3"/>
    </row>
    <row r="619" spans="1:8" ht="22.95" customHeight="1" x14ac:dyDescent="0.3">
      <c r="A619" s="3" t="s">
        <v>982</v>
      </c>
      <c r="B619" s="7">
        <v>46183</v>
      </c>
      <c r="C619" s="3" t="str">
        <f>IFERROR(VLOOKUP(التحميل[[#This Row],[الرقم الداخلي]],تسجيل_العقود[],9,0),"")</f>
        <v>SCN-008143</v>
      </c>
      <c r="D619" s="3" t="str">
        <f>IFERROR(VLOOKUP(التحميل[[#This Row],[الرقم الداخلي]],تسجيل_العقود[],5,0),"")</f>
        <v>الصويا</v>
      </c>
      <c r="E619" s="3">
        <f>IFERROR(VLOOKUP(التحميل[[#This Row],[الرقم الداخلي]],تفصيلى[],8,0),"")</f>
        <v>0</v>
      </c>
      <c r="F619" s="9" t="s">
        <v>202</v>
      </c>
      <c r="G619" s="18">
        <v>747.19999999999993</v>
      </c>
      <c r="H619" s="3"/>
    </row>
    <row r="620" spans="1:8" ht="22.95" customHeight="1" x14ac:dyDescent="0.3">
      <c r="A620" s="3" t="s">
        <v>845</v>
      </c>
      <c r="B620" s="7">
        <v>46183</v>
      </c>
      <c r="C620" s="3" t="str">
        <f>IFERROR(VLOOKUP(التحميل[[#This Row],[الرقم الداخلي]],تسجيل_العقود[],9,0),"")</f>
        <v>26/S/00263</v>
      </c>
      <c r="D620" s="3" t="str">
        <f>IFERROR(VLOOKUP(التحميل[[#This Row],[الرقم الداخلي]],تسجيل_العقود[],5,0),"")</f>
        <v>الــــــــــذرة</v>
      </c>
      <c r="E620" s="3" t="str">
        <f>IFERROR(VLOOKUP(التحميل[[#This Row],[الرقم الداخلي]],تفصيلى[],8,0),"")</f>
        <v>SHENG XING HAI</v>
      </c>
      <c r="F620" s="9" t="s">
        <v>202</v>
      </c>
      <c r="G620" s="18">
        <v>1595.58</v>
      </c>
      <c r="H620" s="3"/>
    </row>
    <row r="621" spans="1:8" ht="22.95" customHeight="1" x14ac:dyDescent="0.3">
      <c r="A621" s="3" t="s">
        <v>972</v>
      </c>
      <c r="B621" s="7">
        <v>46184</v>
      </c>
      <c r="C621" s="3" t="str">
        <f>IFERROR(VLOOKUP(التحميل[[#This Row],[الرقم الداخلي]],تسجيل_العقود[],9,0),"")</f>
        <v>SCN-007836</v>
      </c>
      <c r="D621" s="3" t="str">
        <f>IFERROR(VLOOKUP(التحميل[[#This Row],[الرقم الداخلي]],تسجيل_العقود[],5,0),"")</f>
        <v>الصويا</v>
      </c>
      <c r="E621" s="3">
        <f>IFERROR(VLOOKUP(التحميل[[#This Row],[الرقم الداخلي]],تفصيلى[],8,0),"")</f>
        <v>0</v>
      </c>
      <c r="F621" s="9" t="s">
        <v>202</v>
      </c>
      <c r="G621" s="18">
        <v>9.77</v>
      </c>
      <c r="H621" s="3"/>
    </row>
    <row r="622" spans="1:8" ht="22.95" customHeight="1" x14ac:dyDescent="0.3">
      <c r="A622" s="3" t="s">
        <v>980</v>
      </c>
      <c r="B622" s="7">
        <v>46184</v>
      </c>
      <c r="C622" s="3" t="str">
        <f>IFERROR(VLOOKUP(التحميل[[#This Row],[الرقم الداخلي]],تسجيل_العقود[],9,0),"")</f>
        <v>SCN-007840</v>
      </c>
      <c r="D622" s="3" t="str">
        <f>IFERROR(VLOOKUP(التحميل[[#This Row],[الرقم الداخلي]],تسجيل_العقود[],5,0),"")</f>
        <v>الصويا</v>
      </c>
      <c r="E622" s="3">
        <f>IFERROR(VLOOKUP(التحميل[[#This Row],[الرقم الداخلي]],تفصيلى[],8,0),"")</f>
        <v>0</v>
      </c>
      <c r="F622" s="9" t="s">
        <v>202</v>
      </c>
      <c r="G622" s="18">
        <v>45.94</v>
      </c>
      <c r="H622" s="3"/>
    </row>
    <row r="623" spans="1:8" ht="22.95" customHeight="1" x14ac:dyDescent="0.3">
      <c r="A623" s="3" t="s">
        <v>982</v>
      </c>
      <c r="B623" s="7">
        <v>46184</v>
      </c>
      <c r="C623" s="3" t="str">
        <f>IFERROR(VLOOKUP(التحميل[[#This Row],[الرقم الداخلي]],تسجيل_العقود[],9,0),"")</f>
        <v>SCN-008143</v>
      </c>
      <c r="D623" s="3" t="str">
        <f>IFERROR(VLOOKUP(التحميل[[#This Row],[الرقم الداخلي]],تسجيل_العقود[],5,0),"")</f>
        <v>الصويا</v>
      </c>
      <c r="E623" s="3">
        <f>IFERROR(VLOOKUP(التحميل[[#This Row],[الرقم الداخلي]],تفصيلى[],8,0),"")</f>
        <v>0</v>
      </c>
      <c r="F623" s="9" t="s">
        <v>202</v>
      </c>
      <c r="G623" s="18">
        <v>896.57999999999993</v>
      </c>
      <c r="H623" s="3"/>
    </row>
    <row r="624" spans="1:8" ht="22.95" customHeight="1" x14ac:dyDescent="0.3">
      <c r="A624" s="3" t="s">
        <v>984</v>
      </c>
      <c r="B624" s="7">
        <v>46184</v>
      </c>
      <c r="C624" s="3" t="str">
        <f>IFERROR(VLOOKUP(التحميل[[#This Row],[الرقم الداخلي]],تسجيل_العقود[],9,0),"")</f>
        <v>SCN-008144</v>
      </c>
      <c r="D624" s="3" t="str">
        <f>IFERROR(VLOOKUP(التحميل[[#This Row],[الرقم الداخلي]],تسجيل_العقود[],5,0),"")</f>
        <v>الصويا</v>
      </c>
      <c r="E624" s="3">
        <f>IFERROR(VLOOKUP(التحميل[[#This Row],[الرقم الداخلي]],تفصيلى[],8,0),"")</f>
        <v>0</v>
      </c>
      <c r="F624" s="9" t="s">
        <v>202</v>
      </c>
      <c r="G624" s="18">
        <v>46.39</v>
      </c>
      <c r="H624" s="3"/>
    </row>
    <row r="625" spans="1:8" ht="22.95" customHeight="1" x14ac:dyDescent="0.3">
      <c r="A625" s="3" t="s">
        <v>845</v>
      </c>
      <c r="B625" s="7">
        <v>46184</v>
      </c>
      <c r="C625" s="3" t="str">
        <f>IFERROR(VLOOKUP(التحميل[[#This Row],[الرقم الداخلي]],تسجيل_العقود[],9,0),"")</f>
        <v>26/S/00263</v>
      </c>
      <c r="D625" s="3" t="str">
        <f>IFERROR(VLOOKUP(التحميل[[#This Row],[الرقم الداخلي]],تسجيل_العقود[],5,0),"")</f>
        <v>الــــــــــذرة</v>
      </c>
      <c r="E625" s="3" t="str">
        <f>IFERROR(VLOOKUP(التحميل[[#This Row],[الرقم الداخلي]],تفصيلى[],8,0),"")</f>
        <v>SHENG XING HAI</v>
      </c>
      <c r="F625" s="9" t="s">
        <v>202</v>
      </c>
      <c r="G625" s="18">
        <v>1775.62</v>
      </c>
      <c r="H625" s="3"/>
    </row>
    <row r="626" spans="1:8" ht="22.95" customHeight="1" x14ac:dyDescent="0.3">
      <c r="A626" s="3" t="s">
        <v>1051</v>
      </c>
      <c r="B626" s="7">
        <v>46184</v>
      </c>
      <c r="C626" s="3">
        <f>IFERROR(VLOOKUP(التحميل[[#This Row],[الرقم الداخلي]],تسجيل_العقود[],9,0),"")</f>
        <v>20045910</v>
      </c>
      <c r="D626" s="3" t="str">
        <f>IFERROR(VLOOKUP(التحميل[[#This Row],[الرقم الداخلي]],تسجيل_العقود[],5,0),"")</f>
        <v>دى جى اس</v>
      </c>
      <c r="E626" s="3" t="str">
        <f>IFERROR(VLOOKUP(التحميل[[#This Row],[الرقم الداخلي]],تفصيلى[],8,0),"")</f>
        <v>KARPATHOS DAWN</v>
      </c>
      <c r="F626" s="9" t="s">
        <v>202</v>
      </c>
      <c r="G626" s="18">
        <v>218.13</v>
      </c>
      <c r="H626" s="3"/>
    </row>
    <row r="627" spans="1:8" ht="22.95" customHeight="1" x14ac:dyDescent="0.3">
      <c r="A627" s="3" t="s">
        <v>980</v>
      </c>
      <c r="B627" s="7">
        <v>46185</v>
      </c>
      <c r="C627" s="3" t="str">
        <f>IFERROR(VLOOKUP(التحميل[[#This Row],[الرقم الداخلي]],تسجيل_العقود[],9,0),"")</f>
        <v>SCN-007840</v>
      </c>
      <c r="D627" s="3" t="str">
        <f>IFERROR(VLOOKUP(التحميل[[#This Row],[الرقم الداخلي]],تسجيل_العقود[],5,0),"")</f>
        <v>الصويا</v>
      </c>
      <c r="E627" s="3">
        <f>IFERROR(VLOOKUP(التحميل[[#This Row],[الرقم الداخلي]],تفصيلى[],8,0),"")</f>
        <v>0</v>
      </c>
      <c r="F627" s="9" t="s">
        <v>202</v>
      </c>
      <c r="G627" s="18">
        <v>50.83</v>
      </c>
      <c r="H627" s="3"/>
    </row>
    <row r="628" spans="1:8" ht="22.95" customHeight="1" x14ac:dyDescent="0.3">
      <c r="A628" s="3" t="s">
        <v>982</v>
      </c>
      <c r="B628" s="7">
        <v>46185</v>
      </c>
      <c r="C628" s="3" t="str">
        <f>IFERROR(VLOOKUP(التحميل[[#This Row],[الرقم الداخلي]],تسجيل_العقود[],9,0),"")</f>
        <v>SCN-008143</v>
      </c>
      <c r="D628" s="3" t="str">
        <f>IFERROR(VLOOKUP(التحميل[[#This Row],[الرقم الداخلي]],تسجيل_العقود[],5,0),"")</f>
        <v>الصويا</v>
      </c>
      <c r="E628" s="3">
        <f>IFERROR(VLOOKUP(التحميل[[#This Row],[الرقم الداخلي]],تفصيلى[],8,0),"")</f>
        <v>0</v>
      </c>
      <c r="F628" s="9" t="s">
        <v>202</v>
      </c>
      <c r="G628" s="18">
        <v>262.16999999999996</v>
      </c>
      <c r="H628" s="3"/>
    </row>
    <row r="629" spans="1:8" ht="22.95" customHeight="1" x14ac:dyDescent="0.3">
      <c r="A629" s="3" t="s">
        <v>984</v>
      </c>
      <c r="B629" s="7">
        <v>46185</v>
      </c>
      <c r="C629" s="3" t="str">
        <f>IFERROR(VLOOKUP(التحميل[[#This Row],[الرقم الداخلي]],تسجيل_العقود[],9,0),"")</f>
        <v>SCN-008144</v>
      </c>
      <c r="D629" s="3" t="str">
        <f>IFERROR(VLOOKUP(التحميل[[#This Row],[الرقم الداخلي]],تسجيل_العقود[],5,0),"")</f>
        <v>الصويا</v>
      </c>
      <c r="E629" s="3">
        <f>IFERROR(VLOOKUP(التحميل[[#This Row],[الرقم الداخلي]],تفصيلى[],8,0),"")</f>
        <v>0</v>
      </c>
      <c r="F629" s="9" t="s">
        <v>202</v>
      </c>
      <c r="G629" s="18">
        <v>359.68999999999994</v>
      </c>
      <c r="H629" s="3"/>
    </row>
    <row r="630" spans="1:8" ht="22.95" customHeight="1" x14ac:dyDescent="0.3">
      <c r="A630" s="3" t="s">
        <v>845</v>
      </c>
      <c r="B630" s="7">
        <v>46185</v>
      </c>
      <c r="C630" s="3" t="str">
        <f>IFERROR(VLOOKUP(التحميل[[#This Row],[الرقم الداخلي]],تسجيل_العقود[],9,0),"")</f>
        <v>26/S/00263</v>
      </c>
      <c r="D630" s="3" t="str">
        <f>IFERROR(VLOOKUP(التحميل[[#This Row],[الرقم الداخلي]],تسجيل_العقود[],5,0),"")</f>
        <v>الــــــــــذرة</v>
      </c>
      <c r="E630" s="3" t="str">
        <f>IFERROR(VLOOKUP(التحميل[[#This Row],[الرقم الداخلي]],تفصيلى[],8,0),"")</f>
        <v>SHENG XING HAI</v>
      </c>
      <c r="F630" s="9" t="s">
        <v>202</v>
      </c>
      <c r="G630" s="18">
        <v>2259.4</v>
      </c>
      <c r="H630" s="3"/>
    </row>
    <row r="631" spans="1:8" ht="22.95" customHeight="1" x14ac:dyDescent="0.3">
      <c r="A631" s="3" t="s">
        <v>982</v>
      </c>
      <c r="B631" s="7">
        <v>46186</v>
      </c>
      <c r="C631" s="3" t="str">
        <f>IFERROR(VLOOKUP(التحميل[[#This Row],[الرقم الداخلي]],تسجيل_العقود[],9,0),"")</f>
        <v>SCN-008143</v>
      </c>
      <c r="D631" s="3" t="str">
        <f>IFERROR(VLOOKUP(التحميل[[#This Row],[الرقم الداخلي]],تسجيل_العقود[],5,0),"")</f>
        <v>الصويا</v>
      </c>
      <c r="E631" s="3">
        <f>IFERROR(VLOOKUP(التحميل[[#This Row],[الرقم الداخلي]],تفصيلى[],8,0),"")</f>
        <v>0</v>
      </c>
      <c r="F631" s="9" t="s">
        <v>202</v>
      </c>
      <c r="G631" s="18">
        <v>93.03</v>
      </c>
      <c r="H631" s="3"/>
    </row>
    <row r="632" spans="1:8" ht="22.95" customHeight="1" x14ac:dyDescent="0.3">
      <c r="A632" s="3" t="s">
        <v>984</v>
      </c>
      <c r="B632" s="7">
        <v>46186</v>
      </c>
      <c r="C632" s="3" t="str">
        <f>IFERROR(VLOOKUP(التحميل[[#This Row],[الرقم الداخلي]],تسجيل_العقود[],9,0),"")</f>
        <v>SCN-008144</v>
      </c>
      <c r="D632" s="3" t="str">
        <f>IFERROR(VLOOKUP(التحميل[[#This Row],[الرقم الداخلي]],تسجيل_العقود[],5,0),"")</f>
        <v>الصويا</v>
      </c>
      <c r="E632" s="3">
        <f>IFERROR(VLOOKUP(التحميل[[#This Row],[الرقم الداخلي]],تفصيلى[],8,0),"")</f>
        <v>0</v>
      </c>
      <c r="F632" s="9" t="s">
        <v>202</v>
      </c>
      <c r="G632" s="18">
        <v>935.79999999999984</v>
      </c>
      <c r="H632" s="3"/>
    </row>
    <row r="633" spans="1:8" ht="22.95" customHeight="1" x14ac:dyDescent="0.3">
      <c r="A633" s="3" t="s">
        <v>840</v>
      </c>
      <c r="B633" s="7">
        <v>46186</v>
      </c>
      <c r="C633" s="3">
        <f>IFERROR(VLOOKUP(التحميل[[#This Row],[الرقم الداخلي]],تسجيل_العقود[],9,0),"")</f>
        <v>115815</v>
      </c>
      <c r="D633" s="3" t="str">
        <f>IFERROR(VLOOKUP(التحميل[[#This Row],[الرقم الداخلي]],تسجيل_العقود[],5,0),"")</f>
        <v>الــــــــــذرة</v>
      </c>
      <c r="E633" s="3" t="str">
        <f>IFERROR(VLOOKUP(التحميل[[#This Row],[الرقم الداخلي]],تفصيلى[],8,0),"")</f>
        <v>OMICRON BREEZE</v>
      </c>
      <c r="F633" s="9" t="s">
        <v>202</v>
      </c>
      <c r="G633" s="18">
        <v>2610.16</v>
      </c>
      <c r="H633" s="3"/>
    </row>
    <row r="634" spans="1:8" ht="22.95" customHeight="1" x14ac:dyDescent="0.3">
      <c r="A634" s="3" t="s">
        <v>845</v>
      </c>
      <c r="B634" s="7">
        <v>46186</v>
      </c>
      <c r="C634" s="3" t="str">
        <f>IFERROR(VLOOKUP(التحميل[[#This Row],[الرقم الداخلي]],تسجيل_العقود[],9,0),"")</f>
        <v>26/S/00263</v>
      </c>
      <c r="D634" s="3" t="str">
        <f>IFERROR(VLOOKUP(التحميل[[#This Row],[الرقم الداخلي]],تسجيل_العقود[],5,0),"")</f>
        <v>الــــــــــذرة</v>
      </c>
      <c r="E634" s="3" t="str">
        <f>IFERROR(VLOOKUP(التحميل[[#This Row],[الرقم الداخلي]],تفصيلى[],8,0),"")</f>
        <v>SHENG XING HAI</v>
      </c>
      <c r="F634" s="9" t="s">
        <v>202</v>
      </c>
      <c r="G634" s="18">
        <v>477.8</v>
      </c>
      <c r="H634" s="3"/>
    </row>
    <row r="635" spans="1:8" ht="22.95" customHeight="1" x14ac:dyDescent="0.3">
      <c r="A635" s="3" t="s">
        <v>984</v>
      </c>
      <c r="B635" s="7">
        <v>46187</v>
      </c>
      <c r="C635" s="3" t="str">
        <f>IFERROR(VLOOKUP(التحميل[[#This Row],[الرقم الداخلي]],تسجيل_العقود[],9,0),"")</f>
        <v>SCN-008144</v>
      </c>
      <c r="D635" s="3" t="str">
        <f>IFERROR(VLOOKUP(التحميل[[#This Row],[الرقم الداخلي]],تسجيل_العقود[],5,0),"")</f>
        <v>الصويا</v>
      </c>
      <c r="E635" s="3">
        <f>IFERROR(VLOOKUP(التحميل[[#This Row],[الرقم الداخلي]],تفصيلى[],8,0),"")</f>
        <v>0</v>
      </c>
      <c r="F635" s="9" t="s">
        <v>202</v>
      </c>
      <c r="G635" s="18">
        <v>914.07</v>
      </c>
      <c r="H635" s="3"/>
    </row>
    <row r="636" spans="1:8" ht="22.95" customHeight="1" x14ac:dyDescent="0.3">
      <c r="A636" s="3" t="s">
        <v>840</v>
      </c>
      <c r="B636" s="7">
        <v>46187</v>
      </c>
      <c r="C636" s="3">
        <f>IFERROR(VLOOKUP(التحميل[[#This Row],[الرقم الداخلي]],تسجيل_العقود[],9,0),"")</f>
        <v>115815</v>
      </c>
      <c r="D636" s="3" t="str">
        <f>IFERROR(VLOOKUP(التحميل[[#This Row],[الرقم الداخلي]],تسجيل_العقود[],5,0),"")</f>
        <v>الــــــــــذرة</v>
      </c>
      <c r="E636" s="3" t="str">
        <f>IFERROR(VLOOKUP(التحميل[[#This Row],[الرقم الداخلي]],تفصيلى[],8,0),"")</f>
        <v>OMICRON BREEZE</v>
      </c>
      <c r="F636" s="9" t="s">
        <v>202</v>
      </c>
      <c r="G636" s="18">
        <v>2711.9</v>
      </c>
      <c r="H636" s="3"/>
    </row>
    <row r="637" spans="1:8" ht="22.95" customHeight="1" x14ac:dyDescent="0.3">
      <c r="A637" s="3" t="s">
        <v>841</v>
      </c>
      <c r="B637" s="7">
        <v>46187</v>
      </c>
      <c r="C637" s="3" t="str">
        <f>IFERROR(VLOOKUP(التحميل[[#This Row],[الرقم الداخلي]],تسجيل_العقود[],9,0),"")</f>
        <v>S26/00047</v>
      </c>
      <c r="D637" s="3" t="str">
        <f>IFERROR(VLOOKUP(التحميل[[#This Row],[الرقم الداخلي]],تسجيل_العقود[],5,0),"")</f>
        <v>الــــــــــذرة</v>
      </c>
      <c r="E637" s="3" t="str">
        <f>IFERROR(VLOOKUP(التحميل[[#This Row],[الرقم الداخلي]],تفصيلى[],8,0),"")</f>
        <v>PROPEL WEALTH</v>
      </c>
      <c r="F637" s="9" t="s">
        <v>202</v>
      </c>
      <c r="G637" s="18">
        <v>237.38</v>
      </c>
      <c r="H637" s="3"/>
    </row>
    <row r="638" spans="1:8" ht="22.95" customHeight="1" x14ac:dyDescent="0.3">
      <c r="A638" s="3" t="s">
        <v>823</v>
      </c>
      <c r="B638" s="7">
        <v>46187</v>
      </c>
      <c r="C638" s="3">
        <f>IFERROR(VLOOKUP(التحميل[[#This Row],[الرقم الداخلي]],تسجيل_العقود[],9,0),"")</f>
        <v>20044610</v>
      </c>
      <c r="D638" s="3" t="str">
        <f>IFERROR(VLOOKUP(التحميل[[#This Row],[الرقم الداخلي]],تسجيل_العقود[],5,0),"")</f>
        <v>البذرة</v>
      </c>
      <c r="E638" s="3" t="str">
        <f>IFERROR(VLOOKUP(التحميل[[#This Row],[الرقم الداخلي]],تفصيلى[],8,0),"")</f>
        <v>NOOTKA ISLAND</v>
      </c>
      <c r="F638" s="9" t="s">
        <v>202</v>
      </c>
      <c r="G638" s="18">
        <v>295.59999999999997</v>
      </c>
      <c r="H638" s="3"/>
    </row>
    <row r="639" spans="1:8" ht="22.95" customHeight="1" x14ac:dyDescent="0.3">
      <c r="A639" s="3" t="s">
        <v>980</v>
      </c>
      <c r="B639" s="7">
        <v>46188</v>
      </c>
      <c r="C639" s="3" t="str">
        <f>IFERROR(VLOOKUP(التحميل[[#This Row],[الرقم الداخلي]],تسجيل_العقود[],9,0),"")</f>
        <v>SCN-007840</v>
      </c>
      <c r="D639" s="3" t="str">
        <f>IFERROR(VLOOKUP(التحميل[[#This Row],[الرقم الداخلي]],تسجيل_العقود[],5,0),"")</f>
        <v>الصويا</v>
      </c>
      <c r="E639" s="3">
        <f>IFERROR(VLOOKUP(التحميل[[#This Row],[الرقم الداخلي]],تفصيلى[],8,0),"")</f>
        <v>0</v>
      </c>
      <c r="F639" s="9" t="s">
        <v>202</v>
      </c>
      <c r="G639" s="18">
        <v>10.7</v>
      </c>
      <c r="H639" s="3"/>
    </row>
    <row r="640" spans="1:8" ht="22.95" customHeight="1" x14ac:dyDescent="0.3">
      <c r="A640" s="3" t="s">
        <v>982</v>
      </c>
      <c r="B640" s="7">
        <v>46188</v>
      </c>
      <c r="C640" s="3" t="str">
        <f>IFERROR(VLOOKUP(التحميل[[#This Row],[الرقم الداخلي]],تسجيل_العقود[],9,0),"")</f>
        <v>SCN-008143</v>
      </c>
      <c r="D640" s="3" t="str">
        <f>IFERROR(VLOOKUP(التحميل[[#This Row],[الرقم الداخلي]],تسجيل_العقود[],5,0),"")</f>
        <v>الصويا</v>
      </c>
      <c r="E640" s="3">
        <f>IFERROR(VLOOKUP(التحميل[[#This Row],[الرقم الداخلي]],تفصيلى[],8,0),"")</f>
        <v>0</v>
      </c>
      <c r="F640" s="9" t="s">
        <v>202</v>
      </c>
      <c r="G640" s="18">
        <v>45.68</v>
      </c>
      <c r="H640" s="3"/>
    </row>
    <row r="641" spans="1:8" ht="22.95" customHeight="1" x14ac:dyDescent="0.3">
      <c r="A641" s="3" t="s">
        <v>984</v>
      </c>
      <c r="B641" s="7">
        <v>46188</v>
      </c>
      <c r="C641" s="3" t="str">
        <f>IFERROR(VLOOKUP(التحميل[[#This Row],[الرقم الداخلي]],تسجيل_العقود[],9,0),"")</f>
        <v>SCN-008144</v>
      </c>
      <c r="D641" s="3" t="str">
        <f>IFERROR(VLOOKUP(التحميل[[#This Row],[الرقم الداخلي]],تسجيل_العقود[],5,0),"")</f>
        <v>الصويا</v>
      </c>
      <c r="E641" s="3">
        <f>IFERROR(VLOOKUP(التحميل[[#This Row],[الرقم الداخلي]],تفصيلى[],8,0),"")</f>
        <v>0</v>
      </c>
      <c r="F641" s="9" t="s">
        <v>202</v>
      </c>
      <c r="G641" s="18">
        <v>92.16</v>
      </c>
      <c r="H641" s="3"/>
    </row>
    <row r="642" spans="1:8" ht="22.95" customHeight="1" x14ac:dyDescent="0.3">
      <c r="A642" s="3" t="s">
        <v>986</v>
      </c>
      <c r="B642" s="7">
        <v>46188</v>
      </c>
      <c r="C642" s="3" t="str">
        <f>IFERROR(VLOOKUP(التحميل[[#This Row],[الرقم الداخلي]],تسجيل_العقود[],9,0),"")</f>
        <v>SCN-008145</v>
      </c>
      <c r="D642" s="3" t="str">
        <f>IFERROR(VLOOKUP(التحميل[[#This Row],[الرقم الداخلي]],تسجيل_العقود[],5,0),"")</f>
        <v>الصويا</v>
      </c>
      <c r="E642" s="3">
        <f>IFERROR(VLOOKUP(التحميل[[#This Row],[الرقم الداخلي]],تفصيلى[],8,0),"")</f>
        <v>0</v>
      </c>
      <c r="F642" s="9" t="s">
        <v>202</v>
      </c>
      <c r="G642" s="18">
        <v>912.65000000000009</v>
      </c>
      <c r="H642" s="3"/>
    </row>
    <row r="643" spans="1:8" ht="22.95" customHeight="1" x14ac:dyDescent="0.3">
      <c r="A643" s="3" t="s">
        <v>840</v>
      </c>
      <c r="B643" s="7">
        <v>46188</v>
      </c>
      <c r="C643" s="3">
        <f>IFERROR(VLOOKUP(التحميل[[#This Row],[الرقم الداخلي]],تسجيل_العقود[],9,0),"")</f>
        <v>115815</v>
      </c>
      <c r="D643" s="3" t="str">
        <f>IFERROR(VLOOKUP(التحميل[[#This Row],[الرقم الداخلي]],تسجيل_العقود[],5,0),"")</f>
        <v>الــــــــــذرة</v>
      </c>
      <c r="E643" s="3" t="str">
        <f>IFERROR(VLOOKUP(التحميل[[#This Row],[الرقم الداخلي]],تفصيلى[],8,0),"")</f>
        <v>OMICRON BREEZE</v>
      </c>
      <c r="F643" s="9" t="s">
        <v>202</v>
      </c>
      <c r="G643" s="18">
        <v>2465.54</v>
      </c>
      <c r="H643" s="3"/>
    </row>
    <row r="644" spans="1:8" ht="22.95" customHeight="1" x14ac:dyDescent="0.3">
      <c r="A644" s="3" t="s">
        <v>841</v>
      </c>
      <c r="B644" s="7">
        <v>46188</v>
      </c>
      <c r="C644" s="3" t="str">
        <f>IFERROR(VLOOKUP(التحميل[[#This Row],[الرقم الداخلي]],تسجيل_العقود[],9,0),"")</f>
        <v>S26/00047</v>
      </c>
      <c r="D644" s="3" t="str">
        <f>IFERROR(VLOOKUP(التحميل[[#This Row],[الرقم الداخلي]],تسجيل_العقود[],5,0),"")</f>
        <v>الــــــــــذرة</v>
      </c>
      <c r="E644" s="3" t="str">
        <f>IFERROR(VLOOKUP(التحميل[[#This Row],[الرقم الداخلي]],تفصيلى[],8,0),"")</f>
        <v>PROPEL WEALTH</v>
      </c>
      <c r="F644" s="9" t="s">
        <v>202</v>
      </c>
      <c r="G644" s="18">
        <v>383.22</v>
      </c>
      <c r="H644" s="3"/>
    </row>
    <row r="645" spans="1:8" ht="22.95" customHeight="1" x14ac:dyDescent="0.3">
      <c r="A645" s="3" t="s">
        <v>974</v>
      </c>
      <c r="B645" s="7">
        <v>46189</v>
      </c>
      <c r="C645" s="3" t="str">
        <f>IFERROR(VLOOKUP(التحميل[[#This Row],[الرقم الداخلي]],تسجيل_العقود[],9,0),"")</f>
        <v>SCN-007837</v>
      </c>
      <c r="D645" s="3" t="str">
        <f>IFERROR(VLOOKUP(التحميل[[#This Row],[الرقم الداخلي]],تسجيل_العقود[],5,0),"")</f>
        <v>الصويا</v>
      </c>
      <c r="E645" s="3">
        <f>IFERROR(VLOOKUP(التحميل[[#This Row],[الرقم الداخلي]],تفصيلى[],8,0),"")</f>
        <v>0</v>
      </c>
      <c r="F645" s="9" t="s">
        <v>202</v>
      </c>
      <c r="G645" s="18">
        <v>10.38</v>
      </c>
      <c r="H645" s="3"/>
    </row>
    <row r="646" spans="1:8" ht="22.95" customHeight="1" x14ac:dyDescent="0.3">
      <c r="A646" s="3" t="s">
        <v>986</v>
      </c>
      <c r="B646" s="7">
        <v>46189</v>
      </c>
      <c r="C646" s="3" t="str">
        <f>IFERROR(VLOOKUP(التحميل[[#This Row],[الرقم الداخلي]],تسجيل_العقود[],9,0),"")</f>
        <v>SCN-008145</v>
      </c>
      <c r="D646" s="3" t="str">
        <f>IFERROR(VLOOKUP(التحميل[[#This Row],[الرقم الداخلي]],تسجيل_العقود[],5,0),"")</f>
        <v>الصويا</v>
      </c>
      <c r="E646" s="3">
        <f>IFERROR(VLOOKUP(التحميل[[#This Row],[الرقم الداخلي]],تفصيلى[],8,0),"")</f>
        <v>0</v>
      </c>
      <c r="F646" s="9" t="s">
        <v>202</v>
      </c>
      <c r="G646" s="18">
        <v>777.40999999999985</v>
      </c>
      <c r="H646" s="3"/>
    </row>
    <row r="647" spans="1:8" ht="22.95" customHeight="1" x14ac:dyDescent="0.3">
      <c r="A647" s="3" t="s">
        <v>840</v>
      </c>
      <c r="B647" s="7">
        <v>46189</v>
      </c>
      <c r="C647" s="3">
        <f>IFERROR(VLOOKUP(التحميل[[#This Row],[الرقم الداخلي]],تسجيل_العقود[],9,0),"")</f>
        <v>115815</v>
      </c>
      <c r="D647" s="3" t="str">
        <f>IFERROR(VLOOKUP(التحميل[[#This Row],[الرقم الداخلي]],تسجيل_العقود[],5,0),"")</f>
        <v>الــــــــــذرة</v>
      </c>
      <c r="E647" s="3" t="str">
        <f>IFERROR(VLOOKUP(التحميل[[#This Row],[الرقم الداخلي]],تفصيلى[],8,0),"")</f>
        <v>OMICRON BREEZE</v>
      </c>
      <c r="F647" s="9" t="s">
        <v>202</v>
      </c>
      <c r="G647" s="18">
        <v>2852.7</v>
      </c>
      <c r="H647" s="3"/>
    </row>
    <row r="648" spans="1:8" ht="22.95" customHeight="1" x14ac:dyDescent="0.3">
      <c r="A648" s="3" t="s">
        <v>841</v>
      </c>
      <c r="B648" s="7">
        <v>46189</v>
      </c>
      <c r="C648" s="3" t="str">
        <f>IFERROR(VLOOKUP(التحميل[[#This Row],[الرقم الداخلي]],تسجيل_العقود[],9,0),"")</f>
        <v>S26/00047</v>
      </c>
      <c r="D648" s="3" t="str">
        <f>IFERROR(VLOOKUP(التحميل[[#This Row],[الرقم الداخلي]],تسجيل_العقود[],5,0),"")</f>
        <v>الــــــــــذرة</v>
      </c>
      <c r="E648" s="3" t="str">
        <f>IFERROR(VLOOKUP(التحميل[[#This Row],[الرقم الداخلي]],تفصيلى[],8,0),"")</f>
        <v>PROPEL WEALTH</v>
      </c>
      <c r="F648" s="9" t="s">
        <v>202</v>
      </c>
      <c r="G648" s="18">
        <v>238.22</v>
      </c>
      <c r="H648" s="3"/>
    </row>
    <row r="649" spans="1:8" ht="22.95" customHeight="1" x14ac:dyDescent="0.3">
      <c r="A649" s="3" t="s">
        <v>974</v>
      </c>
      <c r="B649" s="7">
        <v>46190</v>
      </c>
      <c r="C649" s="3" t="str">
        <f>IFERROR(VLOOKUP(التحميل[[#This Row],[الرقم الداخلي]],تسجيل_العقود[],9,0),"")</f>
        <v>SCN-007837</v>
      </c>
      <c r="D649" s="3" t="str">
        <f>IFERROR(VLOOKUP(التحميل[[#This Row],[الرقم الداخلي]],تسجيل_العقود[],5,0),"")</f>
        <v>الصويا</v>
      </c>
      <c r="E649" s="3">
        <f>IFERROR(VLOOKUP(التحميل[[#This Row],[الرقم الداخلي]],تفصيلى[],8,0),"")</f>
        <v>0</v>
      </c>
      <c r="F649" s="9" t="s">
        <v>202</v>
      </c>
      <c r="G649" s="18">
        <v>9.9600000000000009</v>
      </c>
      <c r="H649" s="3"/>
    </row>
    <row r="650" spans="1:8" ht="22.95" customHeight="1" x14ac:dyDescent="0.3">
      <c r="A650" s="3" t="s">
        <v>978</v>
      </c>
      <c r="B650" s="7">
        <v>46190</v>
      </c>
      <c r="C650" s="3" t="str">
        <f>IFERROR(VLOOKUP(التحميل[[#This Row],[الرقم الداخلي]],تسجيل_العقود[],9,0),"")</f>
        <v>SCN-007839</v>
      </c>
      <c r="D650" s="3" t="str">
        <f>IFERROR(VLOOKUP(التحميل[[#This Row],[الرقم الداخلي]],تسجيل_العقود[],5,0),"")</f>
        <v>الصويا</v>
      </c>
      <c r="E650" s="3">
        <f>IFERROR(VLOOKUP(التحميل[[#This Row],[الرقم الداخلي]],تفصيلى[],8,0),"")</f>
        <v>0</v>
      </c>
      <c r="F650" s="9" t="s">
        <v>202</v>
      </c>
      <c r="G650" s="18">
        <v>26.99</v>
      </c>
      <c r="H650" s="3"/>
    </row>
    <row r="651" spans="1:8" ht="22.95" customHeight="1" x14ac:dyDescent="0.3">
      <c r="A651" s="3" t="s">
        <v>984</v>
      </c>
      <c r="B651" s="7">
        <v>46190</v>
      </c>
      <c r="C651" s="3" t="str">
        <f>IFERROR(VLOOKUP(التحميل[[#This Row],[الرقم الداخلي]],تسجيل_العقود[],9,0),"")</f>
        <v>SCN-008144</v>
      </c>
      <c r="D651" s="3" t="str">
        <f>IFERROR(VLOOKUP(التحميل[[#This Row],[الرقم الداخلي]],تسجيل_العقود[],5,0),"")</f>
        <v>الصويا</v>
      </c>
      <c r="E651" s="3">
        <f>IFERROR(VLOOKUP(التحميل[[#This Row],[الرقم الداخلي]],تفصيلى[],8,0),"")</f>
        <v>0</v>
      </c>
      <c r="F651" s="9" t="s">
        <v>202</v>
      </c>
      <c r="G651" s="18">
        <v>42.9</v>
      </c>
      <c r="H651" s="3"/>
    </row>
    <row r="652" spans="1:8" ht="22.95" customHeight="1" x14ac:dyDescent="0.3">
      <c r="A652" s="3" t="s">
        <v>986</v>
      </c>
      <c r="B652" s="7">
        <v>46190</v>
      </c>
      <c r="C652" s="3" t="str">
        <f>IFERROR(VLOOKUP(التحميل[[#This Row],[الرقم الداخلي]],تسجيل_العقود[],9,0),"")</f>
        <v>SCN-008145</v>
      </c>
      <c r="D652" s="3" t="str">
        <f>IFERROR(VLOOKUP(التحميل[[#This Row],[الرقم الداخلي]],تسجيل_العقود[],5,0),"")</f>
        <v>الصويا</v>
      </c>
      <c r="E652" s="3">
        <f>IFERROR(VLOOKUP(التحميل[[#This Row],[الرقم الداخلي]],تفصيلى[],8,0),"")</f>
        <v>0</v>
      </c>
      <c r="F652" s="9" t="s">
        <v>202</v>
      </c>
      <c r="G652" s="18">
        <v>399.58000000000004</v>
      </c>
      <c r="H652" s="3"/>
    </row>
    <row r="653" spans="1:8" ht="22.95" customHeight="1" x14ac:dyDescent="0.3">
      <c r="A653" s="3" t="s">
        <v>988</v>
      </c>
      <c r="B653" s="7">
        <v>46190</v>
      </c>
      <c r="C653" s="3" t="str">
        <f>IFERROR(VLOOKUP(التحميل[[#This Row],[الرقم الداخلي]],تسجيل_العقود[],9,0),"")</f>
        <v>SCN-008146</v>
      </c>
      <c r="D653" s="3" t="str">
        <f>IFERROR(VLOOKUP(التحميل[[#This Row],[الرقم الداخلي]],تسجيل_العقود[],5,0),"")</f>
        <v>الصويا</v>
      </c>
      <c r="E653" s="3">
        <f>IFERROR(VLOOKUP(التحميل[[#This Row],[الرقم الداخلي]],تفصيلى[],8,0),"")</f>
        <v>0</v>
      </c>
      <c r="F653" s="9" t="s">
        <v>202</v>
      </c>
      <c r="G653" s="18">
        <v>48.16</v>
      </c>
      <c r="H653" s="3"/>
    </row>
    <row r="654" spans="1:8" ht="22.95" customHeight="1" x14ac:dyDescent="0.3">
      <c r="A654" s="3" t="s">
        <v>840</v>
      </c>
      <c r="B654" s="7">
        <v>46190</v>
      </c>
      <c r="C654" s="3">
        <f>IFERROR(VLOOKUP(التحميل[[#This Row],[الرقم الداخلي]],تسجيل_العقود[],9,0),"")</f>
        <v>115815</v>
      </c>
      <c r="D654" s="3" t="str">
        <f>IFERROR(VLOOKUP(التحميل[[#This Row],[الرقم الداخلي]],تسجيل_العقود[],5,0),"")</f>
        <v>الــــــــــذرة</v>
      </c>
      <c r="E654" s="3" t="str">
        <f>IFERROR(VLOOKUP(التحميل[[#This Row],[الرقم الداخلي]],تفصيلى[],8,0),"")</f>
        <v>OMICRON BREEZE</v>
      </c>
      <c r="F654" s="9" t="s">
        <v>202</v>
      </c>
      <c r="G654" s="18">
        <v>1061.8599999999999</v>
      </c>
      <c r="H654" s="3"/>
    </row>
    <row r="655" spans="1:8" ht="22.95" customHeight="1" x14ac:dyDescent="0.3">
      <c r="A655" s="3" t="s">
        <v>841</v>
      </c>
      <c r="B655" s="7">
        <v>46190</v>
      </c>
      <c r="C655" s="3" t="str">
        <f>IFERROR(VLOOKUP(التحميل[[#This Row],[الرقم الداخلي]],تسجيل_العقود[],9,0),"")</f>
        <v>S26/00047</v>
      </c>
      <c r="D655" s="3" t="str">
        <f>IFERROR(VLOOKUP(التحميل[[#This Row],[الرقم الداخلي]],تسجيل_العقود[],5,0),"")</f>
        <v>الــــــــــذرة</v>
      </c>
      <c r="E655" s="3" t="str">
        <f>IFERROR(VLOOKUP(التحميل[[#This Row],[الرقم الداخلي]],تفصيلى[],8,0),"")</f>
        <v>PROPEL WEALTH</v>
      </c>
      <c r="F655" s="9" t="s">
        <v>202</v>
      </c>
      <c r="G655" s="18">
        <v>308.06</v>
      </c>
      <c r="H655" s="3"/>
    </row>
    <row r="656" spans="1:8" ht="22.95" customHeight="1" x14ac:dyDescent="0.3">
      <c r="A656" s="3" t="s">
        <v>823</v>
      </c>
      <c r="B656" s="7">
        <v>46190</v>
      </c>
      <c r="C656" s="3">
        <f>IFERROR(VLOOKUP(التحميل[[#This Row],[الرقم الداخلي]],تسجيل_العقود[],9,0),"")</f>
        <v>20044610</v>
      </c>
      <c r="D656" s="3" t="str">
        <f>IFERROR(VLOOKUP(التحميل[[#This Row],[الرقم الداخلي]],تسجيل_العقود[],5,0),"")</f>
        <v>البذرة</v>
      </c>
      <c r="E656" s="3" t="str">
        <f>IFERROR(VLOOKUP(التحميل[[#This Row],[الرقم الداخلي]],تفصيلى[],8,0),"")</f>
        <v>NOOTKA ISLAND</v>
      </c>
      <c r="F656" s="9" t="s">
        <v>202</v>
      </c>
      <c r="G656" s="18">
        <v>162.22</v>
      </c>
      <c r="H656" s="3"/>
    </row>
    <row r="657" spans="1:8" ht="22.95" customHeight="1" x14ac:dyDescent="0.3">
      <c r="A657" s="3" t="s">
        <v>984</v>
      </c>
      <c r="B657" s="7">
        <v>46191</v>
      </c>
      <c r="C657" s="3" t="str">
        <f>IFERROR(VLOOKUP(التحميل[[#This Row],[الرقم الداخلي]],تسجيل_العقود[],9,0),"")</f>
        <v>SCN-008144</v>
      </c>
      <c r="D657" s="3" t="str">
        <f>IFERROR(VLOOKUP(التحميل[[#This Row],[الرقم الداخلي]],تسجيل_العقود[],5,0),"")</f>
        <v>الصويا</v>
      </c>
      <c r="E657" s="3">
        <f>IFERROR(VLOOKUP(التحميل[[#This Row],[الرقم الداخلي]],تفصيلى[],8,0),"")</f>
        <v>0</v>
      </c>
      <c r="F657" s="9" t="s">
        <v>202</v>
      </c>
      <c r="G657" s="18">
        <v>43.59</v>
      </c>
      <c r="H657" s="3"/>
    </row>
    <row r="658" spans="1:8" ht="22.95" customHeight="1" x14ac:dyDescent="0.3">
      <c r="A658" s="3" t="s">
        <v>986</v>
      </c>
      <c r="B658" s="7">
        <v>46191</v>
      </c>
      <c r="C658" s="3" t="str">
        <f>IFERROR(VLOOKUP(التحميل[[#This Row],[الرقم الداخلي]],تسجيل_العقود[],9,0),"")</f>
        <v>SCN-008145</v>
      </c>
      <c r="D658" s="3" t="str">
        <f>IFERROR(VLOOKUP(التحميل[[#This Row],[الرقم الداخلي]],تسجيل_العقود[],5,0),"")</f>
        <v>الصويا</v>
      </c>
      <c r="E658" s="3">
        <f>IFERROR(VLOOKUP(التحميل[[#This Row],[الرقم الداخلي]],تفصيلى[],8,0),"")</f>
        <v>0</v>
      </c>
      <c r="F658" s="9" t="s">
        <v>202</v>
      </c>
      <c r="G658" s="18">
        <v>361.27</v>
      </c>
      <c r="H658" s="3"/>
    </row>
    <row r="659" spans="1:8" ht="22.95" customHeight="1" x14ac:dyDescent="0.3">
      <c r="A659" s="3" t="s">
        <v>988</v>
      </c>
      <c r="B659" s="7">
        <v>46191</v>
      </c>
      <c r="C659" s="3" t="str">
        <f>IFERROR(VLOOKUP(التحميل[[#This Row],[الرقم الداخلي]],تسجيل_العقود[],9,0),"")</f>
        <v>SCN-008146</v>
      </c>
      <c r="D659" s="3" t="str">
        <f>IFERROR(VLOOKUP(التحميل[[#This Row],[الرقم الداخلي]],تسجيل_العقود[],5,0),"")</f>
        <v>الصويا</v>
      </c>
      <c r="E659" s="3">
        <f>IFERROR(VLOOKUP(التحميل[[#This Row],[الرقم الداخلي]],تفصيلى[],8,0),"")</f>
        <v>0</v>
      </c>
      <c r="F659" s="9" t="s">
        <v>202</v>
      </c>
      <c r="G659" s="18">
        <v>403.2</v>
      </c>
      <c r="H659" s="3"/>
    </row>
    <row r="660" spans="1:8" ht="22.95" customHeight="1" x14ac:dyDescent="0.3">
      <c r="A660" s="3" t="s">
        <v>840</v>
      </c>
      <c r="B660" s="7">
        <v>46191</v>
      </c>
      <c r="C660" s="3">
        <f>IFERROR(VLOOKUP(التحميل[[#This Row],[الرقم الداخلي]],تسجيل_العقود[],9,0),"")</f>
        <v>115815</v>
      </c>
      <c r="D660" s="3" t="str">
        <f>IFERROR(VLOOKUP(التحميل[[#This Row],[الرقم الداخلي]],تسجيل_العقود[],5,0),"")</f>
        <v>الــــــــــذرة</v>
      </c>
      <c r="E660" s="3" t="str">
        <f>IFERROR(VLOOKUP(التحميل[[#This Row],[الرقم الداخلي]],تفصيلى[],8,0),"")</f>
        <v>OMICRON BREEZE</v>
      </c>
      <c r="F660" s="9" t="s">
        <v>202</v>
      </c>
      <c r="G660" s="18">
        <v>822.62</v>
      </c>
      <c r="H660" s="3"/>
    </row>
    <row r="661" spans="1:8" ht="22.95" customHeight="1" x14ac:dyDescent="0.3">
      <c r="A661" s="3" t="s">
        <v>841</v>
      </c>
      <c r="B661" s="7">
        <v>46191</v>
      </c>
      <c r="C661" s="3" t="str">
        <f>IFERROR(VLOOKUP(التحميل[[#This Row],[الرقم الداخلي]],تسجيل_العقود[],9,0),"")</f>
        <v>S26/00047</v>
      </c>
      <c r="D661" s="3" t="str">
        <f>IFERROR(VLOOKUP(التحميل[[#This Row],[الرقم الداخلي]],تسجيل_العقود[],5,0),"")</f>
        <v>الــــــــــذرة</v>
      </c>
      <c r="E661" s="3" t="str">
        <f>IFERROR(VLOOKUP(التحميل[[#This Row],[الرقم الداخلي]],تفصيلى[],8,0),"")</f>
        <v>PROPEL WEALTH</v>
      </c>
      <c r="F661" s="9" t="s">
        <v>202</v>
      </c>
      <c r="G661" s="18">
        <v>3033.64</v>
      </c>
      <c r="H661" s="3"/>
    </row>
    <row r="662" spans="1:8" ht="22.95" customHeight="1" x14ac:dyDescent="0.3">
      <c r="A662" s="3" t="s">
        <v>986</v>
      </c>
      <c r="B662" s="7">
        <v>46192</v>
      </c>
      <c r="C662" s="3" t="str">
        <f>IFERROR(VLOOKUP(التحميل[[#This Row],[الرقم الداخلي]],تسجيل_العقود[],9,0),"")</f>
        <v>SCN-008145</v>
      </c>
      <c r="D662" s="3" t="str">
        <f>IFERROR(VLOOKUP(التحميل[[#This Row],[الرقم الداخلي]],تسجيل_العقود[],5,0),"")</f>
        <v>الصويا</v>
      </c>
      <c r="E662" s="3">
        <f>IFERROR(VLOOKUP(التحميل[[#This Row],[الرقم الداخلي]],تفصيلى[],8,0),"")</f>
        <v>0</v>
      </c>
      <c r="F662" s="9" t="s">
        <v>202</v>
      </c>
      <c r="G662" s="18">
        <v>44.7</v>
      </c>
      <c r="H662" s="3"/>
    </row>
    <row r="663" spans="1:8" ht="22.95" customHeight="1" x14ac:dyDescent="0.3">
      <c r="A663" s="3" t="s">
        <v>988</v>
      </c>
      <c r="B663" s="7">
        <v>46192</v>
      </c>
      <c r="C663" s="3" t="str">
        <f>IFERROR(VLOOKUP(التحميل[[#This Row],[الرقم الداخلي]],تسجيل_العقود[],9,0),"")</f>
        <v>SCN-008146</v>
      </c>
      <c r="D663" s="3" t="str">
        <f>IFERROR(VLOOKUP(التحميل[[#This Row],[الرقم الداخلي]],تسجيل_العقود[],5,0),"")</f>
        <v>الصويا</v>
      </c>
      <c r="E663" s="3">
        <f>IFERROR(VLOOKUP(التحميل[[#This Row],[الرقم الداخلي]],تفصيلى[],8,0),"")</f>
        <v>0</v>
      </c>
      <c r="F663" s="9" t="s">
        <v>202</v>
      </c>
      <c r="G663" s="18">
        <v>606.53</v>
      </c>
      <c r="H663" s="3"/>
    </row>
    <row r="664" spans="1:8" ht="22.95" customHeight="1" x14ac:dyDescent="0.3">
      <c r="A664" s="3" t="s">
        <v>840</v>
      </c>
      <c r="B664" s="7">
        <v>46192</v>
      </c>
      <c r="C664" s="3">
        <f>IFERROR(VLOOKUP(التحميل[[#This Row],[الرقم الداخلي]],تسجيل_العقود[],9,0),"")</f>
        <v>115815</v>
      </c>
      <c r="D664" s="3" t="str">
        <f>IFERROR(VLOOKUP(التحميل[[#This Row],[الرقم الداخلي]],تسجيل_العقود[],5,0),"")</f>
        <v>الــــــــــذرة</v>
      </c>
      <c r="E664" s="3" t="str">
        <f>IFERROR(VLOOKUP(التحميل[[#This Row],[الرقم الداخلي]],تفصيلى[],8,0),"")</f>
        <v>OMICRON BREEZE</v>
      </c>
      <c r="F664" s="9" t="s">
        <v>202</v>
      </c>
      <c r="G664" s="18">
        <v>60.26</v>
      </c>
      <c r="H664" s="3"/>
    </row>
    <row r="665" spans="1:8" ht="22.95" customHeight="1" x14ac:dyDescent="0.3">
      <c r="A665" s="3" t="s">
        <v>841</v>
      </c>
      <c r="B665" s="7">
        <v>46192</v>
      </c>
      <c r="C665" s="3" t="str">
        <f>IFERROR(VLOOKUP(التحميل[[#This Row],[الرقم الداخلي]],تسجيل_العقود[],9,0),"")</f>
        <v>S26/00047</v>
      </c>
      <c r="D665" s="3" t="str">
        <f>IFERROR(VLOOKUP(التحميل[[#This Row],[الرقم الداخلي]],تسجيل_العقود[],5,0),"")</f>
        <v>الــــــــــذرة</v>
      </c>
      <c r="E665" s="3" t="str">
        <f>IFERROR(VLOOKUP(التحميل[[#This Row],[الرقم الداخلي]],تفصيلى[],8,0),"")</f>
        <v>PROPEL WEALTH</v>
      </c>
      <c r="F665" s="9" t="s">
        <v>202</v>
      </c>
      <c r="G665" s="18">
        <v>2417.8000000000002</v>
      </c>
      <c r="H665" s="3"/>
    </row>
    <row r="666" spans="1:8" ht="22.95" customHeight="1" x14ac:dyDescent="0.3">
      <c r="A666" s="3" t="s">
        <v>980</v>
      </c>
      <c r="B666" s="7">
        <v>46193</v>
      </c>
      <c r="C666" s="3" t="str">
        <f>IFERROR(VLOOKUP(التحميل[[#This Row],[الرقم الداخلي]],تسجيل_العقود[],9,0),"")</f>
        <v>SCN-007840</v>
      </c>
      <c r="D666" s="3" t="str">
        <f>IFERROR(VLOOKUP(التحميل[[#This Row],[الرقم الداخلي]],تسجيل_العقود[],5,0),"")</f>
        <v>الصويا</v>
      </c>
      <c r="E666" s="3">
        <f>IFERROR(VLOOKUP(التحميل[[#This Row],[الرقم الداخلي]],تفصيلى[],8,0),"")</f>
        <v>0</v>
      </c>
      <c r="F666" s="9" t="s">
        <v>202</v>
      </c>
      <c r="G666" s="18">
        <v>3.81</v>
      </c>
      <c r="H666" s="3"/>
    </row>
    <row r="667" spans="1:8" ht="22.95" customHeight="1" x14ac:dyDescent="0.3">
      <c r="A667" s="3" t="s">
        <v>982</v>
      </c>
      <c r="B667" s="7">
        <v>46193</v>
      </c>
      <c r="C667" s="3" t="str">
        <f>IFERROR(VLOOKUP(التحميل[[#This Row],[الرقم الداخلي]],تسجيل_العقود[],9,0),"")</f>
        <v>SCN-008143</v>
      </c>
      <c r="D667" s="3" t="str">
        <f>IFERROR(VLOOKUP(التحميل[[#This Row],[الرقم الداخلي]],تسجيل_العقود[],5,0),"")</f>
        <v>الصويا</v>
      </c>
      <c r="E667" s="3">
        <f>IFERROR(VLOOKUP(التحميل[[#This Row],[الرقم الداخلي]],تفصيلى[],8,0),"")</f>
        <v>0</v>
      </c>
      <c r="F667" s="9" t="s">
        <v>202</v>
      </c>
      <c r="G667" s="18">
        <v>29.13</v>
      </c>
      <c r="H667" s="3"/>
    </row>
    <row r="668" spans="1:8" ht="22.95" customHeight="1" x14ac:dyDescent="0.3">
      <c r="A668" s="3" t="s">
        <v>988</v>
      </c>
      <c r="B668" s="7">
        <v>46193</v>
      </c>
      <c r="C668" s="3" t="str">
        <f>IFERROR(VLOOKUP(التحميل[[#This Row],[الرقم الداخلي]],تسجيل_العقود[],9,0),"")</f>
        <v>SCN-008146</v>
      </c>
      <c r="D668" s="3" t="str">
        <f>IFERROR(VLOOKUP(التحميل[[#This Row],[الرقم الداخلي]],تسجيل_العقود[],5,0),"")</f>
        <v>الصويا</v>
      </c>
      <c r="E668" s="3">
        <f>IFERROR(VLOOKUP(التحميل[[#This Row],[الرقم الداخلي]],تفصيلى[],8,0),"")</f>
        <v>0</v>
      </c>
      <c r="F668" s="9" t="s">
        <v>202</v>
      </c>
      <c r="G668" s="18">
        <v>633.4</v>
      </c>
      <c r="H668" s="3"/>
    </row>
    <row r="669" spans="1:8" ht="22.95" customHeight="1" x14ac:dyDescent="0.3">
      <c r="A669" s="3" t="s">
        <v>841</v>
      </c>
      <c r="B669" s="7">
        <v>46193</v>
      </c>
      <c r="C669" s="3" t="str">
        <f>IFERROR(VLOOKUP(التحميل[[#This Row],[الرقم الداخلي]],تسجيل_العقود[],9,0),"")</f>
        <v>S26/00047</v>
      </c>
      <c r="D669" s="3" t="str">
        <f>IFERROR(VLOOKUP(التحميل[[#This Row],[الرقم الداخلي]],تسجيل_العقود[],5,0),"")</f>
        <v>الــــــــــذرة</v>
      </c>
      <c r="E669" s="3" t="str">
        <f>IFERROR(VLOOKUP(التحميل[[#This Row],[الرقم الداخلي]],تفصيلى[],8,0),"")</f>
        <v>PROPEL WEALTH</v>
      </c>
      <c r="F669" s="9" t="s">
        <v>202</v>
      </c>
      <c r="G669" s="18">
        <v>2431.2600000000002</v>
      </c>
      <c r="H669" s="3"/>
    </row>
    <row r="670" spans="1:8" ht="22.95" customHeight="1" x14ac:dyDescent="0.3">
      <c r="A670" s="3" t="s">
        <v>823</v>
      </c>
      <c r="B670" s="7">
        <v>46193</v>
      </c>
      <c r="C670" s="3">
        <f>IFERROR(VLOOKUP(التحميل[[#This Row],[الرقم الداخلي]],تسجيل_العقود[],9,0),"")</f>
        <v>20044610</v>
      </c>
      <c r="D670" s="3" t="str">
        <f>IFERROR(VLOOKUP(التحميل[[#This Row],[الرقم الداخلي]],تسجيل_العقود[],5,0),"")</f>
        <v>البذرة</v>
      </c>
      <c r="E670" s="3" t="str">
        <f>IFERROR(VLOOKUP(التحميل[[#This Row],[الرقم الداخلي]],تفصيلى[],8,0),"")</f>
        <v>NOOTKA ISLAND</v>
      </c>
      <c r="F670" s="9" t="s">
        <v>202</v>
      </c>
      <c r="G670" s="18">
        <v>479.14000000000004</v>
      </c>
      <c r="H670" s="3"/>
    </row>
    <row r="671" spans="1:8" ht="22.95" customHeight="1" x14ac:dyDescent="0.3">
      <c r="A671" s="3" t="s">
        <v>1052</v>
      </c>
      <c r="B671" s="7">
        <v>46193</v>
      </c>
      <c r="C671" s="3">
        <f>IFERROR(VLOOKUP(التحميل[[#This Row],[الرقم الداخلي]],تسجيل_العقود[],9,0),"")</f>
        <v>20045920</v>
      </c>
      <c r="D671" s="3" t="str">
        <f>IFERROR(VLOOKUP(التحميل[[#This Row],[الرقم الداخلي]],تسجيل_العقود[],5,0),"")</f>
        <v>دى جى اس</v>
      </c>
      <c r="E671" s="3" t="str">
        <f>IFERROR(VLOOKUP(التحميل[[#This Row],[الرقم الداخلي]],تفصيلى[],8,0),"")</f>
        <v>AMFITRITI</v>
      </c>
      <c r="F671" s="9" t="s">
        <v>196</v>
      </c>
      <c r="G671" s="18">
        <v>806.96000000000026</v>
      </c>
      <c r="H671" s="3"/>
    </row>
    <row r="672" spans="1:8" ht="22.95" customHeight="1" x14ac:dyDescent="0.3">
      <c r="A672" s="3" t="s">
        <v>988</v>
      </c>
      <c r="B672" s="7">
        <v>46194</v>
      </c>
      <c r="C672" s="3" t="str">
        <f>IFERROR(VLOOKUP(التحميل[[#This Row],[الرقم الداخلي]],تسجيل_العقود[],9,0),"")</f>
        <v>SCN-008146</v>
      </c>
      <c r="D672" s="3" t="str">
        <f>IFERROR(VLOOKUP(التحميل[[#This Row],[الرقم الداخلي]],تسجيل_العقود[],5,0),"")</f>
        <v>الصويا</v>
      </c>
      <c r="E672" s="3">
        <f>IFERROR(VLOOKUP(التحميل[[#This Row],[الرقم الداخلي]],تفصيلى[],8,0),"")</f>
        <v>0</v>
      </c>
      <c r="F672" s="9" t="s">
        <v>202</v>
      </c>
      <c r="G672" s="18">
        <v>154.22</v>
      </c>
      <c r="H672" s="3"/>
    </row>
    <row r="673" spans="1:8" ht="22.95" customHeight="1" x14ac:dyDescent="0.3">
      <c r="A673" s="3" t="s">
        <v>841</v>
      </c>
      <c r="B673" s="7">
        <v>46194</v>
      </c>
      <c r="C673" s="3" t="str">
        <f>IFERROR(VLOOKUP(التحميل[[#This Row],[الرقم الداخلي]],تسجيل_العقود[],9,0),"")</f>
        <v>S26/00047</v>
      </c>
      <c r="D673" s="3" t="str">
        <f>IFERROR(VLOOKUP(التحميل[[#This Row],[الرقم الداخلي]],تسجيل_العقود[],5,0),"")</f>
        <v>الــــــــــذرة</v>
      </c>
      <c r="E673" s="3" t="str">
        <f>IFERROR(VLOOKUP(التحميل[[#This Row],[الرقم الداخلي]],تفصيلى[],8,0),"")</f>
        <v>PROPEL WEALTH</v>
      </c>
      <c r="F673" s="9" t="s">
        <v>202</v>
      </c>
      <c r="G673" s="18">
        <v>997</v>
      </c>
      <c r="H673" s="3"/>
    </row>
    <row r="674" spans="1:8" ht="22.95" customHeight="1" x14ac:dyDescent="0.3">
      <c r="A674" s="3" t="s">
        <v>841</v>
      </c>
      <c r="B674" s="7">
        <v>46194</v>
      </c>
      <c r="C674" s="3" t="str">
        <f>IFERROR(VLOOKUP(التحميل[[#This Row],[الرقم الداخلي]],تسجيل_العقود[],9,0),"")</f>
        <v>S26/00047</v>
      </c>
      <c r="D674" s="3" t="str">
        <f>IFERROR(VLOOKUP(التحميل[[#This Row],[الرقم الداخلي]],تسجيل_العقود[],5,0),"")</f>
        <v>الــــــــــذرة</v>
      </c>
      <c r="E674" s="3" t="str">
        <f>IFERROR(VLOOKUP(التحميل[[#This Row],[الرقم الداخلي]],تفصيلى[],8,0),"")</f>
        <v>PROPEL WEALTH</v>
      </c>
      <c r="F674" s="9" t="s">
        <v>202</v>
      </c>
      <c r="G674" s="18">
        <v>713.88</v>
      </c>
      <c r="H674" s="3"/>
    </row>
    <row r="675" spans="1:8" ht="22.95" customHeight="1" x14ac:dyDescent="0.3">
      <c r="A675" s="3" t="s">
        <v>823</v>
      </c>
      <c r="B675" s="7">
        <v>46194</v>
      </c>
      <c r="C675" s="3">
        <f>IFERROR(VLOOKUP(التحميل[[#This Row],[الرقم الداخلي]],تسجيل_العقود[],9,0),"")</f>
        <v>20044610</v>
      </c>
      <c r="D675" s="3" t="str">
        <f>IFERROR(VLOOKUP(التحميل[[#This Row],[الرقم الداخلي]],تسجيل_العقود[],5,0),"")</f>
        <v>البذرة</v>
      </c>
      <c r="E675" s="3" t="str">
        <f>IFERROR(VLOOKUP(التحميل[[#This Row],[الرقم الداخلي]],تفصيلى[],8,0),"")</f>
        <v>NOOTKA ISLAND</v>
      </c>
      <c r="F675" s="9" t="s">
        <v>202</v>
      </c>
      <c r="G675" s="18">
        <v>232.94</v>
      </c>
      <c r="H675" s="3"/>
    </row>
    <row r="676" spans="1:8" ht="22.95" customHeight="1" x14ac:dyDescent="0.3">
      <c r="A676" s="3" t="s">
        <v>1052</v>
      </c>
      <c r="B676" s="7">
        <v>46194</v>
      </c>
      <c r="C676" s="3">
        <f>IFERROR(VLOOKUP(التحميل[[#This Row],[الرقم الداخلي]],تسجيل_العقود[],9,0),"")</f>
        <v>20045920</v>
      </c>
      <c r="D676" s="3" t="str">
        <f>IFERROR(VLOOKUP(التحميل[[#This Row],[الرقم الداخلي]],تسجيل_العقود[],5,0),"")</f>
        <v>دى جى اس</v>
      </c>
      <c r="E676" s="3" t="str">
        <f>IFERROR(VLOOKUP(التحميل[[#This Row],[الرقم الداخلي]],تفصيلى[],8,0),"")</f>
        <v>AMFITRITI</v>
      </c>
      <c r="F676" s="9" t="s">
        <v>196</v>
      </c>
      <c r="G676" s="18">
        <v>1112.24</v>
      </c>
      <c r="H676" s="3"/>
    </row>
    <row r="677" spans="1:8" ht="22.95" customHeight="1" x14ac:dyDescent="0.3">
      <c r="A677" s="3" t="s">
        <v>988</v>
      </c>
      <c r="B677" s="7">
        <v>46195</v>
      </c>
      <c r="C677" s="3" t="str">
        <f>IFERROR(VLOOKUP(التحميل[[#This Row],[الرقم الداخلي]],تسجيل_العقود[],9,0),"")</f>
        <v>SCN-008146</v>
      </c>
      <c r="D677" s="3" t="str">
        <f>IFERROR(VLOOKUP(التحميل[[#This Row],[الرقم الداخلي]],تسجيل_العقود[],5,0),"")</f>
        <v>الصويا</v>
      </c>
      <c r="E677" s="3">
        <f>IFERROR(VLOOKUP(التحميل[[#This Row],[الرقم الداخلي]],تفصيلى[],8,0),"")</f>
        <v>0</v>
      </c>
      <c r="F677" s="9" t="s">
        <v>202</v>
      </c>
      <c r="G677" s="18">
        <v>321.76</v>
      </c>
      <c r="H677" s="3"/>
    </row>
    <row r="678" spans="1:8" ht="22.95" customHeight="1" x14ac:dyDescent="0.3">
      <c r="A678" s="3" t="s">
        <v>841</v>
      </c>
      <c r="B678" s="7">
        <v>46195</v>
      </c>
      <c r="C678" s="3" t="str">
        <f>IFERROR(VLOOKUP(التحميل[[#This Row],[الرقم الداخلي]],تسجيل_العقود[],9,0),"")</f>
        <v>S26/00047</v>
      </c>
      <c r="D678" s="3" t="str">
        <f>IFERROR(VLOOKUP(التحميل[[#This Row],[الرقم الداخلي]],تسجيل_العقود[],5,0),"")</f>
        <v>الــــــــــذرة</v>
      </c>
      <c r="E678" s="3" t="str">
        <f>IFERROR(VLOOKUP(التحميل[[#This Row],[الرقم الداخلي]],تفصيلى[],8,0),"")</f>
        <v>PROPEL WEALTH</v>
      </c>
      <c r="F678" s="9" t="s">
        <v>202</v>
      </c>
      <c r="G678" s="18">
        <v>325.32</v>
      </c>
      <c r="H678" s="3"/>
    </row>
    <row r="679" spans="1:8" ht="22.95" customHeight="1" x14ac:dyDescent="0.3">
      <c r="A679" s="3" t="s">
        <v>841</v>
      </c>
      <c r="B679" s="7">
        <v>46195</v>
      </c>
      <c r="C679" s="3" t="str">
        <f>IFERROR(VLOOKUP(التحميل[[#This Row],[الرقم الداخلي]],تسجيل_العقود[],9,0),"")</f>
        <v>S26/00047</v>
      </c>
      <c r="D679" s="3" t="str">
        <f>IFERROR(VLOOKUP(التحميل[[#This Row],[الرقم الداخلي]],تسجيل_العقود[],5,0),"")</f>
        <v>الــــــــــذرة</v>
      </c>
      <c r="E679" s="3" t="str">
        <f>IFERROR(VLOOKUP(التحميل[[#This Row],[الرقم الداخلي]],تفصيلى[],8,0),"")</f>
        <v>PROPEL WEALTH</v>
      </c>
      <c r="F679" s="9" t="s">
        <v>202</v>
      </c>
      <c r="G679" s="18">
        <v>1280.02</v>
      </c>
      <c r="H679" s="3"/>
    </row>
    <row r="680" spans="1:8" ht="22.95" customHeight="1" x14ac:dyDescent="0.3">
      <c r="A680" s="3" t="s">
        <v>1052</v>
      </c>
      <c r="B680" s="7">
        <v>46195</v>
      </c>
      <c r="C680" s="3">
        <f>IFERROR(VLOOKUP(التحميل[[#This Row],[الرقم الداخلي]],تسجيل_العقود[],9,0),"")</f>
        <v>20045920</v>
      </c>
      <c r="D680" s="3" t="str">
        <f>IFERROR(VLOOKUP(التحميل[[#This Row],[الرقم الداخلي]],تسجيل_العقود[],5,0),"")</f>
        <v>دى جى اس</v>
      </c>
      <c r="E680" s="3" t="str">
        <f>IFERROR(VLOOKUP(التحميل[[#This Row],[الرقم الداخلي]],تفصيلى[],8,0),"")</f>
        <v>AMFITRITI</v>
      </c>
      <c r="F680" s="9" t="s">
        <v>196</v>
      </c>
      <c r="G680" s="18">
        <v>1351.0800000000006</v>
      </c>
      <c r="H680" s="3"/>
    </row>
    <row r="681" spans="1:8" ht="22.95" customHeight="1" x14ac:dyDescent="0.3">
      <c r="A681" s="3" t="s">
        <v>976</v>
      </c>
      <c r="B681" s="7">
        <v>46196</v>
      </c>
      <c r="C681" s="3" t="str">
        <f>IFERROR(VLOOKUP(التحميل[[#This Row],[الرقم الداخلي]],تسجيل_العقود[],9,0),"")</f>
        <v>SCN-007838</v>
      </c>
      <c r="D681" s="3" t="str">
        <f>IFERROR(VLOOKUP(التحميل[[#This Row],[الرقم الداخلي]],تسجيل_العقود[],5,0),"")</f>
        <v>الصويا</v>
      </c>
      <c r="E681" s="3">
        <f>IFERROR(VLOOKUP(التحميل[[#This Row],[الرقم الداخلي]],تفصيلى[],8,0),"")</f>
        <v>0</v>
      </c>
      <c r="F681" s="9" t="s">
        <v>202</v>
      </c>
      <c r="G681" s="18">
        <v>26.05</v>
      </c>
      <c r="H681" s="3"/>
    </row>
    <row r="682" spans="1:8" ht="22.95" customHeight="1" x14ac:dyDescent="0.3">
      <c r="A682" s="3" t="s">
        <v>988</v>
      </c>
      <c r="B682" s="7">
        <v>46196</v>
      </c>
      <c r="C682" s="3" t="str">
        <f>IFERROR(VLOOKUP(التحميل[[#This Row],[الرقم الداخلي]],تسجيل_العقود[],9,0),"")</f>
        <v>SCN-008146</v>
      </c>
      <c r="D682" s="3" t="str">
        <f>IFERROR(VLOOKUP(التحميل[[#This Row],[الرقم الداخلي]],تسجيل_العقود[],5,0),"")</f>
        <v>الصويا</v>
      </c>
      <c r="E682" s="3">
        <f>IFERROR(VLOOKUP(التحميل[[#This Row],[الرقم الداخلي]],تفصيلى[],8,0),"")</f>
        <v>0</v>
      </c>
      <c r="F682" s="9" t="s">
        <v>202</v>
      </c>
      <c r="G682" s="18">
        <v>230.03</v>
      </c>
      <c r="H682" s="3"/>
    </row>
    <row r="683" spans="1:8" ht="22.95" customHeight="1" x14ac:dyDescent="0.3">
      <c r="A683" s="3" t="s">
        <v>990</v>
      </c>
      <c r="B683" s="7">
        <v>46196</v>
      </c>
      <c r="C683" s="3" t="str">
        <f>IFERROR(VLOOKUP(التحميل[[#This Row],[الرقم الداخلي]],تسجيل_العقود[],9,0),"")</f>
        <v>SCN-008147</v>
      </c>
      <c r="D683" s="3" t="str">
        <f>IFERROR(VLOOKUP(التحميل[[#This Row],[الرقم الداخلي]],تسجيل_العقود[],5,0),"")</f>
        <v>الصويا</v>
      </c>
      <c r="E683" s="3">
        <f>IFERROR(VLOOKUP(التحميل[[#This Row],[الرقم الداخلي]],تفصيلى[],8,0),"")</f>
        <v>0</v>
      </c>
      <c r="F683" s="9" t="s">
        <v>202</v>
      </c>
      <c r="G683" s="18">
        <v>457.65</v>
      </c>
      <c r="H683" s="3"/>
    </row>
    <row r="684" spans="1:8" ht="22.95" customHeight="1" x14ac:dyDescent="0.3">
      <c r="A684" s="3" t="s">
        <v>841</v>
      </c>
      <c r="B684" s="7">
        <v>46196</v>
      </c>
      <c r="C684" s="3" t="str">
        <f>IFERROR(VLOOKUP(التحميل[[#This Row],[الرقم الداخلي]],تسجيل_العقود[],9,0),"")</f>
        <v>S26/00047</v>
      </c>
      <c r="D684" s="3" t="str">
        <f>IFERROR(VLOOKUP(التحميل[[#This Row],[الرقم الداخلي]],تسجيل_العقود[],5,0),"")</f>
        <v>الــــــــــذرة</v>
      </c>
      <c r="E684" s="3" t="str">
        <f>IFERROR(VLOOKUP(التحميل[[#This Row],[الرقم الداخلي]],تفصيلى[],8,0),"")</f>
        <v>PROPEL WEALTH</v>
      </c>
      <c r="F684" s="9" t="s">
        <v>202</v>
      </c>
      <c r="G684" s="18">
        <v>2419.88</v>
      </c>
      <c r="H684" s="3"/>
    </row>
    <row r="685" spans="1:8" ht="22.95" customHeight="1" x14ac:dyDescent="0.3">
      <c r="A685" s="3" t="s">
        <v>823</v>
      </c>
      <c r="B685" s="7">
        <v>46196</v>
      </c>
      <c r="C685" s="3">
        <f>IFERROR(VLOOKUP(التحميل[[#This Row],[الرقم الداخلي]],تسجيل_العقود[],9,0),"")</f>
        <v>20044610</v>
      </c>
      <c r="D685" s="3" t="str">
        <f>IFERROR(VLOOKUP(التحميل[[#This Row],[الرقم الداخلي]],تسجيل_العقود[],5,0),"")</f>
        <v>البذرة</v>
      </c>
      <c r="E685" s="3" t="str">
        <f>IFERROR(VLOOKUP(التحميل[[#This Row],[الرقم الداخلي]],تفصيلى[],8,0),"")</f>
        <v>NOOTKA ISLAND</v>
      </c>
      <c r="F685" s="9" t="s">
        <v>202</v>
      </c>
      <c r="G685" s="18">
        <v>347.54</v>
      </c>
      <c r="H685" s="3"/>
    </row>
    <row r="686" spans="1:8" ht="22.95" customHeight="1" x14ac:dyDescent="0.3">
      <c r="A686" s="3" t="s">
        <v>1052</v>
      </c>
      <c r="B686" s="7">
        <v>46196</v>
      </c>
      <c r="C686" s="3">
        <f>IFERROR(VLOOKUP(التحميل[[#This Row],[الرقم الداخلي]],تسجيل_العقود[],9,0),"")</f>
        <v>20045920</v>
      </c>
      <c r="D686" s="3" t="str">
        <f>IFERROR(VLOOKUP(التحميل[[#This Row],[الرقم الداخلي]],تسجيل_العقود[],5,0),"")</f>
        <v>دى جى اس</v>
      </c>
      <c r="E686" s="3" t="str">
        <f>IFERROR(VLOOKUP(التحميل[[#This Row],[الرقم الداخلي]],تفصيلى[],8,0),"")</f>
        <v>AMFITRITI</v>
      </c>
      <c r="F686" s="9" t="s">
        <v>196</v>
      </c>
      <c r="G686" s="18">
        <v>513.64</v>
      </c>
      <c r="H686" s="3"/>
    </row>
    <row r="687" spans="1:8" ht="22.95" customHeight="1" x14ac:dyDescent="0.3">
      <c r="A687" s="3" t="s">
        <v>990</v>
      </c>
      <c r="B687" s="7">
        <v>46197</v>
      </c>
      <c r="C687" s="3" t="str">
        <f>IFERROR(VLOOKUP(التحميل[[#This Row],[الرقم الداخلي]],تسجيل_العقود[],9,0),"")</f>
        <v>SCN-008147</v>
      </c>
      <c r="D687" s="3" t="str">
        <f>IFERROR(VLOOKUP(التحميل[[#This Row],[الرقم الداخلي]],تسجيل_العقود[],5,0),"")</f>
        <v>الصويا</v>
      </c>
      <c r="E687" s="3">
        <f>IFERROR(VLOOKUP(التحميل[[#This Row],[الرقم الداخلي]],تفصيلى[],8,0),"")</f>
        <v>0</v>
      </c>
      <c r="F687" s="9" t="s">
        <v>202</v>
      </c>
      <c r="G687" s="18">
        <v>1086.8</v>
      </c>
      <c r="H687" s="3"/>
    </row>
    <row r="688" spans="1:8" ht="22.95" customHeight="1" x14ac:dyDescent="0.3">
      <c r="A688" s="3" t="s">
        <v>849</v>
      </c>
      <c r="B688" s="7">
        <v>46197</v>
      </c>
      <c r="C688" s="3" t="str">
        <f>IFERROR(VLOOKUP(التحميل[[#This Row],[الرقم الداخلي]],تسجيل_العقود[],9,0),"")</f>
        <v>S26/00230</v>
      </c>
      <c r="D688" s="3" t="str">
        <f>IFERROR(VLOOKUP(التحميل[[#This Row],[الرقم الداخلي]],تسجيل_العقود[],5,0),"")</f>
        <v>الــــــــــذرة</v>
      </c>
      <c r="E688" s="3" t="str">
        <f>IFERROR(VLOOKUP(التحميل[[#This Row],[الرقم الداخلي]],تفصيلى[],8,0),"")</f>
        <v>IRAKLIS</v>
      </c>
      <c r="F688" s="9" t="s">
        <v>196</v>
      </c>
      <c r="G688" s="18">
        <v>7032.4000000000005</v>
      </c>
      <c r="H688" s="3"/>
    </row>
    <row r="689" spans="1:8" ht="22.95" customHeight="1" x14ac:dyDescent="0.3">
      <c r="A689" s="3" t="s">
        <v>1052</v>
      </c>
      <c r="B689" s="7">
        <v>46197</v>
      </c>
      <c r="C689" s="3">
        <f>IFERROR(VLOOKUP(التحميل[[#This Row],[الرقم الداخلي]],تسجيل_العقود[],9,0),"")</f>
        <v>20045920</v>
      </c>
      <c r="D689" s="3" t="str">
        <f>IFERROR(VLOOKUP(التحميل[[#This Row],[الرقم الداخلي]],تسجيل_العقود[],5,0),"")</f>
        <v>دى جى اس</v>
      </c>
      <c r="E689" s="3" t="str">
        <f>IFERROR(VLOOKUP(التحميل[[#This Row],[الرقم الداخلي]],تفصيلى[],8,0),"")</f>
        <v>AMFITRITI</v>
      </c>
      <c r="F689" s="9" t="s">
        <v>196</v>
      </c>
      <c r="G689" s="18">
        <v>203.4</v>
      </c>
      <c r="H689" s="3"/>
    </row>
    <row r="690" spans="1:8" ht="22.95" customHeight="1" x14ac:dyDescent="0.3">
      <c r="A690" s="3" t="s">
        <v>988</v>
      </c>
      <c r="B690" s="7">
        <v>46198</v>
      </c>
      <c r="C690" s="3" t="str">
        <f>IFERROR(VLOOKUP(التحميل[[#This Row],[الرقم الداخلي]],تسجيل_العقود[],9,0),"")</f>
        <v>SCN-008146</v>
      </c>
      <c r="D690" s="3" t="str">
        <f>IFERROR(VLOOKUP(التحميل[[#This Row],[الرقم الداخلي]],تسجيل_العقود[],5,0),"")</f>
        <v>الصويا</v>
      </c>
      <c r="E690" s="3">
        <f>IFERROR(VLOOKUP(التحميل[[#This Row],[الرقم الداخلي]],تفصيلى[],8,0),"")</f>
        <v>0</v>
      </c>
      <c r="F690" s="9" t="s">
        <v>202</v>
      </c>
      <c r="G690" s="18">
        <v>43.99</v>
      </c>
      <c r="H690" s="3"/>
    </row>
    <row r="691" spans="1:8" ht="22.95" customHeight="1" x14ac:dyDescent="0.3">
      <c r="A691" s="3" t="s">
        <v>990</v>
      </c>
      <c r="B691" s="7">
        <v>46198</v>
      </c>
      <c r="C691" s="3" t="str">
        <f>IFERROR(VLOOKUP(التحميل[[#This Row],[الرقم الداخلي]],تسجيل_العقود[],9,0),"")</f>
        <v>SCN-008147</v>
      </c>
      <c r="D691" s="3" t="str">
        <f>IFERROR(VLOOKUP(التحميل[[#This Row],[الرقم الداخلي]],تسجيل_العقود[],5,0),"")</f>
        <v>الصويا</v>
      </c>
      <c r="E691" s="3">
        <f>IFERROR(VLOOKUP(التحميل[[#This Row],[الرقم الداخلي]],تفصيلى[],8,0),"")</f>
        <v>0</v>
      </c>
      <c r="F691" s="9" t="s">
        <v>202</v>
      </c>
      <c r="G691" s="18">
        <v>443.65999999999997</v>
      </c>
      <c r="H691" s="3"/>
    </row>
    <row r="692" spans="1:8" ht="22.95" customHeight="1" x14ac:dyDescent="0.3">
      <c r="A692" s="3" t="s">
        <v>849</v>
      </c>
      <c r="B692" s="7">
        <v>46198</v>
      </c>
      <c r="C692" s="3" t="str">
        <f>IFERROR(VLOOKUP(التحميل[[#This Row],[الرقم الداخلي]],تسجيل_العقود[],9,0),"")</f>
        <v>S26/00230</v>
      </c>
      <c r="D692" s="3" t="str">
        <f>IFERROR(VLOOKUP(التحميل[[#This Row],[الرقم الداخلي]],تسجيل_العقود[],5,0),"")</f>
        <v>الــــــــــذرة</v>
      </c>
      <c r="E692" s="3" t="str">
        <f>IFERROR(VLOOKUP(التحميل[[#This Row],[الرقم الداخلي]],تفصيلى[],8,0),"")</f>
        <v>IRAKLIS</v>
      </c>
      <c r="F692" s="9" t="s">
        <v>196</v>
      </c>
      <c r="G692" s="18">
        <v>8656.8399999999983</v>
      </c>
      <c r="H692" s="3"/>
    </row>
    <row r="693" spans="1:8" ht="22.95" customHeight="1" x14ac:dyDescent="0.3">
      <c r="A693" s="3" t="s">
        <v>1052</v>
      </c>
      <c r="B693" s="7">
        <v>46198</v>
      </c>
      <c r="C693" s="3">
        <f>IFERROR(VLOOKUP(التحميل[[#This Row],[الرقم الداخلي]],تسجيل_العقود[],9,0),"")</f>
        <v>20045920</v>
      </c>
      <c r="D693" s="3" t="str">
        <f>IFERROR(VLOOKUP(التحميل[[#This Row],[الرقم الداخلي]],تسجيل_العقود[],5,0),"")</f>
        <v>دى جى اس</v>
      </c>
      <c r="E693" s="3" t="str">
        <f>IFERROR(VLOOKUP(التحميل[[#This Row],[الرقم الداخلي]],تفصيلى[],8,0),"")</f>
        <v>AMFITRITI</v>
      </c>
      <c r="F693" s="9" t="s">
        <v>196</v>
      </c>
      <c r="G693" s="18">
        <v>12.68</v>
      </c>
      <c r="H693" s="3"/>
    </row>
    <row r="694" spans="1:8" ht="22.95" customHeight="1" x14ac:dyDescent="0.3">
      <c r="A694" s="3" t="s">
        <v>958</v>
      </c>
      <c r="B694" s="7">
        <v>46199</v>
      </c>
      <c r="C694" s="3" t="str">
        <f>IFERROR(VLOOKUP(التحميل[[#This Row],[الرقم الداخلي]],تسجيل_العقود[],9,0),"")</f>
        <v>SCN-007835</v>
      </c>
      <c r="D694" s="3" t="str">
        <f>IFERROR(VLOOKUP(التحميل[[#This Row],[الرقم الداخلي]],تسجيل_العقود[],5,0),"")</f>
        <v>الصويا</v>
      </c>
      <c r="E694" s="3">
        <f>IFERROR(VLOOKUP(التحميل[[#This Row],[الرقم الداخلي]],تفصيلى[],8,0),"")</f>
        <v>0</v>
      </c>
      <c r="F694" s="9" t="s">
        <v>202</v>
      </c>
      <c r="G694" s="18">
        <v>3.8</v>
      </c>
      <c r="H694" s="3"/>
    </row>
    <row r="695" spans="1:8" ht="22.95" customHeight="1" x14ac:dyDescent="0.3">
      <c r="A695" s="3" t="s">
        <v>984</v>
      </c>
      <c r="B695" s="7">
        <v>46199</v>
      </c>
      <c r="C695" s="3" t="str">
        <f>IFERROR(VLOOKUP(التحميل[[#This Row],[الرقم الداخلي]],تسجيل_العقود[],9,0),"")</f>
        <v>SCN-008144</v>
      </c>
      <c r="D695" s="3" t="str">
        <f>IFERROR(VLOOKUP(التحميل[[#This Row],[الرقم الداخلي]],تسجيل_العقود[],5,0),"")</f>
        <v>الصويا</v>
      </c>
      <c r="E695" s="3">
        <f>IFERROR(VLOOKUP(التحميل[[#This Row],[الرقم الداخلي]],تفصيلى[],8,0),"")</f>
        <v>0</v>
      </c>
      <c r="F695" s="9" t="s">
        <v>202</v>
      </c>
      <c r="G695" s="18">
        <v>8.51</v>
      </c>
      <c r="H695" s="3"/>
    </row>
    <row r="696" spans="1:8" ht="22.95" customHeight="1" x14ac:dyDescent="0.3">
      <c r="A696" s="3" t="s">
        <v>986</v>
      </c>
      <c r="B696" s="7">
        <v>46199</v>
      </c>
      <c r="C696" s="3" t="str">
        <f>IFERROR(VLOOKUP(التحميل[[#This Row],[الرقم الداخلي]],تسجيل_العقود[],9,0),"")</f>
        <v>SCN-008145</v>
      </c>
      <c r="D696" s="3" t="str">
        <f>IFERROR(VLOOKUP(التحميل[[#This Row],[الرقم الداخلي]],تسجيل_العقود[],5,0),"")</f>
        <v>الصويا</v>
      </c>
      <c r="E696" s="3">
        <f>IFERROR(VLOOKUP(التحميل[[#This Row],[الرقم الداخلي]],تفصيلى[],8,0),"")</f>
        <v>0</v>
      </c>
      <c r="F696" s="9" t="s">
        <v>202</v>
      </c>
      <c r="G696" s="18">
        <v>35.58</v>
      </c>
      <c r="H696" s="3"/>
    </row>
    <row r="697" spans="1:8" ht="22.95" customHeight="1" x14ac:dyDescent="0.3">
      <c r="A697" s="3" t="s">
        <v>988</v>
      </c>
      <c r="B697" s="7">
        <v>46199</v>
      </c>
      <c r="C697" s="3" t="str">
        <f>IFERROR(VLOOKUP(التحميل[[#This Row],[الرقم الداخلي]],تسجيل_العقود[],9,0),"")</f>
        <v>SCN-008146</v>
      </c>
      <c r="D697" s="3" t="str">
        <f>IFERROR(VLOOKUP(التحميل[[#This Row],[الرقم الداخلي]],تسجيل_العقود[],5,0),"")</f>
        <v>الصويا</v>
      </c>
      <c r="E697" s="3">
        <f>IFERROR(VLOOKUP(التحميل[[#This Row],[الرقم الداخلي]],تفصيلى[],8,0),"")</f>
        <v>0</v>
      </c>
      <c r="F697" s="9" t="s">
        <v>202</v>
      </c>
      <c r="G697" s="18">
        <v>42.94</v>
      </c>
      <c r="H697" s="3"/>
    </row>
    <row r="698" spans="1:8" ht="22.95" customHeight="1" x14ac:dyDescent="0.3">
      <c r="A698" s="3" t="s">
        <v>990</v>
      </c>
      <c r="B698" s="7">
        <v>46199</v>
      </c>
      <c r="C698" s="3" t="str">
        <f>IFERROR(VLOOKUP(التحميل[[#This Row],[الرقم الداخلي]],تسجيل_العقود[],9,0),"")</f>
        <v>SCN-008147</v>
      </c>
      <c r="D698" s="3" t="str">
        <f>IFERROR(VLOOKUP(التحميل[[#This Row],[الرقم الداخلي]],تسجيل_العقود[],5,0),"")</f>
        <v>الصويا</v>
      </c>
      <c r="E698" s="3">
        <f>IFERROR(VLOOKUP(التحميل[[#This Row],[الرقم الداخلي]],تفصيلى[],8,0),"")</f>
        <v>0</v>
      </c>
      <c r="F698" s="9" t="s">
        <v>202</v>
      </c>
      <c r="G698" s="18">
        <v>86.990000000000009</v>
      </c>
      <c r="H698" s="3"/>
    </row>
    <row r="699" spans="1:8" ht="22.95" customHeight="1" x14ac:dyDescent="0.3">
      <c r="A699" s="3" t="s">
        <v>849</v>
      </c>
      <c r="B699" s="7">
        <v>46199</v>
      </c>
      <c r="C699" s="3" t="str">
        <f>IFERROR(VLOOKUP(التحميل[[#This Row],[الرقم الداخلي]],تسجيل_العقود[],9,0),"")</f>
        <v>S26/00230</v>
      </c>
      <c r="D699" s="3" t="str">
        <f>IFERROR(VLOOKUP(التحميل[[#This Row],[الرقم الداخلي]],تسجيل_العقود[],5,0),"")</f>
        <v>الــــــــــذرة</v>
      </c>
      <c r="E699" s="3" t="str">
        <f>IFERROR(VLOOKUP(التحميل[[#This Row],[الرقم الداخلي]],تفصيلى[],8,0),"")</f>
        <v>IRAKLIS</v>
      </c>
      <c r="F699" s="9" t="s">
        <v>196</v>
      </c>
      <c r="G699" s="18">
        <v>9839.32</v>
      </c>
      <c r="H699" s="3"/>
    </row>
    <row r="700" spans="1:8" ht="22.95" customHeight="1" x14ac:dyDescent="0.3">
      <c r="A700" s="3" t="s">
        <v>990</v>
      </c>
      <c r="B700" s="7">
        <v>46200</v>
      </c>
      <c r="C700" s="3" t="str">
        <f>IFERROR(VLOOKUP(التحميل[[#This Row],[الرقم الداخلي]],تسجيل_العقود[],9,0),"")</f>
        <v>SCN-008147</v>
      </c>
      <c r="D700" s="3" t="str">
        <f>IFERROR(VLOOKUP(التحميل[[#This Row],[الرقم الداخلي]],تسجيل_العقود[],5,0),"")</f>
        <v>الصويا</v>
      </c>
      <c r="E700" s="3">
        <f>IFERROR(VLOOKUP(التحميل[[#This Row],[الرقم الداخلي]],تفصيلى[],8,0),"")</f>
        <v>0</v>
      </c>
      <c r="F700" s="9" t="s">
        <v>202</v>
      </c>
      <c r="G700" s="18">
        <v>279.34999999999997</v>
      </c>
      <c r="H700" s="3"/>
    </row>
    <row r="701" spans="1:8" ht="22.95" customHeight="1" x14ac:dyDescent="0.3">
      <c r="A701" s="3" t="s">
        <v>992</v>
      </c>
      <c r="B701" s="7">
        <v>46200</v>
      </c>
      <c r="C701" s="3" t="str">
        <f>IFERROR(VLOOKUP(التحميل[[#This Row],[الرقم الداخلي]],تسجيل_العقود[],9,0),"")</f>
        <v>SCN-008148</v>
      </c>
      <c r="D701" s="3" t="str">
        <f>IFERROR(VLOOKUP(التحميل[[#This Row],[الرقم الداخلي]],تسجيل_العقود[],5,0),"")</f>
        <v>الصويا</v>
      </c>
      <c r="E701" s="3">
        <f>IFERROR(VLOOKUP(التحميل[[#This Row],[الرقم الداخلي]],تفصيلى[],8,0),"")</f>
        <v>0</v>
      </c>
      <c r="F701" s="9" t="s">
        <v>202</v>
      </c>
      <c r="G701" s="18">
        <v>104.94999999999999</v>
      </c>
      <c r="H701" s="3"/>
    </row>
    <row r="702" spans="1:8" ht="22.95" customHeight="1" x14ac:dyDescent="0.3">
      <c r="A702" s="3" t="s">
        <v>849</v>
      </c>
      <c r="B702" s="7">
        <v>46200</v>
      </c>
      <c r="C702" s="3" t="str">
        <f>IFERROR(VLOOKUP(التحميل[[#This Row],[الرقم الداخلي]],تسجيل_العقود[],9,0),"")</f>
        <v>S26/00230</v>
      </c>
      <c r="D702" s="3" t="str">
        <f>IFERROR(VLOOKUP(التحميل[[#This Row],[الرقم الداخلي]],تسجيل_العقود[],5,0),"")</f>
        <v>الــــــــــذرة</v>
      </c>
      <c r="E702" s="3" t="str">
        <f>IFERROR(VLOOKUP(التحميل[[#This Row],[الرقم الداخلي]],تفصيلى[],8,0),"")</f>
        <v>IRAKLIS</v>
      </c>
      <c r="F702" s="9" t="s">
        <v>196</v>
      </c>
      <c r="G702" s="18">
        <v>9288.9000000000033</v>
      </c>
      <c r="H702" s="3"/>
    </row>
    <row r="703" spans="1:8" ht="22.95" customHeight="1" x14ac:dyDescent="0.3">
      <c r="A703" s="3" t="s">
        <v>990</v>
      </c>
      <c r="B703" s="7">
        <v>46201</v>
      </c>
      <c r="C703" s="3" t="str">
        <f>IFERROR(VLOOKUP(التحميل[[#This Row],[الرقم الداخلي]],تسجيل_العقود[],9,0),"")</f>
        <v>SCN-008147</v>
      </c>
      <c r="D703" s="3" t="str">
        <f>IFERROR(VLOOKUP(التحميل[[#This Row],[الرقم الداخلي]],تسجيل_العقود[],5,0),"")</f>
        <v>الصويا</v>
      </c>
      <c r="E703" s="3">
        <f>IFERROR(VLOOKUP(التحميل[[#This Row],[الرقم الداخلي]],تفصيلى[],8,0),"")</f>
        <v>0</v>
      </c>
      <c r="F703" s="9" t="s">
        <v>202</v>
      </c>
      <c r="G703" s="18">
        <v>86.83</v>
      </c>
      <c r="H703" s="3"/>
    </row>
    <row r="704" spans="1:8" ht="22.95" customHeight="1" x14ac:dyDescent="0.3">
      <c r="A704" s="3" t="s">
        <v>992</v>
      </c>
      <c r="B704" s="7">
        <v>46201</v>
      </c>
      <c r="C704" s="3" t="str">
        <f>IFERROR(VLOOKUP(التحميل[[#This Row],[الرقم الداخلي]],تسجيل_العقود[],9,0),"")</f>
        <v>SCN-008148</v>
      </c>
      <c r="D704" s="3" t="str">
        <f>IFERROR(VLOOKUP(التحميل[[#This Row],[الرقم الداخلي]],تسجيل_العقود[],5,0),"")</f>
        <v>الصويا</v>
      </c>
      <c r="E704" s="3">
        <f>IFERROR(VLOOKUP(التحميل[[#This Row],[الرقم الداخلي]],تفصيلى[],8,0),"")</f>
        <v>0</v>
      </c>
      <c r="F704" s="9" t="s">
        <v>202</v>
      </c>
      <c r="G704" s="18">
        <v>406.28</v>
      </c>
      <c r="H704" s="3"/>
    </row>
    <row r="705" spans="1:8" ht="22.95" customHeight="1" x14ac:dyDescent="0.3">
      <c r="A705" s="3" t="s">
        <v>849</v>
      </c>
      <c r="B705" s="7">
        <v>46201</v>
      </c>
      <c r="C705" s="3" t="str">
        <f>IFERROR(VLOOKUP(التحميل[[#This Row],[الرقم الداخلي]],تسجيل_العقود[],9,0),"")</f>
        <v>S26/00230</v>
      </c>
      <c r="D705" s="3" t="str">
        <f>IFERROR(VLOOKUP(التحميل[[#This Row],[الرقم الداخلي]],تسجيل_العقود[],5,0),"")</f>
        <v>الــــــــــذرة</v>
      </c>
      <c r="E705" s="3" t="str">
        <f>IFERROR(VLOOKUP(التحميل[[#This Row],[الرقم الداخلي]],تفصيلى[],8,0),"")</f>
        <v>IRAKLIS</v>
      </c>
      <c r="F705" s="9" t="s">
        <v>196</v>
      </c>
      <c r="G705" s="18">
        <v>2550.94</v>
      </c>
      <c r="H705" s="3"/>
    </row>
    <row r="706" spans="1:8" ht="22.95" customHeight="1" x14ac:dyDescent="0.3">
      <c r="A706" s="3" t="s">
        <v>841</v>
      </c>
      <c r="B706" s="7">
        <v>46201</v>
      </c>
      <c r="C706" s="3" t="str">
        <f>IFERROR(VLOOKUP(التحميل[[#This Row],[الرقم الداخلي]],تسجيل_العقود[],9,0),"")</f>
        <v>S26/00047</v>
      </c>
      <c r="D706" s="3" t="str">
        <f>IFERROR(VLOOKUP(التحميل[[#This Row],[الرقم الداخلي]],تسجيل_العقود[],5,0),"")</f>
        <v>الــــــــــذرة</v>
      </c>
      <c r="E706" s="3" t="str">
        <f>IFERROR(VLOOKUP(التحميل[[#This Row],[الرقم الداخلي]],تفصيلى[],8,0),"")</f>
        <v>PROPEL WEALTH</v>
      </c>
      <c r="F706" s="9" t="s">
        <v>202</v>
      </c>
      <c r="G706" s="18">
        <v>1105.8800000000001</v>
      </c>
      <c r="H706" s="3"/>
    </row>
    <row r="707" spans="1:8" ht="22.95" customHeight="1" x14ac:dyDescent="0.3">
      <c r="A707" s="3" t="s">
        <v>843</v>
      </c>
      <c r="B707" s="7">
        <v>46201</v>
      </c>
      <c r="C707" s="3" t="str">
        <f>IFERROR(VLOOKUP(التحميل[[#This Row],[الرقم الداخلي]],تسجيل_العقود[],9,0),"")</f>
        <v>S26/00138</v>
      </c>
      <c r="D707" s="3" t="str">
        <f>IFERROR(VLOOKUP(التحميل[[#This Row],[الرقم الداخلي]],تسجيل_العقود[],5,0),"")</f>
        <v>الــــــــــذرة</v>
      </c>
      <c r="E707" s="3" t="str">
        <f>IFERROR(VLOOKUP(التحميل[[#This Row],[الرقم الداخلي]],تفصيلى[],8,0),"")</f>
        <v>PROPEL WEALTH</v>
      </c>
      <c r="F707" s="9" t="s">
        <v>202</v>
      </c>
      <c r="G707" s="18">
        <v>460.86</v>
      </c>
      <c r="H707" s="3"/>
    </row>
    <row r="708" spans="1:8" ht="22.95" customHeight="1" x14ac:dyDescent="0.3">
      <c r="A708" s="3" t="s">
        <v>992</v>
      </c>
      <c r="B708" s="7">
        <v>46202</v>
      </c>
      <c r="C708" s="3" t="str">
        <f>IFERROR(VLOOKUP(التحميل[[#This Row],[الرقم الداخلي]],تسجيل_العقود[],9,0),"")</f>
        <v>SCN-008148</v>
      </c>
      <c r="D708" s="3" t="str">
        <f>IFERROR(VLOOKUP(التحميل[[#This Row],[الرقم الداخلي]],تسجيل_العقود[],5,0),"")</f>
        <v>الصويا</v>
      </c>
      <c r="E708" s="3">
        <f>IFERROR(VLOOKUP(التحميل[[#This Row],[الرقم الداخلي]],تفصيلى[],8,0),"")</f>
        <v>0</v>
      </c>
      <c r="F708" s="9" t="s">
        <v>202</v>
      </c>
      <c r="G708" s="18">
        <v>1360.7500000000002</v>
      </c>
      <c r="H708" s="3"/>
    </row>
    <row r="709" spans="1:8" ht="22.95" customHeight="1" x14ac:dyDescent="0.3">
      <c r="A709" s="3" t="s">
        <v>843</v>
      </c>
      <c r="B709" s="7">
        <v>46202</v>
      </c>
      <c r="C709" s="3" t="str">
        <f>IFERROR(VLOOKUP(التحميل[[#This Row],[الرقم الداخلي]],تسجيل_العقود[],9,0),"")</f>
        <v>S26/00138</v>
      </c>
      <c r="D709" s="3" t="str">
        <f>IFERROR(VLOOKUP(التحميل[[#This Row],[الرقم الداخلي]],تسجيل_العقود[],5,0),"")</f>
        <v>الــــــــــذرة</v>
      </c>
      <c r="E709" s="3" t="str">
        <f>IFERROR(VLOOKUP(التحميل[[#This Row],[الرقم الداخلي]],تفصيلى[],8,0),"")</f>
        <v>PROPEL WEALTH</v>
      </c>
      <c r="F709" s="9" t="s">
        <v>202</v>
      </c>
      <c r="G709" s="18">
        <v>2431.2399999999998</v>
      </c>
      <c r="H709" s="3"/>
    </row>
    <row r="710" spans="1:8" ht="22.95" customHeight="1" x14ac:dyDescent="0.3">
      <c r="A710" s="3" t="s">
        <v>823</v>
      </c>
      <c r="B710" s="7">
        <v>46202</v>
      </c>
      <c r="C710" s="3">
        <f>IFERROR(VLOOKUP(التحميل[[#This Row],[الرقم الداخلي]],تسجيل_العقود[],9,0),"")</f>
        <v>20044610</v>
      </c>
      <c r="D710" s="3" t="str">
        <f>IFERROR(VLOOKUP(التحميل[[#This Row],[الرقم الداخلي]],تسجيل_العقود[],5,0),"")</f>
        <v>البذرة</v>
      </c>
      <c r="E710" s="3" t="str">
        <f>IFERROR(VLOOKUP(التحميل[[#This Row],[الرقم الداخلي]],تفصيلى[],8,0),"")</f>
        <v>NOOTKA ISLAND</v>
      </c>
      <c r="F710" s="9" t="s">
        <v>202</v>
      </c>
      <c r="G710" s="18">
        <v>349.44</v>
      </c>
      <c r="H710" s="3"/>
    </row>
    <row r="711" spans="1:8" ht="22.95" customHeight="1" x14ac:dyDescent="0.3">
      <c r="A711" s="3" t="s">
        <v>1052</v>
      </c>
      <c r="B711" s="7">
        <v>46202</v>
      </c>
      <c r="C711" s="3">
        <f>IFERROR(VLOOKUP(التحميل[[#This Row],[الرقم الداخلي]],تسجيل_العقود[],9,0),"")</f>
        <v>20045920</v>
      </c>
      <c r="D711" s="3" t="str">
        <f>IFERROR(VLOOKUP(التحميل[[#This Row],[الرقم الداخلي]],تسجيل_العقود[],5,0),"")</f>
        <v>دى جى اس</v>
      </c>
      <c r="E711" s="3" t="str">
        <f>IFERROR(VLOOKUP(التحميل[[#This Row],[الرقم الداخلي]],تفصيلى[],8,0),"")</f>
        <v>AMFITRITI</v>
      </c>
      <c r="F711" s="9" t="s">
        <v>202</v>
      </c>
      <c r="G711" s="18">
        <v>573.22</v>
      </c>
      <c r="H711" s="3"/>
    </row>
    <row r="712" spans="1:8" ht="22.95" customHeight="1" x14ac:dyDescent="0.3">
      <c r="A712" s="3" t="s">
        <v>992</v>
      </c>
      <c r="B712" s="7">
        <v>46203</v>
      </c>
      <c r="C712" s="3" t="str">
        <f>IFERROR(VLOOKUP(التحميل[[#This Row],[الرقم الداخلي]],تسجيل_العقود[],9,0),"")</f>
        <v>SCN-008148</v>
      </c>
      <c r="D712" s="3" t="str">
        <f>IFERROR(VLOOKUP(التحميل[[#This Row],[الرقم الداخلي]],تسجيل_العقود[],5,0),"")</f>
        <v>الصويا</v>
      </c>
      <c r="E712" s="3">
        <f>IFERROR(VLOOKUP(التحميل[[#This Row],[الرقم الداخلي]],تفصيلى[],8,0),"")</f>
        <v>0</v>
      </c>
      <c r="F712" s="9" t="s">
        <v>202</v>
      </c>
      <c r="G712" s="18">
        <v>362.67</v>
      </c>
      <c r="H712" s="3"/>
    </row>
    <row r="713" spans="1:8" ht="22.95" customHeight="1" x14ac:dyDescent="0.3">
      <c r="A713" s="3" t="s">
        <v>994</v>
      </c>
      <c r="B713" s="7">
        <v>46203</v>
      </c>
      <c r="C713" s="3" t="str">
        <f>IFERROR(VLOOKUP(التحميل[[#This Row],[الرقم الداخلي]],تسجيل_العقود[],9,0),"")</f>
        <v>SCN-008149</v>
      </c>
      <c r="D713" s="3" t="str">
        <f>IFERROR(VLOOKUP(التحميل[[#This Row],[الرقم الداخلي]],تسجيل_العقود[],5,0),"")</f>
        <v>الصويا</v>
      </c>
      <c r="E713" s="3">
        <f>IFERROR(VLOOKUP(التحميل[[#This Row],[الرقم الداخلي]],تفصيلى[],8,0),"")</f>
        <v>0</v>
      </c>
      <c r="F713" s="9" t="s">
        <v>202</v>
      </c>
      <c r="G713" s="18">
        <v>551.49</v>
      </c>
      <c r="H713" s="3"/>
    </row>
    <row r="714" spans="1:8" ht="22.95" customHeight="1" x14ac:dyDescent="0.3">
      <c r="A714" s="3" t="s">
        <v>843</v>
      </c>
      <c r="B714" s="7">
        <v>46203</v>
      </c>
      <c r="C714" s="3" t="str">
        <f>IFERROR(VLOOKUP(التحميل[[#This Row],[الرقم الداخلي]],تسجيل_العقود[],9,0),"")</f>
        <v>S26/00138</v>
      </c>
      <c r="D714" s="3" t="str">
        <f>IFERROR(VLOOKUP(التحميل[[#This Row],[الرقم الداخلي]],تسجيل_العقود[],5,0),"")</f>
        <v>الــــــــــذرة</v>
      </c>
      <c r="E714" s="3" t="str">
        <f>IFERROR(VLOOKUP(التحميل[[#This Row],[الرقم الداخلي]],تفصيلى[],8,0),"")</f>
        <v>PROPEL WEALTH</v>
      </c>
      <c r="F714" s="9" t="s">
        <v>202</v>
      </c>
      <c r="G714" s="18">
        <v>2527</v>
      </c>
      <c r="H714" s="3"/>
    </row>
    <row r="715" spans="1:8" ht="22.95" customHeight="1" x14ac:dyDescent="0.3">
      <c r="A715" s="3" t="s">
        <v>1052</v>
      </c>
      <c r="B715" s="7">
        <v>46203</v>
      </c>
      <c r="C715" s="3">
        <f>IFERROR(VLOOKUP(التحميل[[#This Row],[الرقم الداخلي]],تسجيل_العقود[],9,0),"")</f>
        <v>20045920</v>
      </c>
      <c r="D715" s="3" t="str">
        <f>IFERROR(VLOOKUP(التحميل[[#This Row],[الرقم الداخلي]],تسجيل_العقود[],5,0),"")</f>
        <v>دى جى اس</v>
      </c>
      <c r="E715" s="3" t="str">
        <f>IFERROR(VLOOKUP(التحميل[[#This Row],[الرقم الداخلي]],تفصيلى[],8,0),"")</f>
        <v>AMFITRITI</v>
      </c>
      <c r="F715" s="9" t="s">
        <v>202</v>
      </c>
      <c r="G715" s="18">
        <v>354.03999999999996</v>
      </c>
      <c r="H715" s="3"/>
    </row>
    <row r="716" spans="1:8" ht="22.95" customHeight="1" x14ac:dyDescent="0.3">
      <c r="A716" s="3" t="s">
        <v>992</v>
      </c>
      <c r="B716" s="7">
        <v>46204</v>
      </c>
      <c r="C716" s="3" t="str">
        <f>IFERROR(VLOOKUP(التحميل[[#This Row],[الرقم الداخلي]],تسجيل_العقود[],9,0),"")</f>
        <v>SCN-008148</v>
      </c>
      <c r="D716" s="3" t="str">
        <f>IFERROR(VLOOKUP(التحميل[[#This Row],[الرقم الداخلي]],تسجيل_العقود[],5,0),"")</f>
        <v>الصويا</v>
      </c>
      <c r="E716" s="3">
        <f>IFERROR(VLOOKUP(التحميل[[#This Row],[الرقم الداخلي]],تفصيلى[],8,0),"")</f>
        <v>0</v>
      </c>
      <c r="F716" s="9" t="s">
        <v>202</v>
      </c>
      <c r="G716" s="18">
        <v>88.25</v>
      </c>
      <c r="H716" s="3"/>
    </row>
    <row r="717" spans="1:8" ht="22.95" customHeight="1" x14ac:dyDescent="0.3">
      <c r="A717" s="3" t="s">
        <v>994</v>
      </c>
      <c r="B717" s="7">
        <v>46204</v>
      </c>
      <c r="C717" s="3" t="str">
        <f>IFERROR(VLOOKUP(التحميل[[#This Row],[الرقم الداخلي]],تسجيل_العقود[],9,0),"")</f>
        <v>SCN-008149</v>
      </c>
      <c r="D717" s="3" t="str">
        <f>IFERROR(VLOOKUP(التحميل[[#This Row],[الرقم الداخلي]],تسجيل_العقود[],5,0),"")</f>
        <v>الصويا</v>
      </c>
      <c r="E717" s="3">
        <f>IFERROR(VLOOKUP(التحميل[[#This Row],[الرقم الداخلي]],تفصيلى[],8,0),"")</f>
        <v>0</v>
      </c>
      <c r="F717" s="9" t="s">
        <v>202</v>
      </c>
      <c r="G717" s="18">
        <v>223.18</v>
      </c>
      <c r="H717" s="3"/>
    </row>
    <row r="718" spans="1:8" ht="22.95" customHeight="1" x14ac:dyDescent="0.3">
      <c r="A718" s="3" t="s">
        <v>843</v>
      </c>
      <c r="B718" s="7">
        <v>46204</v>
      </c>
      <c r="C718" s="3" t="str">
        <f>IFERROR(VLOOKUP(التحميل[[#This Row],[الرقم الداخلي]],تسجيل_العقود[],9,0),"")</f>
        <v>S26/00138</v>
      </c>
      <c r="D718" s="3" t="str">
        <f>IFERROR(VLOOKUP(التحميل[[#This Row],[الرقم الداخلي]],تسجيل_العقود[],5,0),"")</f>
        <v>الــــــــــذرة</v>
      </c>
      <c r="E718" s="3" t="str">
        <f>IFERROR(VLOOKUP(التحميل[[#This Row],[الرقم الداخلي]],تفصيلى[],8,0),"")</f>
        <v>PROPEL WEALTH</v>
      </c>
      <c r="F718" s="9" t="s">
        <v>202</v>
      </c>
      <c r="G718" s="18">
        <v>2708.04</v>
      </c>
      <c r="H718" s="3"/>
    </row>
    <row r="719" spans="1:8" ht="22.95" customHeight="1" x14ac:dyDescent="0.3">
      <c r="A719" s="3" t="s">
        <v>992</v>
      </c>
      <c r="B719" s="7">
        <v>46205</v>
      </c>
      <c r="C719" s="3" t="str">
        <f>IFERROR(VLOOKUP(التحميل[[#This Row],[الرقم الداخلي]],تسجيل_العقود[],9,0),"")</f>
        <v>SCN-008148</v>
      </c>
      <c r="D719" s="3" t="str">
        <f>IFERROR(VLOOKUP(التحميل[[#This Row],[الرقم الداخلي]],تسجيل_العقود[],5,0),"")</f>
        <v>الصويا</v>
      </c>
      <c r="E719" s="3">
        <f>IFERROR(VLOOKUP(التحميل[[#This Row],[الرقم الداخلي]],تفصيلى[],8,0),"")</f>
        <v>0</v>
      </c>
      <c r="F719" s="9" t="s">
        <v>202</v>
      </c>
      <c r="G719" s="18">
        <v>93.27000000000001</v>
      </c>
      <c r="H719" s="3"/>
    </row>
    <row r="720" spans="1:8" ht="22.95" customHeight="1" x14ac:dyDescent="0.3">
      <c r="A720" s="3" t="s">
        <v>994</v>
      </c>
      <c r="B720" s="7">
        <v>46205</v>
      </c>
      <c r="C720" s="3" t="str">
        <f>IFERROR(VLOOKUP(التحميل[[#This Row],[الرقم الداخلي]],تسجيل_العقود[],9,0),"")</f>
        <v>SCN-008149</v>
      </c>
      <c r="D720" s="3" t="str">
        <f>IFERROR(VLOOKUP(التحميل[[#This Row],[الرقم الداخلي]],تسجيل_العقود[],5,0),"")</f>
        <v>الصويا</v>
      </c>
      <c r="E720" s="3">
        <f>IFERROR(VLOOKUP(التحميل[[#This Row],[الرقم الداخلي]],تفصيلى[],8,0),"")</f>
        <v>0</v>
      </c>
      <c r="F720" s="9" t="s">
        <v>202</v>
      </c>
      <c r="G720" s="18">
        <v>1324.1000000000001</v>
      </c>
      <c r="H720" s="3"/>
    </row>
    <row r="721" spans="1:8" ht="22.95" customHeight="1" x14ac:dyDescent="0.3">
      <c r="A721" s="3" t="s">
        <v>996</v>
      </c>
      <c r="B721" s="7">
        <v>46205</v>
      </c>
      <c r="C721" s="3" t="str">
        <f>IFERROR(VLOOKUP(التحميل[[#This Row],[الرقم الداخلي]],تسجيل_العقود[],9,0),"")</f>
        <v>SCN-008150</v>
      </c>
      <c r="D721" s="3" t="str">
        <f>IFERROR(VLOOKUP(التحميل[[#This Row],[الرقم الداخلي]],تسجيل_العقود[],5,0),"")</f>
        <v>الصويا</v>
      </c>
      <c r="E721" s="3">
        <f>IFERROR(VLOOKUP(التحميل[[#This Row],[الرقم الداخلي]],تفصيلى[],8,0),"")</f>
        <v>0</v>
      </c>
      <c r="F721" s="9" t="s">
        <v>202</v>
      </c>
      <c r="G721" s="18">
        <v>277.56</v>
      </c>
      <c r="H721" s="3"/>
    </row>
    <row r="722" spans="1:8" ht="22.95" customHeight="1" x14ac:dyDescent="0.3">
      <c r="A722" s="3" t="s">
        <v>843</v>
      </c>
      <c r="B722" s="7">
        <v>46205</v>
      </c>
      <c r="C722" s="3" t="str">
        <f>IFERROR(VLOOKUP(التحميل[[#This Row],[الرقم الداخلي]],تسجيل_العقود[],9,0),"")</f>
        <v>S26/00138</v>
      </c>
      <c r="D722" s="3" t="str">
        <f>IFERROR(VLOOKUP(التحميل[[#This Row],[الرقم الداخلي]],تسجيل_العقود[],5,0),"")</f>
        <v>الــــــــــذرة</v>
      </c>
      <c r="E722" s="3" t="str">
        <f>IFERROR(VLOOKUP(التحميل[[#This Row],[الرقم الداخلي]],تفصيلى[],8,0),"")</f>
        <v>PROPEL WEALTH</v>
      </c>
      <c r="F722" s="9" t="s">
        <v>202</v>
      </c>
      <c r="G722" s="18">
        <v>1374.46</v>
      </c>
      <c r="H722" s="3"/>
    </row>
    <row r="723" spans="1:8" ht="22.95" customHeight="1" x14ac:dyDescent="0.3">
      <c r="A723" s="3" t="s">
        <v>994</v>
      </c>
      <c r="B723" s="7">
        <v>46206</v>
      </c>
      <c r="C723" s="3" t="str">
        <f>IFERROR(VLOOKUP(التحميل[[#This Row],[الرقم الداخلي]],تسجيل_العقود[],9,0),"")</f>
        <v>SCN-008149</v>
      </c>
      <c r="D723" s="3" t="str">
        <f>IFERROR(VLOOKUP(التحميل[[#This Row],[الرقم الداخلي]],تسجيل_العقود[],5,0),"")</f>
        <v>الصويا</v>
      </c>
      <c r="E723" s="3">
        <f>IFERROR(VLOOKUP(التحميل[[#This Row],[الرقم الداخلي]],تفصيلى[],8,0),"")</f>
        <v>0</v>
      </c>
      <c r="F723" s="9" t="s">
        <v>202</v>
      </c>
      <c r="G723" s="18">
        <v>90.990000000000009</v>
      </c>
      <c r="H723" s="3"/>
    </row>
    <row r="724" spans="1:8" ht="22.95" customHeight="1" x14ac:dyDescent="0.3">
      <c r="A724" s="3" t="s">
        <v>996</v>
      </c>
      <c r="B724" s="7">
        <v>46206</v>
      </c>
      <c r="C724" s="3" t="str">
        <f>IFERROR(VLOOKUP(التحميل[[#This Row],[الرقم الداخلي]],تسجيل_العقود[],9,0),"")</f>
        <v>SCN-008150</v>
      </c>
      <c r="D724" s="3" t="str">
        <f>IFERROR(VLOOKUP(التحميل[[#This Row],[الرقم الداخلي]],تسجيل_العقود[],5,0),"")</f>
        <v>الصويا</v>
      </c>
      <c r="E724" s="3">
        <f>IFERROR(VLOOKUP(التحميل[[#This Row],[الرقم الداخلي]],تفصيلى[],8,0),"")</f>
        <v>0</v>
      </c>
      <c r="F724" s="9" t="s">
        <v>202</v>
      </c>
      <c r="G724" s="18">
        <v>678</v>
      </c>
      <c r="H724" s="3"/>
    </row>
    <row r="725" spans="1:8" ht="22.95" customHeight="1" x14ac:dyDescent="0.3">
      <c r="A725" s="3" t="s">
        <v>843</v>
      </c>
      <c r="B725" s="7">
        <v>46206</v>
      </c>
      <c r="C725" s="3" t="str">
        <f>IFERROR(VLOOKUP(التحميل[[#This Row],[الرقم الداخلي]],تسجيل_العقود[],9,0),"")</f>
        <v>S26/00138</v>
      </c>
      <c r="D725" s="3" t="str">
        <f>IFERROR(VLOOKUP(التحميل[[#This Row],[الرقم الداخلي]],تسجيل_العقود[],5,0),"")</f>
        <v>الــــــــــذرة</v>
      </c>
      <c r="E725" s="3" t="str">
        <f>IFERROR(VLOOKUP(التحميل[[#This Row],[الرقم الداخلي]],تفصيلى[],8,0),"")</f>
        <v>PROPEL WEALTH</v>
      </c>
      <c r="F725" s="9" t="s">
        <v>202</v>
      </c>
      <c r="G725" s="18">
        <v>1996.82</v>
      </c>
      <c r="H725" s="3"/>
    </row>
    <row r="726" spans="1:8" ht="22.95" customHeight="1" x14ac:dyDescent="0.3">
      <c r="A726" s="3" t="s">
        <v>823</v>
      </c>
      <c r="B726" s="7">
        <v>46206</v>
      </c>
      <c r="C726" s="3">
        <f>IFERROR(VLOOKUP(التحميل[[#This Row],[الرقم الداخلي]],تسجيل_العقود[],9,0),"")</f>
        <v>20044610</v>
      </c>
      <c r="D726" s="3" t="str">
        <f>IFERROR(VLOOKUP(التحميل[[#This Row],[الرقم الداخلي]],تسجيل_العقود[],5,0),"")</f>
        <v>البذرة</v>
      </c>
      <c r="E726" s="3" t="str">
        <f>IFERROR(VLOOKUP(التحميل[[#This Row],[الرقم الداخلي]],تفصيلى[],8,0),"")</f>
        <v>NOOTKA ISLAND</v>
      </c>
      <c r="F726" s="9" t="s">
        <v>202</v>
      </c>
      <c r="G726" s="18">
        <v>239.06</v>
      </c>
      <c r="H726" s="3"/>
    </row>
    <row r="727" spans="1:8" ht="22.95" customHeight="1" x14ac:dyDescent="0.3">
      <c r="A727" s="3" t="s">
        <v>992</v>
      </c>
      <c r="B727" s="7">
        <v>46207</v>
      </c>
      <c r="C727" s="3" t="str">
        <f>IFERROR(VLOOKUP(التحميل[[#This Row],[الرقم الداخلي]],تسجيل_العقود[],9,0),"")</f>
        <v>SCN-008148</v>
      </c>
      <c r="D727" s="3" t="str">
        <f>IFERROR(VLOOKUP(التحميل[[#This Row],[الرقم الداخلي]],تسجيل_العقود[],5,0),"")</f>
        <v>الصويا</v>
      </c>
      <c r="E727" s="3">
        <f>IFERROR(VLOOKUP(التحميل[[#This Row],[الرقم الداخلي]],تفصيلى[],8,0),"")</f>
        <v>0</v>
      </c>
      <c r="F727" s="9" t="s">
        <v>202</v>
      </c>
      <c r="G727" s="18">
        <v>43.54</v>
      </c>
      <c r="H727" s="3"/>
    </row>
    <row r="728" spans="1:8" ht="22.95" customHeight="1" x14ac:dyDescent="0.3">
      <c r="A728" s="3" t="s">
        <v>994</v>
      </c>
      <c r="B728" s="7">
        <v>46207</v>
      </c>
      <c r="C728" s="3" t="str">
        <f>IFERROR(VLOOKUP(التحميل[[#This Row],[الرقم الداخلي]],تسجيل_العقود[],9,0),"")</f>
        <v>SCN-008149</v>
      </c>
      <c r="D728" s="3" t="str">
        <f>IFERROR(VLOOKUP(التحميل[[#This Row],[الرقم الداخلي]],تسجيل_العقود[],5,0),"")</f>
        <v>الصويا</v>
      </c>
      <c r="E728" s="3">
        <f>IFERROR(VLOOKUP(التحميل[[#This Row],[الرقم الداخلي]],تفصيلى[],8,0),"")</f>
        <v>0</v>
      </c>
      <c r="F728" s="9" t="s">
        <v>202</v>
      </c>
      <c r="G728" s="18">
        <v>302.49</v>
      </c>
      <c r="H728" s="3"/>
    </row>
    <row r="729" spans="1:8" ht="22.95" customHeight="1" x14ac:dyDescent="0.3">
      <c r="A729" s="3" t="s">
        <v>996</v>
      </c>
      <c r="B729" s="7">
        <v>46207</v>
      </c>
      <c r="C729" s="3" t="str">
        <f>IFERROR(VLOOKUP(التحميل[[#This Row],[الرقم الداخلي]],تسجيل_العقود[],9,0),"")</f>
        <v>SCN-008150</v>
      </c>
      <c r="D729" s="3" t="str">
        <f>IFERROR(VLOOKUP(التحميل[[#This Row],[الرقم الداخلي]],تسجيل_العقود[],5,0),"")</f>
        <v>الصويا</v>
      </c>
      <c r="E729" s="3">
        <f>IFERROR(VLOOKUP(التحميل[[#This Row],[الرقم الداخلي]],تفصيلى[],8,0),"")</f>
        <v>0</v>
      </c>
      <c r="F729" s="9" t="s">
        <v>202</v>
      </c>
      <c r="G729" s="18">
        <v>810.92</v>
      </c>
      <c r="H729" s="3"/>
    </row>
    <row r="730" spans="1:8" ht="22.95" customHeight="1" x14ac:dyDescent="0.3">
      <c r="A730" s="3" t="s">
        <v>843</v>
      </c>
      <c r="B730" s="7">
        <v>46207</v>
      </c>
      <c r="C730" s="3" t="str">
        <f>IFERROR(VLOOKUP(التحميل[[#This Row],[الرقم الداخلي]],تسجيل_العقود[],9,0),"")</f>
        <v>S26/00138</v>
      </c>
      <c r="D730" s="3" t="str">
        <f>IFERROR(VLOOKUP(التحميل[[#This Row],[الرقم الداخلي]],تسجيل_العقود[],5,0),"")</f>
        <v>الــــــــــذرة</v>
      </c>
      <c r="E730" s="3" t="str">
        <f>IFERROR(VLOOKUP(التحميل[[#This Row],[الرقم الداخلي]],تفصيلى[],8,0),"")</f>
        <v>PROPEL WEALTH</v>
      </c>
      <c r="F730" s="9" t="s">
        <v>202</v>
      </c>
      <c r="G730" s="18">
        <v>1758.82</v>
      </c>
      <c r="H730" s="3"/>
    </row>
    <row r="731" spans="1:8" ht="22.95" customHeight="1" x14ac:dyDescent="0.3">
      <c r="A731" s="3" t="s">
        <v>1052</v>
      </c>
      <c r="B731" s="7">
        <v>46207</v>
      </c>
      <c r="C731" s="3">
        <f>IFERROR(VLOOKUP(التحميل[[#This Row],[الرقم الداخلي]],تسجيل_العقود[],9,0),"")</f>
        <v>20045920</v>
      </c>
      <c r="D731" s="3" t="str">
        <f>IFERROR(VLOOKUP(التحميل[[#This Row],[الرقم الداخلي]],تسجيل_العقود[],5,0),"")</f>
        <v>دى جى اس</v>
      </c>
      <c r="E731" s="3" t="str">
        <f>IFERROR(VLOOKUP(التحميل[[#This Row],[الرقم الداخلي]],تفصيلى[],8,0),"")</f>
        <v>AMFITRITI</v>
      </c>
      <c r="F731" s="9" t="s">
        <v>202</v>
      </c>
      <c r="G731" s="18">
        <v>83.6</v>
      </c>
      <c r="H731" s="3"/>
    </row>
    <row r="732" spans="1:8" ht="22.95" customHeight="1" x14ac:dyDescent="0.3">
      <c r="A732" s="3" t="s">
        <v>990</v>
      </c>
      <c r="B732" s="7">
        <v>46208</v>
      </c>
      <c r="C732" s="3" t="str">
        <f>IFERROR(VLOOKUP(التحميل[[#This Row],[الرقم الداخلي]],تسجيل_العقود[],9,0),"")</f>
        <v>SCN-008147</v>
      </c>
      <c r="D732" s="3" t="str">
        <f>IFERROR(VLOOKUP(التحميل[[#This Row],[الرقم الداخلي]],تسجيل_العقود[],5,0),"")</f>
        <v>الصويا</v>
      </c>
      <c r="E732" s="3">
        <f>IFERROR(VLOOKUP(التحميل[[#This Row],[الرقم الداخلي]],تفصيلى[],8,0),"")</f>
        <v>0</v>
      </c>
      <c r="F732" s="9" t="s">
        <v>202</v>
      </c>
      <c r="G732" s="18">
        <v>48.21</v>
      </c>
      <c r="H732" s="3"/>
    </row>
    <row r="733" spans="1:8" ht="22.95" customHeight="1" x14ac:dyDescent="0.3">
      <c r="A733" s="3" t="s">
        <v>996</v>
      </c>
      <c r="B733" s="7">
        <v>46208</v>
      </c>
      <c r="C733" s="3" t="str">
        <f>IFERROR(VLOOKUP(التحميل[[#This Row],[الرقم الداخلي]],تسجيل_العقود[],9,0),"")</f>
        <v>SCN-008150</v>
      </c>
      <c r="D733" s="3" t="str">
        <f>IFERROR(VLOOKUP(التحميل[[#This Row],[الرقم الداخلي]],تسجيل_العقود[],5,0),"")</f>
        <v>الصويا</v>
      </c>
      <c r="E733" s="3">
        <f>IFERROR(VLOOKUP(التحميل[[#This Row],[الرقم الداخلي]],تفصيلى[],8,0),"")</f>
        <v>0</v>
      </c>
      <c r="F733" s="9" t="s">
        <v>202</v>
      </c>
      <c r="G733" s="18">
        <v>518.89</v>
      </c>
      <c r="H733" s="3"/>
    </row>
    <row r="734" spans="1:8" ht="22.95" customHeight="1" x14ac:dyDescent="0.3">
      <c r="A734" s="3" t="s">
        <v>843</v>
      </c>
      <c r="B734" s="7">
        <v>46208</v>
      </c>
      <c r="C734" s="3" t="str">
        <f>IFERROR(VLOOKUP(التحميل[[#This Row],[الرقم الداخلي]],تسجيل_العقود[],9,0),"")</f>
        <v>S26/00138</v>
      </c>
      <c r="D734" s="3" t="str">
        <f>IFERROR(VLOOKUP(التحميل[[#This Row],[الرقم الداخلي]],تسجيل_العقود[],5,0),"")</f>
        <v>الــــــــــذرة</v>
      </c>
      <c r="E734" s="3" t="str">
        <f>IFERROR(VLOOKUP(التحميل[[#This Row],[الرقم الداخلي]],تفصيلى[],8,0),"")</f>
        <v>PROPEL WEALTH</v>
      </c>
      <c r="F734" s="9" t="s">
        <v>202</v>
      </c>
      <c r="G734" s="18">
        <v>2045.76</v>
      </c>
      <c r="H734" s="3"/>
    </row>
    <row r="735" spans="1:8" ht="22.95" customHeight="1" x14ac:dyDescent="0.3">
      <c r="A735" s="3" t="s">
        <v>1052</v>
      </c>
      <c r="B735" s="7">
        <v>46208</v>
      </c>
      <c r="C735" s="3">
        <f>IFERROR(VLOOKUP(التحميل[[#This Row],[الرقم الداخلي]],تسجيل_العقود[],9,0),"")</f>
        <v>20045920</v>
      </c>
      <c r="D735" s="3" t="str">
        <f>IFERROR(VLOOKUP(التحميل[[#This Row],[الرقم الداخلي]],تسجيل_العقود[],5,0),"")</f>
        <v>دى جى اس</v>
      </c>
      <c r="E735" s="3" t="str">
        <f>IFERROR(VLOOKUP(التحميل[[#This Row],[الرقم الداخلي]],تفصيلى[],8,0),"")</f>
        <v>AMFITRITI</v>
      </c>
      <c r="F735" s="9" t="s">
        <v>202</v>
      </c>
      <c r="G735" s="18">
        <v>135.32</v>
      </c>
      <c r="H735" s="3"/>
    </row>
    <row r="736" spans="1:8" ht="22.95" customHeight="1" x14ac:dyDescent="0.3">
      <c r="A736" s="3" t="s">
        <v>974</v>
      </c>
      <c r="B736" s="7">
        <v>46209</v>
      </c>
      <c r="C736" s="3" t="str">
        <f>IFERROR(VLOOKUP(التحميل[[#This Row],[الرقم الداخلي]],تسجيل_العقود[],9,0),"")</f>
        <v>SCN-007837</v>
      </c>
      <c r="D736" s="3" t="str">
        <f>IFERROR(VLOOKUP(التحميل[[#This Row],[الرقم الداخلي]],تسجيل_العقود[],5,0),"")</f>
        <v>الصويا</v>
      </c>
      <c r="E736" s="3">
        <f>IFERROR(VLOOKUP(التحميل[[#This Row],[الرقم الداخلي]],تفصيلى[],8,0),"")</f>
        <v>0</v>
      </c>
      <c r="F736" s="9" t="s">
        <v>202</v>
      </c>
      <c r="G736" s="18">
        <v>6.87</v>
      </c>
      <c r="H736" s="3"/>
    </row>
    <row r="737" spans="1:8" ht="22.95" customHeight="1" x14ac:dyDescent="0.3">
      <c r="A737" s="3" t="s">
        <v>976</v>
      </c>
      <c r="B737" s="7">
        <v>46209</v>
      </c>
      <c r="C737" s="3" t="str">
        <f>IFERROR(VLOOKUP(التحميل[[#This Row],[الرقم الداخلي]],تسجيل_العقود[],9,0),"")</f>
        <v>SCN-007838</v>
      </c>
      <c r="D737" s="3" t="str">
        <f>IFERROR(VLOOKUP(التحميل[[#This Row],[الرقم الداخلي]],تسجيل_العقود[],5,0),"")</f>
        <v>الصويا</v>
      </c>
      <c r="E737" s="3">
        <f>IFERROR(VLOOKUP(التحميل[[#This Row],[الرقم الداخلي]],تفصيلى[],8,0),"")</f>
        <v>0</v>
      </c>
      <c r="F737" s="9" t="s">
        <v>202</v>
      </c>
      <c r="G737" s="18">
        <v>10.16</v>
      </c>
      <c r="H737" s="3"/>
    </row>
    <row r="738" spans="1:8" ht="22.95" customHeight="1" x14ac:dyDescent="0.3">
      <c r="A738" s="3" t="s">
        <v>978</v>
      </c>
      <c r="B738" s="7">
        <v>46209</v>
      </c>
      <c r="C738" s="3" t="str">
        <f>IFERROR(VLOOKUP(التحميل[[#This Row],[الرقم الداخلي]],تسجيل_العقود[],9,0),"")</f>
        <v>SCN-007839</v>
      </c>
      <c r="D738" s="3" t="str">
        <f>IFERROR(VLOOKUP(التحميل[[#This Row],[الرقم الداخلي]],تسجيل_العقود[],5,0),"")</f>
        <v>الصويا</v>
      </c>
      <c r="E738" s="3">
        <f>IFERROR(VLOOKUP(التحميل[[#This Row],[الرقم الداخلي]],تفصيلى[],8,0),"")</f>
        <v>0</v>
      </c>
      <c r="F738" s="9" t="s">
        <v>202</v>
      </c>
      <c r="G738" s="18">
        <v>8.19</v>
      </c>
      <c r="H738" s="3"/>
    </row>
    <row r="739" spans="1:8" ht="22.95" customHeight="1" x14ac:dyDescent="0.3">
      <c r="A739" s="3" t="s">
        <v>984</v>
      </c>
      <c r="B739" s="7">
        <v>46209</v>
      </c>
      <c r="C739" s="3" t="str">
        <f>IFERROR(VLOOKUP(التحميل[[#This Row],[الرقم الداخلي]],تسجيل_العقود[],9,0),"")</f>
        <v>SCN-008144</v>
      </c>
      <c r="D739" s="3" t="str">
        <f>IFERROR(VLOOKUP(التحميل[[#This Row],[الرقم الداخلي]],تسجيل_العقود[],5,0),"")</f>
        <v>الصويا</v>
      </c>
      <c r="E739" s="3">
        <f>IFERROR(VLOOKUP(التحميل[[#This Row],[الرقم الداخلي]],تفصيلى[],8,0),"")</f>
        <v>0</v>
      </c>
      <c r="F739" s="9" t="s">
        <v>202</v>
      </c>
      <c r="G739" s="18">
        <v>5.81</v>
      </c>
      <c r="H739" s="3"/>
    </row>
    <row r="740" spans="1:8" ht="22.95" customHeight="1" x14ac:dyDescent="0.3">
      <c r="A740" s="3" t="s">
        <v>986</v>
      </c>
      <c r="B740" s="7">
        <v>46209</v>
      </c>
      <c r="C740" s="3" t="str">
        <f>IFERROR(VLOOKUP(التحميل[[#This Row],[الرقم الداخلي]],تسجيل_العقود[],9,0),"")</f>
        <v>SCN-008145</v>
      </c>
      <c r="D740" s="3" t="str">
        <f>IFERROR(VLOOKUP(التحميل[[#This Row],[الرقم الداخلي]],تسجيل_العقود[],5,0),"")</f>
        <v>الصويا</v>
      </c>
      <c r="E740" s="3">
        <f>IFERROR(VLOOKUP(التحميل[[#This Row],[الرقم الداخلي]],تفصيلى[],8,0),"")</f>
        <v>0</v>
      </c>
      <c r="F740" s="9" t="s">
        <v>202</v>
      </c>
      <c r="G740" s="18">
        <v>8.58</v>
      </c>
      <c r="H740" s="3"/>
    </row>
    <row r="741" spans="1:8" ht="22.95" customHeight="1" x14ac:dyDescent="0.3">
      <c r="A741" s="3" t="s">
        <v>988</v>
      </c>
      <c r="B741" s="7">
        <v>46209</v>
      </c>
      <c r="C741" s="3" t="str">
        <f>IFERROR(VLOOKUP(التحميل[[#This Row],[الرقم الداخلي]],تسجيل_العقود[],9,0),"")</f>
        <v>SCN-008146</v>
      </c>
      <c r="D741" s="3" t="str">
        <f>IFERROR(VLOOKUP(التحميل[[#This Row],[الرقم الداخلي]],تسجيل_العقود[],5,0),"")</f>
        <v>الصويا</v>
      </c>
      <c r="E741" s="3">
        <f>IFERROR(VLOOKUP(التحميل[[#This Row],[الرقم الداخلي]],تفصيلى[],8,0),"")</f>
        <v>0</v>
      </c>
      <c r="F741" s="9" t="s">
        <v>202</v>
      </c>
      <c r="G741" s="18">
        <v>10.77</v>
      </c>
      <c r="H741" s="3"/>
    </row>
    <row r="742" spans="1:8" ht="22.95" customHeight="1" x14ac:dyDescent="0.3">
      <c r="A742" s="3" t="s">
        <v>990</v>
      </c>
      <c r="B742" s="7">
        <v>46209</v>
      </c>
      <c r="C742" s="3" t="str">
        <f>IFERROR(VLOOKUP(التحميل[[#This Row],[الرقم الداخلي]],تسجيل_العقود[],9,0),"")</f>
        <v>SCN-008147</v>
      </c>
      <c r="D742" s="3" t="str">
        <f>IFERROR(VLOOKUP(التحميل[[#This Row],[الرقم الداخلي]],تسجيل_العقود[],5,0),"")</f>
        <v>الصويا</v>
      </c>
      <c r="E742" s="3">
        <f>IFERROR(VLOOKUP(التحميل[[#This Row],[الرقم الداخلي]],تفصيلى[],8,0),"")</f>
        <v>0</v>
      </c>
      <c r="F742" s="9" t="s">
        <v>202</v>
      </c>
      <c r="G742" s="18">
        <v>4.53</v>
      </c>
      <c r="H742" s="3"/>
    </row>
    <row r="743" spans="1:8" ht="22.95" customHeight="1" x14ac:dyDescent="0.3">
      <c r="A743" s="3" t="s">
        <v>992</v>
      </c>
      <c r="B743" s="7">
        <v>46209</v>
      </c>
      <c r="C743" s="3" t="str">
        <f>IFERROR(VLOOKUP(التحميل[[#This Row],[الرقم الداخلي]],تسجيل_العقود[],9,0),"")</f>
        <v>SCN-008148</v>
      </c>
      <c r="D743" s="3" t="str">
        <f>IFERROR(VLOOKUP(التحميل[[#This Row],[الرقم الداخلي]],تسجيل_العقود[],5,0),"")</f>
        <v>الصويا</v>
      </c>
      <c r="E743" s="3">
        <f>IFERROR(VLOOKUP(التحميل[[#This Row],[الرقم الداخلي]],تفصيلى[],8,0),"")</f>
        <v>0</v>
      </c>
      <c r="F743" s="9" t="s">
        <v>202</v>
      </c>
      <c r="G743" s="18">
        <v>32.94</v>
      </c>
      <c r="H743" s="3"/>
    </row>
    <row r="744" spans="1:8" ht="22.95" customHeight="1" x14ac:dyDescent="0.3">
      <c r="A744" s="3" t="s">
        <v>996</v>
      </c>
      <c r="B744" s="7">
        <v>46209</v>
      </c>
      <c r="C744" s="3" t="str">
        <f>IFERROR(VLOOKUP(التحميل[[#This Row],[الرقم الداخلي]],تسجيل_العقود[],9,0),"")</f>
        <v>SCN-008150</v>
      </c>
      <c r="D744" s="3" t="str">
        <f>IFERROR(VLOOKUP(التحميل[[#This Row],[الرقم الداخلي]],تسجيل_العقود[],5,0),"")</f>
        <v>الصويا</v>
      </c>
      <c r="E744" s="3">
        <f>IFERROR(VLOOKUP(التحميل[[#This Row],[الرقم الداخلي]],تفصيلى[],8,0),"")</f>
        <v>0</v>
      </c>
      <c r="F744" s="9" t="s">
        <v>202</v>
      </c>
      <c r="G744" s="18">
        <v>199.39</v>
      </c>
      <c r="H744" s="3"/>
    </row>
    <row r="745" spans="1:8" ht="22.95" customHeight="1" x14ac:dyDescent="0.3">
      <c r="A745" s="3" t="s">
        <v>998</v>
      </c>
      <c r="B745" s="7">
        <v>46209</v>
      </c>
      <c r="C745" s="3" t="str">
        <f>IFERROR(VLOOKUP(التحميل[[#This Row],[الرقم الداخلي]],تسجيل_العقود[],9,0),"")</f>
        <v>SCN-008151</v>
      </c>
      <c r="D745" s="3" t="str">
        <f>IFERROR(VLOOKUP(التحميل[[#This Row],[الرقم الداخلي]],تسجيل_العقود[],5,0),"")</f>
        <v>الصويا</v>
      </c>
      <c r="E745" s="3">
        <f>IFERROR(VLOOKUP(التحميل[[#This Row],[الرقم الداخلي]],تفصيلى[],8,0),"")</f>
        <v>0</v>
      </c>
      <c r="F745" s="9" t="s">
        <v>202</v>
      </c>
      <c r="G745" s="18">
        <v>334.02</v>
      </c>
      <c r="H745" s="3"/>
    </row>
    <row r="746" spans="1:8" ht="22.95" customHeight="1" x14ac:dyDescent="0.3">
      <c r="A746" s="3" t="s">
        <v>843</v>
      </c>
      <c r="B746" s="7">
        <v>46209</v>
      </c>
      <c r="C746" s="3" t="str">
        <f>IFERROR(VLOOKUP(التحميل[[#This Row],[الرقم الداخلي]],تسجيل_العقود[],9,0),"")</f>
        <v>S26/00138</v>
      </c>
      <c r="D746" s="3" t="str">
        <f>IFERROR(VLOOKUP(التحميل[[#This Row],[الرقم الداخلي]],تسجيل_العقود[],5,0),"")</f>
        <v>الــــــــــذرة</v>
      </c>
      <c r="E746" s="3" t="str">
        <f>IFERROR(VLOOKUP(التحميل[[#This Row],[الرقم الداخلي]],تفصيلى[],8,0),"")</f>
        <v>PROPEL WEALTH</v>
      </c>
      <c r="F746" s="9" t="s">
        <v>202</v>
      </c>
      <c r="G746" s="18">
        <v>1636.9</v>
      </c>
      <c r="H746" s="3"/>
    </row>
    <row r="747" spans="1:8" ht="22.95" customHeight="1" x14ac:dyDescent="0.3">
      <c r="A747" s="3" t="s">
        <v>1052</v>
      </c>
      <c r="B747" s="7">
        <v>46209</v>
      </c>
      <c r="C747" s="3">
        <f>IFERROR(VLOOKUP(التحميل[[#This Row],[الرقم الداخلي]],تسجيل_العقود[],9,0),"")</f>
        <v>20045920</v>
      </c>
      <c r="D747" s="3" t="str">
        <f>IFERROR(VLOOKUP(التحميل[[#This Row],[الرقم الداخلي]],تسجيل_العقود[],5,0),"")</f>
        <v>دى جى اس</v>
      </c>
      <c r="E747" s="3" t="str">
        <f>IFERROR(VLOOKUP(التحميل[[#This Row],[الرقم الداخلي]],تفصيلى[],8,0),"")</f>
        <v>AMFITRITI</v>
      </c>
      <c r="F747" s="9" t="s">
        <v>202</v>
      </c>
      <c r="G747" s="18">
        <v>624.28000000000009</v>
      </c>
      <c r="H747" s="3"/>
    </row>
    <row r="748" spans="1:8" ht="22.95" customHeight="1" x14ac:dyDescent="0.3">
      <c r="A748" s="3" t="s">
        <v>998</v>
      </c>
      <c r="B748" s="7">
        <v>46210</v>
      </c>
      <c r="C748" s="3" t="str">
        <f>IFERROR(VLOOKUP(التحميل[[#This Row],[الرقم الداخلي]],تسجيل_العقود[],9,0),"")</f>
        <v>SCN-008151</v>
      </c>
      <c r="D748" s="3" t="str">
        <f>IFERROR(VLOOKUP(التحميل[[#This Row],[الرقم الداخلي]],تسجيل_العقود[],5,0),"")</f>
        <v>الصويا</v>
      </c>
      <c r="E748" s="3">
        <f>IFERROR(VLOOKUP(التحميل[[#This Row],[الرقم الداخلي]],تفصيلى[],8,0),"")</f>
        <v>0</v>
      </c>
      <c r="F748" s="9" t="s">
        <v>202</v>
      </c>
      <c r="G748" s="18">
        <v>944.2</v>
      </c>
      <c r="H748" s="3"/>
    </row>
    <row r="749" spans="1:8" ht="22.95" customHeight="1" x14ac:dyDescent="0.3">
      <c r="A749" s="3" t="s">
        <v>843</v>
      </c>
      <c r="B749" s="7">
        <v>46210</v>
      </c>
      <c r="C749" s="3" t="str">
        <f>IFERROR(VLOOKUP(التحميل[[#This Row],[الرقم الداخلي]],تسجيل_العقود[],9,0),"")</f>
        <v>S26/00138</v>
      </c>
      <c r="D749" s="3" t="str">
        <f>IFERROR(VLOOKUP(التحميل[[#This Row],[الرقم الداخلي]],تسجيل_العقود[],5,0),"")</f>
        <v>الــــــــــذرة</v>
      </c>
      <c r="E749" s="3" t="str">
        <f>IFERROR(VLOOKUP(التحميل[[#This Row],[الرقم الداخلي]],تفصيلى[],8,0),"")</f>
        <v>PROPEL WEALTH</v>
      </c>
      <c r="F749" s="9" t="s">
        <v>202</v>
      </c>
      <c r="G749" s="18">
        <v>934.74</v>
      </c>
      <c r="H749" s="3"/>
    </row>
    <row r="750" spans="1:8" ht="22.95" customHeight="1" x14ac:dyDescent="0.3">
      <c r="A750" s="3" t="s">
        <v>823</v>
      </c>
      <c r="B750" s="7">
        <v>46210</v>
      </c>
      <c r="C750" s="3">
        <f>IFERROR(VLOOKUP(التحميل[[#This Row],[الرقم الداخلي]],تسجيل_العقود[],9,0),"")</f>
        <v>20044610</v>
      </c>
      <c r="D750" s="3" t="str">
        <f>IFERROR(VLOOKUP(التحميل[[#This Row],[الرقم الداخلي]],تسجيل_العقود[],5,0),"")</f>
        <v>البذرة</v>
      </c>
      <c r="E750" s="3" t="str">
        <f>IFERROR(VLOOKUP(التحميل[[#This Row],[الرقم الداخلي]],تفصيلى[],8,0),"")</f>
        <v>NOOTKA ISLAND</v>
      </c>
      <c r="F750" s="9" t="s">
        <v>202</v>
      </c>
      <c r="G750" s="18">
        <v>235.76</v>
      </c>
      <c r="H750" s="3"/>
    </row>
    <row r="751" spans="1:8" ht="22.95" customHeight="1" x14ac:dyDescent="0.3">
      <c r="A751" s="3" t="s">
        <v>998</v>
      </c>
      <c r="B751" s="7">
        <v>46211</v>
      </c>
      <c r="C751" s="3" t="str">
        <f>IFERROR(VLOOKUP(التحميل[[#This Row],[الرقم الداخلي]],تسجيل_العقود[],9,0),"")</f>
        <v>SCN-008151</v>
      </c>
      <c r="D751" s="3" t="str">
        <f>IFERROR(VLOOKUP(التحميل[[#This Row],[الرقم الداخلي]],تسجيل_العقود[],5,0),"")</f>
        <v>الصويا</v>
      </c>
      <c r="E751" s="3">
        <f>IFERROR(VLOOKUP(التحميل[[#This Row],[الرقم الداخلي]],تفصيلى[],8,0),"")</f>
        <v>0</v>
      </c>
      <c r="F751" s="9" t="s">
        <v>202</v>
      </c>
      <c r="G751" s="18">
        <v>654.06000000000006</v>
      </c>
      <c r="H751" s="3"/>
    </row>
    <row r="752" spans="1:8" ht="22.95" customHeight="1" x14ac:dyDescent="0.3">
      <c r="A752" s="3" t="s">
        <v>843</v>
      </c>
      <c r="B752" s="7">
        <v>46211</v>
      </c>
      <c r="C752" s="3" t="str">
        <f>IFERROR(VLOOKUP(التحميل[[#This Row],[الرقم الداخلي]],تسجيل_العقود[],9,0),"")</f>
        <v>S26/00138</v>
      </c>
      <c r="D752" s="3" t="str">
        <f>IFERROR(VLOOKUP(التحميل[[#This Row],[الرقم الداخلي]],تسجيل_العقود[],5,0),"")</f>
        <v>الــــــــــذرة</v>
      </c>
      <c r="E752" s="3" t="str">
        <f>IFERROR(VLOOKUP(التحميل[[#This Row],[الرقم الداخلي]],تفصيلى[],8,0),"")</f>
        <v>PROPEL WEALTH</v>
      </c>
      <c r="F752" s="9" t="s">
        <v>202</v>
      </c>
      <c r="G752" s="18">
        <v>1501.52</v>
      </c>
      <c r="H752" s="3"/>
    </row>
    <row r="753" spans="1:8" ht="22.95" customHeight="1" x14ac:dyDescent="0.3">
      <c r="A753" s="3" t="s">
        <v>1052</v>
      </c>
      <c r="B753" s="7">
        <v>46211</v>
      </c>
      <c r="C753" s="3">
        <f>IFERROR(VLOOKUP(التحميل[[#This Row],[الرقم الداخلي]],تسجيل_العقود[],9,0),"")</f>
        <v>20045920</v>
      </c>
      <c r="D753" s="3" t="str">
        <f>IFERROR(VLOOKUP(التحميل[[#This Row],[الرقم الداخلي]],تسجيل_العقود[],5,0),"")</f>
        <v>دى جى اس</v>
      </c>
      <c r="E753" s="3" t="str">
        <f>IFERROR(VLOOKUP(التحميل[[#This Row],[الرقم الداخلي]],تفصيلى[],8,0),"")</f>
        <v>AMFITRITI</v>
      </c>
      <c r="F753" s="9" t="s">
        <v>202</v>
      </c>
      <c r="G753" s="18">
        <v>184.64</v>
      </c>
      <c r="H753" s="3"/>
    </row>
    <row r="754" spans="1:8" ht="22.95" customHeight="1" x14ac:dyDescent="0.3">
      <c r="A754" s="3" t="s">
        <v>996</v>
      </c>
      <c r="B754" s="7">
        <v>46212</v>
      </c>
      <c r="C754" s="3" t="str">
        <f>IFERROR(VLOOKUP(التحميل[[#This Row],[الرقم الداخلي]],تسجيل_العقود[],9,0),"")</f>
        <v>SCN-008150</v>
      </c>
      <c r="D754" s="3" t="str">
        <f>IFERROR(VLOOKUP(التحميل[[#This Row],[الرقم الداخلي]],تسجيل_العقود[],5,0),"")</f>
        <v>الصويا</v>
      </c>
      <c r="E754" s="3">
        <f>IFERROR(VLOOKUP(التحميل[[#This Row],[الرقم الداخلي]],تفصيلى[],8,0),"")</f>
        <v>0</v>
      </c>
      <c r="F754" s="9" t="s">
        <v>202</v>
      </c>
      <c r="G754" s="18">
        <v>9.57</v>
      </c>
      <c r="H754" s="3"/>
    </row>
    <row r="755" spans="1:8" ht="22.95" customHeight="1" x14ac:dyDescent="0.3">
      <c r="A755" s="3" t="s">
        <v>998</v>
      </c>
      <c r="B755" s="7">
        <v>46212</v>
      </c>
      <c r="C755" s="3" t="str">
        <f>IFERROR(VLOOKUP(التحميل[[#This Row],[الرقم الداخلي]],تسجيل_العقود[],9,0),"")</f>
        <v>SCN-008151</v>
      </c>
      <c r="D755" s="3" t="str">
        <f>IFERROR(VLOOKUP(التحميل[[#This Row],[الرقم الداخلي]],تسجيل_العقود[],5,0),"")</f>
        <v>الصويا</v>
      </c>
      <c r="E755" s="3">
        <f>IFERROR(VLOOKUP(التحميل[[#This Row],[الرقم الداخلي]],تفصيلى[],8,0),"")</f>
        <v>0</v>
      </c>
      <c r="F755" s="9" t="s">
        <v>202</v>
      </c>
      <c r="G755" s="18">
        <v>355.03999999999996</v>
      </c>
      <c r="H755" s="3"/>
    </row>
    <row r="756" spans="1:8" ht="22.95" customHeight="1" x14ac:dyDescent="0.3">
      <c r="A756" s="3" t="s">
        <v>1000</v>
      </c>
      <c r="B756" s="7">
        <v>46212</v>
      </c>
      <c r="C756" s="3" t="str">
        <f>IFERROR(VLOOKUP(التحميل[[#This Row],[الرقم الداخلي]],تسجيل_العقود[],9,0),"")</f>
        <v>SCN-008152</v>
      </c>
      <c r="D756" s="3" t="str">
        <f>IFERROR(VLOOKUP(التحميل[[#This Row],[الرقم الداخلي]],تسجيل_العقود[],5,0),"")</f>
        <v>الصويا</v>
      </c>
      <c r="E756" s="3">
        <f>IFERROR(VLOOKUP(التحميل[[#This Row],[الرقم الداخلي]],تفصيلى[],8,0),"")</f>
        <v>0</v>
      </c>
      <c r="F756" s="9" t="s">
        <v>202</v>
      </c>
      <c r="G756" s="18">
        <v>388.58000000000004</v>
      </c>
      <c r="H756" s="3"/>
    </row>
    <row r="757" spans="1:8" ht="22.95" customHeight="1" x14ac:dyDescent="0.3">
      <c r="A757" s="3" t="s">
        <v>848</v>
      </c>
      <c r="B757" s="7">
        <v>46212</v>
      </c>
      <c r="C757" s="3">
        <f>IFERROR(VLOOKUP(التحميل[[#This Row],[الرقم الداخلي]],تسجيل_العقود[],9,0),"")</f>
        <v>60911684</v>
      </c>
      <c r="D757" s="3" t="str">
        <f>IFERROR(VLOOKUP(التحميل[[#This Row],[الرقم الداخلي]],تسجيل_العقود[],5,0),"")</f>
        <v>الــــــــــذرة</v>
      </c>
      <c r="E757" s="3" t="str">
        <f>IFERROR(VLOOKUP(التحميل[[#This Row],[الرقم الداخلي]],تفصيلى[],8,0),"")</f>
        <v>DEJIMA</v>
      </c>
      <c r="F757" s="9" t="s">
        <v>202</v>
      </c>
      <c r="G757" s="18">
        <v>713.76</v>
      </c>
      <c r="H757" s="3"/>
    </row>
    <row r="758" spans="1:8" ht="22.95" customHeight="1" x14ac:dyDescent="0.3">
      <c r="A758" s="3" t="s">
        <v>843</v>
      </c>
      <c r="B758" s="7">
        <v>46212</v>
      </c>
      <c r="C758" s="3" t="str">
        <f>IFERROR(VLOOKUP(التحميل[[#This Row],[الرقم الداخلي]],تسجيل_العقود[],9,0),"")</f>
        <v>S26/00138</v>
      </c>
      <c r="D758" s="3" t="str">
        <f>IFERROR(VLOOKUP(التحميل[[#This Row],[الرقم الداخلي]],تسجيل_العقود[],5,0),"")</f>
        <v>الــــــــــذرة</v>
      </c>
      <c r="E758" s="3" t="str">
        <f>IFERROR(VLOOKUP(التحميل[[#This Row],[الرقم الداخلي]],تفصيلى[],8,0),"")</f>
        <v>PROPEL WEALTH</v>
      </c>
      <c r="F758" s="9" t="s">
        <v>202</v>
      </c>
      <c r="G758" s="18">
        <v>1123.8399999999999</v>
      </c>
      <c r="H758" s="3"/>
    </row>
    <row r="759" spans="1:8" ht="22.95" customHeight="1" x14ac:dyDescent="0.3">
      <c r="A759" s="3" t="s">
        <v>823</v>
      </c>
      <c r="B759" s="7">
        <v>46212</v>
      </c>
      <c r="C759" s="3">
        <f>IFERROR(VLOOKUP(التحميل[[#This Row],[الرقم الداخلي]],تسجيل_العقود[],9,0),"")</f>
        <v>20044610</v>
      </c>
      <c r="D759" s="3" t="str">
        <f>IFERROR(VLOOKUP(التحميل[[#This Row],[الرقم الداخلي]],تسجيل_العقود[],5,0),"")</f>
        <v>البذرة</v>
      </c>
      <c r="E759" s="3" t="str">
        <f>IFERROR(VLOOKUP(التحميل[[#This Row],[الرقم الداخلي]],تفصيلى[],8,0),"")</f>
        <v>NOOTKA ISLAND</v>
      </c>
      <c r="F759" s="9" t="s">
        <v>202</v>
      </c>
      <c r="G759" s="18">
        <v>302.56</v>
      </c>
      <c r="H759" s="3"/>
    </row>
    <row r="760" spans="1:8" ht="22.95" customHeight="1" x14ac:dyDescent="0.3">
      <c r="A760" s="3" t="s">
        <v>1052</v>
      </c>
      <c r="B760" s="7">
        <v>46212</v>
      </c>
      <c r="C760" s="3">
        <f>IFERROR(VLOOKUP(التحميل[[#This Row],[الرقم الداخلي]],تسجيل_العقود[],9,0),"")</f>
        <v>20045920</v>
      </c>
      <c r="D760" s="3" t="str">
        <f>IFERROR(VLOOKUP(التحميل[[#This Row],[الرقم الداخلي]],تسجيل_العقود[],5,0),"")</f>
        <v>دى جى اس</v>
      </c>
      <c r="E760" s="3" t="str">
        <f>IFERROR(VLOOKUP(التحميل[[#This Row],[الرقم الداخلي]],تفصيلى[],8,0),"")</f>
        <v>AMFITRITI</v>
      </c>
      <c r="F760" s="9" t="s">
        <v>202</v>
      </c>
      <c r="G760" s="18">
        <v>185.49999999999997</v>
      </c>
      <c r="H760" s="3"/>
    </row>
    <row r="761" spans="1:8" ht="22.95" customHeight="1" x14ac:dyDescent="0.3">
      <c r="A761" s="3" t="s">
        <v>998</v>
      </c>
      <c r="B761" s="7">
        <v>46213</v>
      </c>
      <c r="C761" s="3" t="str">
        <f>IFERROR(VLOOKUP(التحميل[[#This Row],[الرقم الداخلي]],تسجيل_العقود[],9,0),"")</f>
        <v>SCN-008151</v>
      </c>
      <c r="D761" s="3" t="str">
        <f>IFERROR(VLOOKUP(التحميل[[#This Row],[الرقم الداخلي]],تسجيل_العقود[],5,0),"")</f>
        <v>الصويا</v>
      </c>
      <c r="E761" s="3">
        <f>IFERROR(VLOOKUP(التحميل[[#This Row],[الرقم الداخلي]],تفصيلى[],8,0),"")</f>
        <v>0</v>
      </c>
      <c r="F761" s="9" t="s">
        <v>202</v>
      </c>
      <c r="G761" s="18">
        <v>87.88</v>
      </c>
      <c r="H761" s="3"/>
    </row>
    <row r="762" spans="1:8" ht="22.95" customHeight="1" x14ac:dyDescent="0.3">
      <c r="A762" s="3" t="s">
        <v>1000</v>
      </c>
      <c r="B762" s="7">
        <v>46213</v>
      </c>
      <c r="C762" s="3" t="str">
        <f>IFERROR(VLOOKUP(التحميل[[#This Row],[الرقم الداخلي]],تسجيل_العقود[],9,0),"")</f>
        <v>SCN-008152</v>
      </c>
      <c r="D762" s="3" t="str">
        <f>IFERROR(VLOOKUP(التحميل[[#This Row],[الرقم الداخلي]],تسجيل_العقود[],5,0),"")</f>
        <v>الصويا</v>
      </c>
      <c r="E762" s="3">
        <f>IFERROR(VLOOKUP(التحميل[[#This Row],[الرقم الداخلي]],تفصيلى[],8,0),"")</f>
        <v>0</v>
      </c>
      <c r="F762" s="9" t="s">
        <v>202</v>
      </c>
      <c r="G762" s="18">
        <v>310.8</v>
      </c>
      <c r="H762" s="3"/>
    </row>
    <row r="763" spans="1:8" ht="22.95" customHeight="1" x14ac:dyDescent="0.3">
      <c r="A763" s="3" t="s">
        <v>848</v>
      </c>
      <c r="B763" s="7">
        <v>46213</v>
      </c>
      <c r="C763" s="3">
        <f>IFERROR(VLOOKUP(التحميل[[#This Row],[الرقم الداخلي]],تسجيل_العقود[],9,0),"")</f>
        <v>60911684</v>
      </c>
      <c r="D763" s="3" t="str">
        <f>IFERROR(VLOOKUP(التحميل[[#This Row],[الرقم الداخلي]],تسجيل_العقود[],5,0),"")</f>
        <v>الــــــــــذرة</v>
      </c>
      <c r="E763" s="3" t="str">
        <f>IFERROR(VLOOKUP(التحميل[[#This Row],[الرقم الداخلي]],تفصيلى[],8,0),"")</f>
        <v>DEJIMA</v>
      </c>
      <c r="F763" s="9" t="s">
        <v>202</v>
      </c>
      <c r="G763" s="18">
        <v>2333.6999999999998</v>
      </c>
      <c r="H763" s="3"/>
    </row>
    <row r="764" spans="1:8" ht="22.95" customHeight="1" x14ac:dyDescent="0.3">
      <c r="A764" s="3" t="s">
        <v>998</v>
      </c>
      <c r="B764" s="7">
        <v>46214</v>
      </c>
      <c r="C764" s="3" t="str">
        <f>IFERROR(VLOOKUP(التحميل[[#This Row],[الرقم الداخلي]],تسجيل_العقود[],9,0),"")</f>
        <v>SCN-008151</v>
      </c>
      <c r="D764" s="3" t="str">
        <f>IFERROR(VLOOKUP(التحميل[[#This Row],[الرقم الداخلي]],تسجيل_العقود[],5,0),"")</f>
        <v>الصويا</v>
      </c>
      <c r="E764" s="3">
        <f>IFERROR(VLOOKUP(التحميل[[#This Row],[الرقم الداخلي]],تفصيلى[],8,0),"")</f>
        <v>0</v>
      </c>
      <c r="F764" s="9" t="s">
        <v>202</v>
      </c>
      <c r="G764" s="18">
        <v>41.99</v>
      </c>
      <c r="H764" s="3"/>
    </row>
    <row r="765" spans="1:8" ht="22.95" customHeight="1" x14ac:dyDescent="0.3">
      <c r="A765" s="3" t="s">
        <v>1000</v>
      </c>
      <c r="B765" s="7">
        <v>46214</v>
      </c>
      <c r="C765" s="3" t="str">
        <f>IFERROR(VLOOKUP(التحميل[[#This Row],[الرقم الداخلي]],تسجيل_العقود[],9,0),"")</f>
        <v>SCN-008152</v>
      </c>
      <c r="D765" s="3" t="str">
        <f>IFERROR(VLOOKUP(التحميل[[#This Row],[الرقم الداخلي]],تسجيل_العقود[],5,0),"")</f>
        <v>الصويا</v>
      </c>
      <c r="E765" s="3">
        <f>IFERROR(VLOOKUP(التحميل[[#This Row],[الرقم الداخلي]],تفصيلى[],8,0),"")</f>
        <v>0</v>
      </c>
      <c r="F765" s="9" t="s">
        <v>202</v>
      </c>
      <c r="G765" s="18">
        <v>888.18000000000029</v>
      </c>
      <c r="H765" s="3"/>
    </row>
    <row r="766" spans="1:8" ht="22.95" customHeight="1" x14ac:dyDescent="0.3">
      <c r="A766" s="3" t="s">
        <v>848</v>
      </c>
      <c r="B766" s="7">
        <v>46214</v>
      </c>
      <c r="C766" s="3">
        <f>IFERROR(VLOOKUP(التحميل[[#This Row],[الرقم الداخلي]],تسجيل_العقود[],9,0),"")</f>
        <v>60911684</v>
      </c>
      <c r="D766" s="3" t="str">
        <f>IFERROR(VLOOKUP(التحميل[[#This Row],[الرقم الداخلي]],تسجيل_العقود[],5,0),"")</f>
        <v>الــــــــــذرة</v>
      </c>
      <c r="E766" s="3" t="str">
        <f>IFERROR(VLOOKUP(التحميل[[#This Row],[الرقم الداخلي]],تفصيلى[],8,0),"")</f>
        <v>DEJIMA</v>
      </c>
      <c r="F766" s="9" t="s">
        <v>202</v>
      </c>
      <c r="G766" s="18">
        <v>2295.88</v>
      </c>
      <c r="H766" s="3"/>
    </row>
    <row r="767" spans="1:8" ht="22.95" customHeight="1" x14ac:dyDescent="0.3">
      <c r="A767" s="3" t="s">
        <v>1052</v>
      </c>
      <c r="B767" s="7">
        <v>46214</v>
      </c>
      <c r="C767" s="3">
        <f>IFERROR(VLOOKUP(التحميل[[#This Row],[الرقم الداخلي]],تسجيل_العقود[],9,0),"")</f>
        <v>20045920</v>
      </c>
      <c r="D767" s="3" t="str">
        <f>IFERROR(VLOOKUP(التحميل[[#This Row],[الرقم الداخلي]],تسجيل_العقود[],5,0),"")</f>
        <v>دى جى اس</v>
      </c>
      <c r="E767" s="3" t="str">
        <f>IFERROR(VLOOKUP(التحميل[[#This Row],[الرقم الداخلي]],تفصيلى[],8,0),"")</f>
        <v>AMFITRITI</v>
      </c>
      <c r="F767" s="9" t="s">
        <v>202</v>
      </c>
      <c r="G767" s="18">
        <v>440.8</v>
      </c>
      <c r="H767" s="3"/>
    </row>
    <row r="768" spans="1:8" ht="22.95" customHeight="1" x14ac:dyDescent="0.3">
      <c r="A768" s="3" t="s">
        <v>998</v>
      </c>
      <c r="B768" s="7">
        <v>46215</v>
      </c>
      <c r="C768" s="3" t="str">
        <f>IFERROR(VLOOKUP(التحميل[[#This Row],[الرقم الداخلي]],تسجيل_العقود[],9,0),"")</f>
        <v>SCN-008151</v>
      </c>
      <c r="D768" s="3" t="str">
        <f>IFERROR(VLOOKUP(التحميل[[#This Row],[الرقم الداخلي]],تسجيل_العقود[],5,0),"")</f>
        <v>الصويا</v>
      </c>
      <c r="E768" s="3">
        <f>IFERROR(VLOOKUP(التحميل[[#This Row],[الرقم الداخلي]],تفصيلى[],8,0),"")</f>
        <v>0</v>
      </c>
      <c r="F768" s="9" t="s">
        <v>202</v>
      </c>
      <c r="G768" s="18">
        <v>46.02</v>
      </c>
      <c r="H768" s="3"/>
    </row>
    <row r="769" spans="1:8" ht="22.95" customHeight="1" x14ac:dyDescent="0.3">
      <c r="A769" s="3" t="s">
        <v>1000</v>
      </c>
      <c r="B769" s="7">
        <v>46215</v>
      </c>
      <c r="C769" s="3" t="str">
        <f>IFERROR(VLOOKUP(التحميل[[#This Row],[الرقم الداخلي]],تسجيل_العقود[],9,0),"")</f>
        <v>SCN-008152</v>
      </c>
      <c r="D769" s="3" t="str">
        <f>IFERROR(VLOOKUP(التحميل[[#This Row],[الرقم الداخلي]],تسجيل_العقود[],5,0),"")</f>
        <v>الصويا</v>
      </c>
      <c r="E769" s="3">
        <f>IFERROR(VLOOKUP(التحميل[[#This Row],[الرقم الداخلي]],تفصيلى[],8,0),"")</f>
        <v>0</v>
      </c>
      <c r="F769" s="9" t="s">
        <v>202</v>
      </c>
      <c r="G769" s="18">
        <v>849.62</v>
      </c>
      <c r="H769" s="3"/>
    </row>
    <row r="770" spans="1:8" ht="22.95" customHeight="1" x14ac:dyDescent="0.3">
      <c r="A770" s="3" t="s">
        <v>848</v>
      </c>
      <c r="B770" s="7">
        <v>46215</v>
      </c>
      <c r="C770" s="3">
        <f>IFERROR(VLOOKUP(التحميل[[#This Row],[الرقم الداخلي]],تسجيل_العقود[],9,0),"")</f>
        <v>60911684</v>
      </c>
      <c r="D770" s="3" t="str">
        <f>IFERROR(VLOOKUP(التحميل[[#This Row],[الرقم الداخلي]],تسجيل_العقود[],5,0),"")</f>
        <v>الــــــــــذرة</v>
      </c>
      <c r="E770" s="3" t="str">
        <f>IFERROR(VLOOKUP(التحميل[[#This Row],[الرقم الداخلي]],تفصيلى[],8,0),"")</f>
        <v>DEJIMA</v>
      </c>
      <c r="F770" s="9" t="s">
        <v>202</v>
      </c>
      <c r="G770" s="18">
        <v>2297.7199999999998</v>
      </c>
      <c r="H770" s="3"/>
    </row>
    <row r="771" spans="1:8" ht="22.95" customHeight="1" x14ac:dyDescent="0.3">
      <c r="A771" s="3" t="s">
        <v>1052</v>
      </c>
      <c r="B771" s="7">
        <v>46215</v>
      </c>
      <c r="C771" s="3">
        <f>IFERROR(VLOOKUP(التحميل[[#This Row],[الرقم الداخلي]],تسجيل_العقود[],9,0),"")</f>
        <v>20045920</v>
      </c>
      <c r="D771" s="3" t="str">
        <f>IFERROR(VLOOKUP(التحميل[[#This Row],[الرقم الداخلي]],تسجيل_العقود[],5,0),"")</f>
        <v>دى جى اس</v>
      </c>
      <c r="E771" s="3" t="str">
        <f>IFERROR(VLOOKUP(التحميل[[#This Row],[الرقم الداخلي]],تفصيلى[],8,0),"")</f>
        <v>AMFITRITI</v>
      </c>
      <c r="F771" s="9" t="s">
        <v>202</v>
      </c>
      <c r="G771" s="18">
        <v>185.64</v>
      </c>
      <c r="H771" s="3"/>
    </row>
    <row r="772" spans="1:8" ht="22.95" customHeight="1" x14ac:dyDescent="0.3">
      <c r="A772" s="3" t="s">
        <v>998</v>
      </c>
      <c r="B772" s="7">
        <v>46216</v>
      </c>
      <c r="C772" s="3" t="str">
        <f>IFERROR(VLOOKUP(التحميل[[#This Row],[الرقم الداخلي]],تسجيل_العقود[],9,0),"")</f>
        <v>SCN-008151</v>
      </c>
      <c r="D772" s="3" t="str">
        <f>IFERROR(VLOOKUP(التحميل[[#This Row],[الرقم الداخلي]],تسجيل_العقود[],5,0),"")</f>
        <v>الصويا</v>
      </c>
      <c r="E772" s="3">
        <f>IFERROR(VLOOKUP(التحميل[[#This Row],[الرقم الداخلي]],تفصيلى[],8,0),"")</f>
        <v>0</v>
      </c>
      <c r="F772" s="9" t="s">
        <v>202</v>
      </c>
      <c r="G772" s="18">
        <v>31.01</v>
      </c>
      <c r="H772" s="3"/>
    </row>
    <row r="773" spans="1:8" ht="22.95" customHeight="1" x14ac:dyDescent="0.3">
      <c r="A773" s="3" t="s">
        <v>1000</v>
      </c>
      <c r="B773" s="7">
        <v>46216</v>
      </c>
      <c r="C773" s="3" t="str">
        <f>IFERROR(VLOOKUP(التحميل[[#This Row],[الرقم الداخلي]],تسجيل_العقود[],9,0),"")</f>
        <v>SCN-008152</v>
      </c>
      <c r="D773" s="3" t="str">
        <f>IFERROR(VLOOKUP(التحميل[[#This Row],[الرقم الداخلي]],تسجيل_العقود[],5,0),"")</f>
        <v>الصويا</v>
      </c>
      <c r="E773" s="3">
        <f>IFERROR(VLOOKUP(التحميل[[#This Row],[الرقم الداخلي]],تفصيلى[],8,0),"")</f>
        <v>0</v>
      </c>
      <c r="F773" s="9" t="s">
        <v>202</v>
      </c>
      <c r="G773" s="18">
        <v>57.68</v>
      </c>
      <c r="H773" s="3"/>
    </row>
    <row r="774" spans="1:8" ht="22.95" customHeight="1" x14ac:dyDescent="0.3">
      <c r="A774" s="3" t="s">
        <v>1002</v>
      </c>
      <c r="B774" s="7">
        <v>46216</v>
      </c>
      <c r="C774" s="3" t="str">
        <f>IFERROR(VLOOKUP(التحميل[[#This Row],[الرقم الداخلي]],تسجيل_العقود[],9,0),"")</f>
        <v>SCN-008153</v>
      </c>
      <c r="D774" s="3" t="str">
        <f>IFERROR(VLOOKUP(التحميل[[#This Row],[الرقم الداخلي]],تسجيل_العقود[],5,0),"")</f>
        <v>الصويا</v>
      </c>
      <c r="E774" s="3">
        <f>IFERROR(VLOOKUP(التحميل[[#This Row],[الرقم الداخلي]],تفصيلى[],8,0),"")</f>
        <v>0</v>
      </c>
      <c r="F774" s="9" t="s">
        <v>202</v>
      </c>
      <c r="G774" s="18">
        <v>529.82999999999993</v>
      </c>
      <c r="H774" s="3"/>
    </row>
    <row r="775" spans="1:8" ht="22.95" customHeight="1" x14ac:dyDescent="0.3">
      <c r="A775" s="3" t="s">
        <v>848</v>
      </c>
      <c r="B775" s="7">
        <v>46216</v>
      </c>
      <c r="C775" s="3">
        <f>IFERROR(VLOOKUP(التحميل[[#This Row],[الرقم الداخلي]],تسجيل_العقود[],9,0),"")</f>
        <v>60911684</v>
      </c>
      <c r="D775" s="3" t="str">
        <f>IFERROR(VLOOKUP(التحميل[[#This Row],[الرقم الداخلي]],تسجيل_العقود[],5,0),"")</f>
        <v>الــــــــــذرة</v>
      </c>
      <c r="E775" s="3" t="str">
        <f>IFERROR(VLOOKUP(التحميل[[#This Row],[الرقم الداخلي]],تفصيلى[],8,0),"")</f>
        <v>DEJIMA</v>
      </c>
      <c r="F775" s="9" t="s">
        <v>202</v>
      </c>
      <c r="G775" s="18">
        <v>1943.4</v>
      </c>
      <c r="H775" s="3"/>
    </row>
    <row r="776" spans="1:8" ht="22.95" customHeight="1" x14ac:dyDescent="0.3">
      <c r="A776" s="3" t="s">
        <v>1052</v>
      </c>
      <c r="B776" s="7">
        <v>46216</v>
      </c>
      <c r="C776" s="3">
        <f>IFERROR(VLOOKUP(التحميل[[#This Row],[الرقم الداخلي]],تسجيل_العقود[],9,0),"")</f>
        <v>20045920</v>
      </c>
      <c r="D776" s="3" t="str">
        <f>IFERROR(VLOOKUP(التحميل[[#This Row],[الرقم الداخلي]],تسجيل_العقود[],5,0),"")</f>
        <v>دى جى اس</v>
      </c>
      <c r="E776" s="3" t="str">
        <f>IFERROR(VLOOKUP(التحميل[[#This Row],[الرقم الداخلي]],تفصيلى[],8,0),"")</f>
        <v>AMFITRITI</v>
      </c>
      <c r="F776" s="9" t="s">
        <v>202</v>
      </c>
      <c r="G776" s="18">
        <v>134.18</v>
      </c>
      <c r="H776" s="3"/>
    </row>
    <row r="777" spans="1:8" ht="22.95" customHeight="1" x14ac:dyDescent="0.3">
      <c r="A777" s="3" t="s">
        <v>1002</v>
      </c>
      <c r="B777" s="7">
        <v>46217</v>
      </c>
      <c r="C777" s="3" t="str">
        <f>IFERROR(VLOOKUP(التحميل[[#This Row],[الرقم الداخلي]],تسجيل_العقود[],9,0),"")</f>
        <v>SCN-008153</v>
      </c>
      <c r="D777" s="3" t="str">
        <f>IFERROR(VLOOKUP(التحميل[[#This Row],[الرقم الداخلي]],تسجيل_العقود[],5,0),"")</f>
        <v>الصويا</v>
      </c>
      <c r="E777" s="3">
        <f>IFERROR(VLOOKUP(التحميل[[#This Row],[الرقم الداخلي]],تفصيلى[],8,0),"")</f>
        <v>0</v>
      </c>
      <c r="F777" s="9" t="s">
        <v>202</v>
      </c>
      <c r="G777" s="18">
        <v>958.81000000000006</v>
      </c>
      <c r="H777" s="3"/>
    </row>
    <row r="778" spans="1:8" ht="22.95" customHeight="1" x14ac:dyDescent="0.3">
      <c r="A778" s="3" t="s">
        <v>848</v>
      </c>
      <c r="B778" s="7">
        <v>46217</v>
      </c>
      <c r="C778" s="3">
        <f>IFERROR(VLOOKUP(التحميل[[#This Row],[الرقم الداخلي]],تسجيل_العقود[],9,0),"")</f>
        <v>60911684</v>
      </c>
      <c r="D778" s="3" t="str">
        <f>IFERROR(VLOOKUP(التحميل[[#This Row],[الرقم الداخلي]],تسجيل_العقود[],5,0),"")</f>
        <v>الــــــــــذرة</v>
      </c>
      <c r="E778" s="3" t="str">
        <f>IFERROR(VLOOKUP(التحميل[[#This Row],[الرقم الداخلي]],تفصيلى[],8,0),"")</f>
        <v>DEJIMA</v>
      </c>
      <c r="F778" s="9" t="s">
        <v>202</v>
      </c>
      <c r="G778" s="18">
        <v>3332.16</v>
      </c>
      <c r="H778" s="3"/>
    </row>
    <row r="779" spans="1:8" ht="22.95" customHeight="1" x14ac:dyDescent="0.3">
      <c r="A779" s="3" t="s">
        <v>1052</v>
      </c>
      <c r="B779" s="7">
        <v>46217</v>
      </c>
      <c r="C779" s="3">
        <f>IFERROR(VLOOKUP(التحميل[[#This Row],[الرقم الداخلي]],تسجيل_العقود[],9,0),"")</f>
        <v>20045920</v>
      </c>
      <c r="D779" s="3" t="str">
        <f>IFERROR(VLOOKUP(التحميل[[#This Row],[الرقم الداخلي]],تسجيل_العقود[],5,0),"")</f>
        <v>دى جى اس</v>
      </c>
      <c r="E779" s="3" t="str">
        <f>IFERROR(VLOOKUP(التحميل[[#This Row],[الرقم الداخلي]],تفصيلى[],8,0),"")</f>
        <v>AMFITRITI</v>
      </c>
      <c r="F779" s="9" t="s">
        <v>202</v>
      </c>
      <c r="G779" s="18">
        <v>138.85999999999999</v>
      </c>
      <c r="H779" s="3"/>
    </row>
    <row r="780" spans="1:8" ht="22.95" customHeight="1" x14ac:dyDescent="0.3">
      <c r="A780" s="3" t="s">
        <v>1002</v>
      </c>
      <c r="B780" s="7">
        <v>46218</v>
      </c>
      <c r="C780" s="3" t="str">
        <f>IFERROR(VLOOKUP(التحميل[[#This Row],[الرقم الداخلي]],تسجيل_العقود[],9,0),"")</f>
        <v>SCN-008153</v>
      </c>
      <c r="D780" s="3" t="str">
        <f>IFERROR(VLOOKUP(التحميل[[#This Row],[الرقم الداخلي]],تسجيل_العقود[],5,0),"")</f>
        <v>الصويا</v>
      </c>
      <c r="E780" s="3">
        <f>IFERROR(VLOOKUP(التحميل[[#This Row],[الرقم الداخلي]],تفصيلى[],8,0),"")</f>
        <v>0</v>
      </c>
      <c r="F780" s="9" t="s">
        <v>202</v>
      </c>
      <c r="G780" s="18">
        <v>649.3900000000001</v>
      </c>
      <c r="H780" s="3"/>
    </row>
    <row r="781" spans="1:8" ht="22.95" customHeight="1" x14ac:dyDescent="0.3">
      <c r="A781" s="3" t="s">
        <v>848</v>
      </c>
      <c r="B781" s="7">
        <v>46218</v>
      </c>
      <c r="C781" s="3">
        <f>IFERROR(VLOOKUP(التحميل[[#This Row],[الرقم الداخلي]],تسجيل_العقود[],9,0),"")</f>
        <v>60911684</v>
      </c>
      <c r="D781" s="3" t="str">
        <f>IFERROR(VLOOKUP(التحميل[[#This Row],[الرقم الداخلي]],تسجيل_العقود[],5,0),"")</f>
        <v>الــــــــــذرة</v>
      </c>
      <c r="E781" s="3" t="str">
        <f>IFERROR(VLOOKUP(التحميل[[#This Row],[الرقم الداخلي]],تفصيلى[],8,0),"")</f>
        <v>DEJIMA</v>
      </c>
      <c r="F781" s="9" t="s">
        <v>202</v>
      </c>
      <c r="G781" s="18">
        <v>3948.04</v>
      </c>
      <c r="H781" s="3"/>
    </row>
    <row r="782" spans="1:8" ht="22.95" customHeight="1" x14ac:dyDescent="0.3">
      <c r="A782" s="3" t="s">
        <v>1052</v>
      </c>
      <c r="B782" s="7">
        <v>46218</v>
      </c>
      <c r="C782" s="3">
        <f>IFERROR(VLOOKUP(التحميل[[#This Row],[الرقم الداخلي]],تسجيل_العقود[],9,0),"")</f>
        <v>20045920</v>
      </c>
      <c r="D782" s="3" t="str">
        <f>IFERROR(VLOOKUP(التحميل[[#This Row],[الرقم الداخلي]],تسجيل_العقود[],5,0),"")</f>
        <v>دى جى اس</v>
      </c>
      <c r="E782" s="3" t="str">
        <f>IFERROR(VLOOKUP(التحميل[[#This Row],[الرقم الداخلي]],تفصيلى[],8,0),"")</f>
        <v>AMFITRITI</v>
      </c>
      <c r="F782" s="9" t="s">
        <v>202</v>
      </c>
      <c r="G782" s="18">
        <v>362.16</v>
      </c>
      <c r="H782" s="3"/>
    </row>
    <row r="783" spans="1:8" ht="22.95" customHeight="1" x14ac:dyDescent="0.3">
      <c r="A783" s="3" t="s">
        <v>1002</v>
      </c>
      <c r="B783" s="7">
        <v>46219</v>
      </c>
      <c r="C783" s="3" t="str">
        <f>IFERROR(VLOOKUP(التحميل[[#This Row],[الرقم الداخلي]],تسجيل_العقود[],9,0),"")</f>
        <v>SCN-008153</v>
      </c>
      <c r="D783" s="3" t="str">
        <f>IFERROR(VLOOKUP(التحميل[[#This Row],[الرقم الداخلي]],تسجيل_العقود[],5,0),"")</f>
        <v>الصويا</v>
      </c>
      <c r="E783" s="3">
        <f>IFERROR(VLOOKUP(التحميل[[#This Row],[الرقم الداخلي]],تفصيلى[],8,0),"")</f>
        <v>0</v>
      </c>
      <c r="F783" s="9" t="s">
        <v>202</v>
      </c>
      <c r="G783" s="18">
        <v>65.69</v>
      </c>
      <c r="H783" s="3"/>
    </row>
    <row r="784" spans="1:8" ht="22.95" customHeight="1" x14ac:dyDescent="0.3">
      <c r="A784" s="3" t="s">
        <v>1004</v>
      </c>
      <c r="B784" s="7">
        <v>46219</v>
      </c>
      <c r="C784" s="3" t="str">
        <f>IFERROR(VLOOKUP(التحميل[[#This Row],[الرقم الداخلي]],تسجيل_العقود[],9,0),"")</f>
        <v>SCN-008154</v>
      </c>
      <c r="D784" s="3" t="str">
        <f>IFERROR(VLOOKUP(التحميل[[#This Row],[الرقم الداخلي]],تسجيل_العقود[],5,0),"")</f>
        <v>الصويا</v>
      </c>
      <c r="E784" s="3">
        <f>IFERROR(VLOOKUP(التحميل[[#This Row],[الرقم الداخلي]],تفصيلى[],8,0),"")</f>
        <v>0</v>
      </c>
      <c r="F784" s="9" t="s">
        <v>202</v>
      </c>
      <c r="G784" s="18">
        <v>994.1099999999999</v>
      </c>
      <c r="H784" s="3"/>
    </row>
    <row r="785" spans="1:8" ht="22.95" customHeight="1" x14ac:dyDescent="0.3">
      <c r="A785" s="3" t="s">
        <v>848</v>
      </c>
      <c r="B785" s="7">
        <v>46219</v>
      </c>
      <c r="C785" s="3">
        <f>IFERROR(VLOOKUP(التحميل[[#This Row],[الرقم الداخلي]],تسجيل_العقود[],9,0),"")</f>
        <v>60911684</v>
      </c>
      <c r="D785" s="3" t="str">
        <f>IFERROR(VLOOKUP(التحميل[[#This Row],[الرقم الداخلي]],تسجيل_العقود[],5,0),"")</f>
        <v>الــــــــــذرة</v>
      </c>
      <c r="E785" s="3" t="str">
        <f>IFERROR(VLOOKUP(التحميل[[#This Row],[الرقم الداخلي]],تفصيلى[],8,0),"")</f>
        <v>DEJIMA</v>
      </c>
      <c r="F785" s="9" t="s">
        <v>202</v>
      </c>
      <c r="G785" s="18">
        <v>2678.1</v>
      </c>
      <c r="H785" s="3"/>
    </row>
    <row r="786" spans="1:8" ht="22.95" customHeight="1" x14ac:dyDescent="0.3">
      <c r="A786" s="3" t="s">
        <v>1052</v>
      </c>
      <c r="B786" s="7">
        <v>46219</v>
      </c>
      <c r="C786" s="3">
        <f>IFERROR(VLOOKUP(التحميل[[#This Row],[الرقم الداخلي]],تسجيل_العقود[],9,0),"")</f>
        <v>20045920</v>
      </c>
      <c r="D786" s="3" t="str">
        <f>IFERROR(VLOOKUP(التحميل[[#This Row],[الرقم الداخلي]],تسجيل_العقود[],5,0),"")</f>
        <v>دى جى اس</v>
      </c>
      <c r="E786" s="3" t="str">
        <f>IFERROR(VLOOKUP(التحميل[[#This Row],[الرقم الداخلي]],تفصيلى[],8,0),"")</f>
        <v>AMFITRITI</v>
      </c>
      <c r="F786" s="9" t="s">
        <v>202</v>
      </c>
      <c r="G786" s="18">
        <v>500.46000000000004</v>
      </c>
      <c r="H786" s="3"/>
    </row>
    <row r="787" spans="1:8" ht="22.95" customHeight="1" x14ac:dyDescent="0.3">
      <c r="A787" s="3" t="s">
        <v>1002</v>
      </c>
      <c r="B787" s="7">
        <v>46220</v>
      </c>
      <c r="C787" s="3" t="str">
        <f>IFERROR(VLOOKUP(التحميل[[#This Row],[الرقم الداخلي]],تسجيل_العقود[],9,0),"")</f>
        <v>SCN-008153</v>
      </c>
      <c r="D787" s="3" t="str">
        <f>IFERROR(VLOOKUP(التحميل[[#This Row],[الرقم الداخلي]],تسجيل_العقود[],5,0),"")</f>
        <v>الصويا</v>
      </c>
      <c r="E787" s="3">
        <f>IFERROR(VLOOKUP(التحميل[[#This Row],[الرقم الداخلي]],تفصيلى[],8,0),"")</f>
        <v>0</v>
      </c>
      <c r="F787" s="9" t="s">
        <v>202</v>
      </c>
      <c r="G787" s="18">
        <v>182.03</v>
      </c>
      <c r="H787" s="3"/>
    </row>
    <row r="788" spans="1:8" ht="22.95" customHeight="1" x14ac:dyDescent="0.3">
      <c r="A788" s="3" t="s">
        <v>1004</v>
      </c>
      <c r="B788" s="7">
        <v>46220</v>
      </c>
      <c r="C788" s="3" t="str">
        <f>IFERROR(VLOOKUP(التحميل[[#This Row],[الرقم الداخلي]],تسجيل_العقود[],9,0),"")</f>
        <v>SCN-008154</v>
      </c>
      <c r="D788" s="3" t="str">
        <f>IFERROR(VLOOKUP(التحميل[[#This Row],[الرقم الداخلي]],تسجيل_العقود[],5,0),"")</f>
        <v>الصويا</v>
      </c>
      <c r="E788" s="3">
        <f>IFERROR(VLOOKUP(التحميل[[#This Row],[الرقم الداخلي]],تفصيلى[],8,0),"")</f>
        <v>0</v>
      </c>
      <c r="F788" s="9" t="s">
        <v>202</v>
      </c>
      <c r="G788" s="18">
        <v>1012.7300000000001</v>
      </c>
      <c r="H788" s="3"/>
    </row>
    <row r="789" spans="1:8" ht="22.95" customHeight="1" x14ac:dyDescent="0.3">
      <c r="A789" s="3" t="s">
        <v>848</v>
      </c>
      <c r="B789" s="7">
        <v>46220</v>
      </c>
      <c r="C789" s="3">
        <f>IFERROR(VLOOKUP(التحميل[[#This Row],[الرقم الداخلي]],تسجيل_العقود[],9,0),"")</f>
        <v>60911684</v>
      </c>
      <c r="D789" s="3" t="str">
        <f>IFERROR(VLOOKUP(التحميل[[#This Row],[الرقم الداخلي]],تسجيل_العقود[],5,0),"")</f>
        <v>الــــــــــذرة</v>
      </c>
      <c r="E789" s="3" t="str">
        <f>IFERROR(VLOOKUP(التحميل[[#This Row],[الرقم الداخلي]],تفصيلى[],8,0),"")</f>
        <v>DEJIMA</v>
      </c>
      <c r="F789" s="9" t="s">
        <v>202</v>
      </c>
      <c r="G789" s="18">
        <v>3562.14</v>
      </c>
      <c r="H789" s="3"/>
    </row>
    <row r="790" spans="1:8" ht="22.95" customHeight="1" x14ac:dyDescent="0.3">
      <c r="A790" s="3" t="s">
        <v>1002</v>
      </c>
      <c r="B790" s="7">
        <v>46221</v>
      </c>
      <c r="C790" s="3" t="str">
        <f>IFERROR(VLOOKUP(التحميل[[#This Row],[الرقم الداخلي]],تسجيل_العقود[],9,0),"")</f>
        <v>SCN-008153</v>
      </c>
      <c r="D790" s="3" t="str">
        <f>IFERROR(VLOOKUP(التحميل[[#This Row],[الرقم الداخلي]],تسجيل_العقود[],5,0),"")</f>
        <v>الصويا</v>
      </c>
      <c r="E790" s="3">
        <f>IFERROR(VLOOKUP(التحميل[[#This Row],[الرقم الداخلي]],تفصيلى[],8,0),"")</f>
        <v>0</v>
      </c>
      <c r="F790" s="9" t="s">
        <v>202</v>
      </c>
      <c r="G790" s="18">
        <v>92.28</v>
      </c>
      <c r="H790" s="3"/>
    </row>
    <row r="791" spans="1:8" ht="22.95" customHeight="1" x14ac:dyDescent="0.3">
      <c r="A791" s="3" t="s">
        <v>1004</v>
      </c>
      <c r="B791" s="7">
        <v>46221</v>
      </c>
      <c r="C791" s="3" t="str">
        <f>IFERROR(VLOOKUP(التحميل[[#This Row],[الرقم الداخلي]],تسجيل_العقود[],9,0),"")</f>
        <v>SCN-008154</v>
      </c>
      <c r="D791" s="3" t="str">
        <f>IFERROR(VLOOKUP(التحميل[[#This Row],[الرقم الداخلي]],تسجيل_العقود[],5,0),"")</f>
        <v>الصويا</v>
      </c>
      <c r="E791" s="3">
        <f>IFERROR(VLOOKUP(التحميل[[#This Row],[الرقم الداخلي]],تفصيلى[],8,0),"")</f>
        <v>0</v>
      </c>
      <c r="F791" s="9" t="s">
        <v>202</v>
      </c>
      <c r="G791" s="18">
        <v>454.76000000000005</v>
      </c>
      <c r="H791" s="3"/>
    </row>
    <row r="792" spans="1:8" ht="22.95" customHeight="1" x14ac:dyDescent="0.3">
      <c r="A792" s="3" t="s">
        <v>848</v>
      </c>
      <c r="B792" s="7">
        <v>46221</v>
      </c>
      <c r="C792" s="3">
        <f>IFERROR(VLOOKUP(التحميل[[#This Row],[الرقم الداخلي]],تسجيل_العقود[],9,0),"")</f>
        <v>60911684</v>
      </c>
      <c r="D792" s="3" t="str">
        <f>IFERROR(VLOOKUP(التحميل[[#This Row],[الرقم الداخلي]],تسجيل_العقود[],5,0),"")</f>
        <v>الــــــــــذرة</v>
      </c>
      <c r="E792" s="3" t="str">
        <f>IFERROR(VLOOKUP(التحميل[[#This Row],[الرقم الداخلي]],تفصيلى[],8,0),"")</f>
        <v>DEJIMA</v>
      </c>
      <c r="F792" s="9" t="s">
        <v>202</v>
      </c>
      <c r="G792" s="18">
        <v>2138.2600000000002</v>
      </c>
      <c r="H792" s="3"/>
    </row>
    <row r="793" spans="1:8" ht="22.95" customHeight="1" x14ac:dyDescent="0.3">
      <c r="A793" s="3" t="s">
        <v>1052</v>
      </c>
      <c r="B793" s="7">
        <v>46221</v>
      </c>
      <c r="C793" s="3">
        <f>IFERROR(VLOOKUP(التحميل[[#This Row],[الرقم الداخلي]],تسجيل_العقود[],9,0),"")</f>
        <v>20045920</v>
      </c>
      <c r="D793" s="3" t="str">
        <f>IFERROR(VLOOKUP(التحميل[[#This Row],[الرقم الداخلي]],تسجيل_العقود[],5,0),"")</f>
        <v>دى جى اس</v>
      </c>
      <c r="E793" s="3" t="str">
        <f>IFERROR(VLOOKUP(التحميل[[#This Row],[الرقم الداخلي]],تفصيلى[],8,0),"")</f>
        <v>AMFITRITI</v>
      </c>
      <c r="F793" s="9" t="s">
        <v>202</v>
      </c>
      <c r="G793" s="18">
        <v>1179.2199999999998</v>
      </c>
      <c r="H793" s="3"/>
    </row>
    <row r="794" spans="1:8" ht="22.95" customHeight="1" x14ac:dyDescent="0.3">
      <c r="A794" s="3" t="s">
        <v>1002</v>
      </c>
      <c r="B794" s="7">
        <v>46222</v>
      </c>
      <c r="C794" s="3" t="str">
        <f>IFERROR(VLOOKUP(التحميل[[#This Row],[الرقم الداخلي]],تسجيل_العقود[],9,0),"")</f>
        <v>SCN-008153</v>
      </c>
      <c r="D794" s="3" t="str">
        <f>IFERROR(VLOOKUP(التحميل[[#This Row],[الرقم الداخلي]],تسجيل_العقود[],5,0),"")</f>
        <v>الصويا</v>
      </c>
      <c r="E794" s="3">
        <f>IFERROR(VLOOKUP(التحميل[[#This Row],[الرقم الداخلي]],تفصيلى[],8,0),"")</f>
        <v>0</v>
      </c>
      <c r="F794" s="9" t="s">
        <v>202</v>
      </c>
      <c r="G794" s="18">
        <v>14.62</v>
      </c>
      <c r="H794" s="3"/>
    </row>
    <row r="795" spans="1:8" ht="22.95" customHeight="1" x14ac:dyDescent="0.3">
      <c r="A795" s="3" t="s">
        <v>1004</v>
      </c>
      <c r="B795" s="7">
        <v>46222</v>
      </c>
      <c r="C795" s="3" t="str">
        <f>IFERROR(VLOOKUP(التحميل[[#This Row],[الرقم الداخلي]],تسجيل_العقود[],9,0),"")</f>
        <v>SCN-008154</v>
      </c>
      <c r="D795" s="3" t="str">
        <f>IFERROR(VLOOKUP(التحميل[[#This Row],[الرقم الداخلي]],تسجيل_العقود[],5,0),"")</f>
        <v>الصويا</v>
      </c>
      <c r="E795" s="3">
        <f>IFERROR(VLOOKUP(التحميل[[#This Row],[الرقم الداخلي]],تفصيلى[],8,0),"")</f>
        <v>0</v>
      </c>
      <c r="F795" s="9" t="s">
        <v>202</v>
      </c>
      <c r="G795" s="18">
        <v>25.95</v>
      </c>
      <c r="H795" s="3"/>
    </row>
    <row r="796" spans="1:8" ht="22.95" customHeight="1" x14ac:dyDescent="0.3">
      <c r="A796" s="3" t="s">
        <v>1006</v>
      </c>
      <c r="B796" s="7">
        <v>46222</v>
      </c>
      <c r="C796" s="3" t="str">
        <f>IFERROR(VLOOKUP(التحميل[[#This Row],[الرقم الداخلي]],تسجيل_العقود[],9,0),"")</f>
        <v>SCN-008155</v>
      </c>
      <c r="D796" s="3" t="str">
        <f>IFERROR(VLOOKUP(التحميل[[#This Row],[الرقم الداخلي]],تسجيل_العقود[],5,0),"")</f>
        <v>الصويا</v>
      </c>
      <c r="E796" s="3">
        <f>IFERROR(VLOOKUP(التحميل[[#This Row],[الرقم الداخلي]],تفصيلى[],8,0),"")</f>
        <v>0</v>
      </c>
      <c r="F796" s="9" t="s">
        <v>202</v>
      </c>
      <c r="G796" s="18">
        <v>1243.9000000000001</v>
      </c>
      <c r="H796" s="3"/>
    </row>
    <row r="797" spans="1:8" ht="22.95" customHeight="1" x14ac:dyDescent="0.3">
      <c r="A797" s="3" t="s">
        <v>848</v>
      </c>
      <c r="B797" s="7">
        <v>46222</v>
      </c>
      <c r="C797" s="3">
        <f>IFERROR(VLOOKUP(التحميل[[#This Row],[الرقم الداخلي]],تسجيل_العقود[],9,0),"")</f>
        <v>60911684</v>
      </c>
      <c r="D797" s="3" t="str">
        <f>IFERROR(VLOOKUP(التحميل[[#This Row],[الرقم الداخلي]],تسجيل_العقود[],5,0),"")</f>
        <v>الــــــــــذرة</v>
      </c>
      <c r="E797" s="3" t="str">
        <f>IFERROR(VLOOKUP(التحميل[[#This Row],[الرقم الداخلي]],تفصيلى[],8,0),"")</f>
        <v>DEJIMA</v>
      </c>
      <c r="F797" s="9" t="s">
        <v>202</v>
      </c>
      <c r="G797" s="18">
        <v>1032.8</v>
      </c>
      <c r="H797" s="3"/>
    </row>
    <row r="798" spans="1:8" ht="22.95" customHeight="1" x14ac:dyDescent="0.3">
      <c r="A798" s="3" t="s">
        <v>1052</v>
      </c>
      <c r="B798" s="7">
        <v>46222</v>
      </c>
      <c r="C798" s="3">
        <f>IFERROR(VLOOKUP(التحميل[[#This Row],[الرقم الداخلي]],تسجيل_العقود[],9,0),"")</f>
        <v>20045920</v>
      </c>
      <c r="D798" s="3" t="str">
        <f>IFERROR(VLOOKUP(التحميل[[#This Row],[الرقم الداخلي]],تسجيل_العقود[],5,0),"")</f>
        <v>دى جى اس</v>
      </c>
      <c r="E798" s="3" t="str">
        <f>IFERROR(VLOOKUP(التحميل[[#This Row],[الرقم الداخلي]],تفصيلى[],8,0),"")</f>
        <v>AMFITRITI</v>
      </c>
      <c r="F798" s="9" t="s">
        <v>202</v>
      </c>
      <c r="G798" s="18">
        <v>365.34000000000003</v>
      </c>
      <c r="H798" s="3"/>
    </row>
    <row r="799" spans="1:8" ht="22.95" customHeight="1" x14ac:dyDescent="0.3">
      <c r="A799" s="3" t="s">
        <v>848</v>
      </c>
      <c r="B799" s="7">
        <v>46223</v>
      </c>
      <c r="C799" s="3">
        <f>IFERROR(VLOOKUP(التحميل[[#This Row],[الرقم الداخلي]],تسجيل_العقود[],9,0),"")</f>
        <v>60911684</v>
      </c>
      <c r="D799" s="3" t="str">
        <f>IFERROR(VLOOKUP(التحميل[[#This Row],[الرقم الداخلي]],تسجيل_العقود[],5,0),"")</f>
        <v>الــــــــــذرة</v>
      </c>
      <c r="E799" s="3" t="str">
        <f>IFERROR(VLOOKUP(التحميل[[#This Row],[الرقم الداخلي]],تفصيلى[],8,0),"")</f>
        <v>DEJIMA</v>
      </c>
      <c r="F799" s="9" t="s">
        <v>202</v>
      </c>
      <c r="G799" s="18">
        <v>29.62</v>
      </c>
      <c r="H799" s="3"/>
    </row>
    <row r="800" spans="1:8" ht="22.95" customHeight="1" x14ac:dyDescent="0.3">
      <c r="A800" s="3" t="s">
        <v>1052</v>
      </c>
      <c r="B800" s="7">
        <v>46223</v>
      </c>
      <c r="C800" s="3">
        <f>IFERROR(VLOOKUP(التحميل[[#This Row],[الرقم الداخلي]],تسجيل_العقود[],9,0),"")</f>
        <v>20045920</v>
      </c>
      <c r="D800" s="3" t="str">
        <f>IFERROR(VLOOKUP(التحميل[[#This Row],[الرقم الداخلي]],تسجيل_العقود[],5,0),"")</f>
        <v>دى جى اس</v>
      </c>
      <c r="E800" s="3" t="str">
        <f>IFERROR(VLOOKUP(التحميل[[#This Row],[الرقم الداخلي]],تفصيلى[],8,0),"")</f>
        <v>AMFITRITI</v>
      </c>
      <c r="F800" s="9" t="s">
        <v>202</v>
      </c>
      <c r="G800" s="18">
        <v>138.54</v>
      </c>
      <c r="H800" s="3"/>
    </row>
    <row r="801" spans="1:8" ht="22.95" customHeight="1" x14ac:dyDescent="0.3">
      <c r="A801" s="3" t="s">
        <v>1006</v>
      </c>
      <c r="B801" s="7">
        <v>46223</v>
      </c>
      <c r="C801" s="3" t="str">
        <f>IFERROR(VLOOKUP(التحميل[[#This Row],[الرقم الداخلي]],تسجيل_العقود[],9,0),"")</f>
        <v>SCN-008155</v>
      </c>
      <c r="D801" s="3" t="str">
        <f>IFERROR(VLOOKUP(التحميل[[#This Row],[الرقم الداخلي]],تسجيل_العقود[],5,0),"")</f>
        <v>الصويا</v>
      </c>
      <c r="E801" s="3">
        <f>IFERROR(VLOOKUP(التحميل[[#This Row],[الرقم الداخلي]],تفصيلى[],8,0),"")</f>
        <v>0</v>
      </c>
      <c r="F801" s="9" t="s">
        <v>202</v>
      </c>
      <c r="G801" s="18">
        <v>1210.82</v>
      </c>
      <c r="H801" s="3"/>
    </row>
    <row r="802" spans="1:8" ht="22.95" customHeight="1" x14ac:dyDescent="0.3">
      <c r="A802" s="3" t="s">
        <v>1052</v>
      </c>
      <c r="B802" s="7">
        <v>46224</v>
      </c>
      <c r="C802" s="3">
        <f>IFERROR(VLOOKUP(التحميل[[#This Row],[الرقم الداخلي]],تسجيل_العقود[],9,0),"")</f>
        <v>20045920</v>
      </c>
      <c r="D802" s="3" t="str">
        <f>IFERROR(VLOOKUP(التحميل[[#This Row],[الرقم الداخلي]],تسجيل_العقود[],5,0),"")</f>
        <v>دى جى اس</v>
      </c>
      <c r="E802" s="3" t="str">
        <f>IFERROR(VLOOKUP(التحميل[[#This Row],[الرقم الداخلي]],تفصيلى[],8,0),"")</f>
        <v>AMFITRITI</v>
      </c>
      <c r="F802" s="9" t="s">
        <v>202</v>
      </c>
      <c r="G802" s="18">
        <v>316.48</v>
      </c>
      <c r="H802" s="3"/>
    </row>
    <row r="803" spans="1:8" ht="22.95" customHeight="1" x14ac:dyDescent="0.3">
      <c r="A803" s="3" t="s">
        <v>1054</v>
      </c>
      <c r="B803" s="7">
        <v>46224</v>
      </c>
      <c r="C803" s="3">
        <f>IFERROR(VLOOKUP(التحميل[[#This Row],[الرقم الداخلي]],تسجيل_العقود[],9,0),"")</f>
        <v>20045880</v>
      </c>
      <c r="D803" s="3" t="str">
        <f>IFERROR(VLOOKUP(التحميل[[#This Row],[الرقم الداخلي]],تسجيل_العقود[],5,0),"")</f>
        <v>دى جى اس</v>
      </c>
      <c r="E803" s="3" t="str">
        <f>IFERROR(VLOOKUP(التحميل[[#This Row],[الرقم الداخلي]],تفصيلى[],8,0),"")</f>
        <v>AMFITRITI</v>
      </c>
      <c r="F803" s="9" t="s">
        <v>202</v>
      </c>
      <c r="G803" s="18">
        <v>45.62</v>
      </c>
      <c r="H803" s="3"/>
    </row>
    <row r="804" spans="1:8" ht="22.95" customHeight="1" x14ac:dyDescent="0.3">
      <c r="A804" s="3" t="s">
        <v>1004</v>
      </c>
      <c r="B804" s="7">
        <v>46224</v>
      </c>
      <c r="C804" s="3" t="str">
        <f>IFERROR(VLOOKUP(التحميل[[#This Row],[الرقم الداخلي]],تسجيل_العقود[],9,0),"")</f>
        <v>SCN-008154</v>
      </c>
      <c r="D804" s="3" t="str">
        <f>IFERROR(VLOOKUP(التحميل[[#This Row],[الرقم الداخلي]],تسجيل_العقود[],5,0),"")</f>
        <v>الصويا</v>
      </c>
      <c r="E804" s="3">
        <f>IFERROR(VLOOKUP(التحميل[[#This Row],[الرقم الداخلي]],تفصيلى[],8,0),"")</f>
        <v>0</v>
      </c>
      <c r="F804" s="9" t="s">
        <v>202</v>
      </c>
      <c r="G804" s="18">
        <v>10.1</v>
      </c>
      <c r="H804" s="3"/>
    </row>
    <row r="805" spans="1:8" ht="22.95" customHeight="1" x14ac:dyDescent="0.3">
      <c r="A805" s="3" t="s">
        <v>1022</v>
      </c>
      <c r="B805" s="7">
        <v>46224</v>
      </c>
      <c r="C805" s="3" t="str">
        <f>IFERROR(VLOOKUP(التحميل[[#This Row],[الرقم الداخلي]],تسجيل_العقود[],9,0),"")</f>
        <v>SCN-008156</v>
      </c>
      <c r="D805" s="3" t="str">
        <f>IFERROR(VLOOKUP(التحميل[[#This Row],[الرقم الداخلي]],تسجيل_العقود[],5,0),"")</f>
        <v>الصويا</v>
      </c>
      <c r="E805" s="3">
        <f>IFERROR(VLOOKUP(التحميل[[#This Row],[الرقم الداخلي]],تفصيلى[],8,0),"")</f>
        <v>0</v>
      </c>
      <c r="F805" s="9" t="s">
        <v>202</v>
      </c>
      <c r="G805" s="18">
        <v>864.39999999999986</v>
      </c>
      <c r="H805" s="3"/>
    </row>
    <row r="806" spans="1:8" ht="22.95" customHeight="1" x14ac:dyDescent="0.3">
      <c r="A806" s="3" t="s">
        <v>824</v>
      </c>
      <c r="B806" s="7">
        <v>46224</v>
      </c>
      <c r="C806" s="3">
        <f>IFERROR(VLOOKUP(التحميل[[#This Row],[الرقم الداخلي]],تسجيل_العقود[],9,0),"")</f>
        <v>20045090</v>
      </c>
      <c r="D806" s="3" t="str">
        <f>IFERROR(VLOOKUP(التحميل[[#This Row],[الرقم الداخلي]],تسجيل_العقود[],5,0),"")</f>
        <v>البذرة</v>
      </c>
      <c r="E806" s="3" t="str">
        <f>IFERROR(VLOOKUP(التحميل[[#This Row],[الرقم الداخلي]],تفصيلى[],8,0),"")</f>
        <v>MEDI VAIANO</v>
      </c>
      <c r="F806" s="9" t="s">
        <v>202</v>
      </c>
      <c r="G806" s="18">
        <v>229.18</v>
      </c>
      <c r="H806" s="3"/>
    </row>
    <row r="807" spans="1:8" ht="22.95" customHeight="1" x14ac:dyDescent="0.3">
      <c r="A807" s="3" t="s">
        <v>1022</v>
      </c>
      <c r="B807" s="7">
        <v>46225</v>
      </c>
      <c r="C807" s="3" t="str">
        <f>IFERROR(VLOOKUP(التحميل[[#This Row],[الرقم الداخلي]],تسجيل_العقود[],9,0),"")</f>
        <v>SCN-008156</v>
      </c>
      <c r="D807" s="3" t="str">
        <f>IFERROR(VLOOKUP(التحميل[[#This Row],[الرقم الداخلي]],تسجيل_العقود[],5,0),"")</f>
        <v>الصويا</v>
      </c>
      <c r="E807" s="3">
        <f>IFERROR(VLOOKUP(التحميل[[#This Row],[الرقم الداخلي]],تفصيلى[],8,0),"")</f>
        <v>0</v>
      </c>
      <c r="F807" s="9" t="s">
        <v>202</v>
      </c>
      <c r="G807" s="18">
        <v>669.39</v>
      </c>
      <c r="H807" s="3"/>
    </row>
    <row r="808" spans="1:8" ht="22.95" customHeight="1" x14ac:dyDescent="0.3">
      <c r="A808" s="3" t="s">
        <v>1054</v>
      </c>
      <c r="B808" s="7">
        <v>46225</v>
      </c>
      <c r="C808" s="3">
        <f>IFERROR(VLOOKUP(التحميل[[#This Row],[الرقم الداخلي]],تسجيل_العقود[],9,0),"")</f>
        <v>20045880</v>
      </c>
      <c r="D808" s="3" t="str">
        <f>IFERROR(VLOOKUP(التحميل[[#This Row],[الرقم الداخلي]],تسجيل_العقود[],5,0),"")</f>
        <v>دى جى اس</v>
      </c>
      <c r="E808" s="3" t="str">
        <f>IFERROR(VLOOKUP(التحميل[[#This Row],[الرقم الداخلي]],تفصيلى[],8,0),"")</f>
        <v>AMFITRITI</v>
      </c>
      <c r="F808" s="9" t="s">
        <v>202</v>
      </c>
      <c r="G808" s="18">
        <v>227.62</v>
      </c>
      <c r="H808" s="3"/>
    </row>
    <row r="809" spans="1:8" ht="22.95" customHeight="1" x14ac:dyDescent="0.3">
      <c r="A809" s="3" t="s">
        <v>824</v>
      </c>
      <c r="B809" s="7">
        <v>46225</v>
      </c>
      <c r="C809" s="3">
        <f>IFERROR(VLOOKUP(التحميل[[#This Row],[الرقم الداخلي]],تسجيل_العقود[],9,0),"")</f>
        <v>20045090</v>
      </c>
      <c r="D809" s="3" t="str">
        <f>IFERROR(VLOOKUP(التحميل[[#This Row],[الرقم الداخلي]],تسجيل_العقود[],5,0),"")</f>
        <v>البذرة</v>
      </c>
      <c r="E809" s="3" t="str">
        <f>IFERROR(VLOOKUP(التحميل[[#This Row],[الرقم الداخلي]],تفصيلى[],8,0),"")</f>
        <v>MEDI VAIANO</v>
      </c>
      <c r="F809" s="9" t="s">
        <v>202</v>
      </c>
      <c r="G809" s="18">
        <v>864.58</v>
      </c>
      <c r="H809" s="3"/>
    </row>
    <row r="810" spans="1:8" ht="22.95" customHeight="1" x14ac:dyDescent="0.3">
      <c r="A810" s="3" t="s">
        <v>1006</v>
      </c>
      <c r="B810" s="7">
        <v>46226</v>
      </c>
      <c r="C810" s="3" t="str">
        <f>IFERROR(VLOOKUP(التحميل[[#This Row],[الرقم الداخلي]],تسجيل_العقود[],9,0),"")</f>
        <v>SCN-008155</v>
      </c>
      <c r="D810" s="3" t="str">
        <f>IFERROR(VLOOKUP(التحميل[[#This Row],[الرقم الداخلي]],تسجيل_العقود[],5,0),"")</f>
        <v>الصويا</v>
      </c>
      <c r="E810" s="3">
        <f>IFERROR(VLOOKUP(التحميل[[#This Row],[الرقم الداخلي]],تفصيلى[],8,0),"")</f>
        <v>0</v>
      </c>
      <c r="F810" s="9" t="s">
        <v>202</v>
      </c>
      <c r="G810" s="18">
        <v>40.1</v>
      </c>
      <c r="H810" s="3"/>
    </row>
    <row r="811" spans="1:8" ht="22.95" customHeight="1" x14ac:dyDescent="0.3">
      <c r="A811" s="3" t="s">
        <v>1022</v>
      </c>
      <c r="B811" s="7">
        <v>46226</v>
      </c>
      <c r="C811" s="3" t="str">
        <f>IFERROR(VLOOKUP(التحميل[[#This Row],[الرقم الداخلي]],تسجيل_العقود[],9,0),"")</f>
        <v>SCN-008156</v>
      </c>
      <c r="D811" s="3" t="str">
        <f>IFERROR(VLOOKUP(التحميل[[#This Row],[الرقم الداخلي]],تسجيل_العقود[],5,0),"")</f>
        <v>الصويا</v>
      </c>
      <c r="E811" s="3">
        <f>IFERROR(VLOOKUP(التحميل[[#This Row],[الرقم الداخلي]],تفصيلى[],8,0),"")</f>
        <v>0</v>
      </c>
      <c r="F811" s="9" t="s">
        <v>202</v>
      </c>
      <c r="G811" s="18">
        <v>774.11</v>
      </c>
      <c r="H811" s="3"/>
    </row>
    <row r="812" spans="1:8" ht="22.95" customHeight="1" x14ac:dyDescent="0.3">
      <c r="A812" s="3" t="s">
        <v>1024</v>
      </c>
      <c r="B812" s="7">
        <v>46226</v>
      </c>
      <c r="C812" s="3" t="str">
        <f>IFERROR(VLOOKUP(التحميل[[#This Row],[الرقم الداخلي]],تسجيل_العقود[],9,0),"")</f>
        <v>SCN-008157</v>
      </c>
      <c r="D812" s="3" t="str">
        <f>IFERROR(VLOOKUP(التحميل[[#This Row],[الرقم الداخلي]],تسجيل_العقود[],5,0),"")</f>
        <v>الصويا</v>
      </c>
      <c r="E812" s="3">
        <f>IFERROR(VLOOKUP(التحميل[[#This Row],[الرقم الداخلي]],تفصيلى[],8,0),"")</f>
        <v>0</v>
      </c>
      <c r="F812" s="9" t="s">
        <v>202</v>
      </c>
      <c r="G812" s="18">
        <v>723.07</v>
      </c>
      <c r="H812" s="3"/>
    </row>
    <row r="813" spans="1:8" ht="22.95" customHeight="1" x14ac:dyDescent="0.3">
      <c r="A813" s="3" t="s">
        <v>1022</v>
      </c>
      <c r="B813" s="7">
        <v>46227</v>
      </c>
      <c r="C813" s="3" t="str">
        <f>IFERROR(VLOOKUP(التحميل[[#This Row],[الرقم الداخلي]],تسجيل_العقود[],9,0),"")</f>
        <v>SCN-008156</v>
      </c>
      <c r="D813" s="3" t="str">
        <f>IFERROR(VLOOKUP(التحميل[[#This Row],[الرقم الداخلي]],تسجيل_العقود[],5,0),"")</f>
        <v>الصويا</v>
      </c>
      <c r="E813" s="3">
        <f>IFERROR(VLOOKUP(التحميل[[#This Row],[الرقم الداخلي]],تفصيلى[],8,0),"")</f>
        <v>0</v>
      </c>
      <c r="F813" s="9" t="s">
        <v>202</v>
      </c>
      <c r="G813" s="18">
        <v>84.89</v>
      </c>
      <c r="H813" s="3"/>
    </row>
    <row r="814" spans="1:8" ht="22.95" customHeight="1" x14ac:dyDescent="0.3">
      <c r="A814" s="3" t="s">
        <v>1024</v>
      </c>
      <c r="B814" s="7">
        <v>46227</v>
      </c>
      <c r="C814" s="3" t="str">
        <f>IFERROR(VLOOKUP(التحميل[[#This Row],[الرقم الداخلي]],تسجيل_العقود[],9,0),"")</f>
        <v>SCN-008157</v>
      </c>
      <c r="D814" s="3" t="str">
        <f>IFERROR(VLOOKUP(التحميل[[#This Row],[الرقم الداخلي]],تسجيل_العقود[],5,0),"")</f>
        <v>الصويا</v>
      </c>
      <c r="E814" s="3">
        <f>IFERROR(VLOOKUP(التحميل[[#This Row],[الرقم الداخلي]],تفصيلى[],8,0),"")</f>
        <v>0</v>
      </c>
      <c r="F814" s="9" t="s">
        <v>202</v>
      </c>
      <c r="G814" s="18">
        <v>770.16</v>
      </c>
      <c r="H814" s="3"/>
    </row>
    <row r="815" spans="1:8" ht="22.95" customHeight="1" x14ac:dyDescent="0.3">
      <c r="A815" s="3" t="s">
        <v>1022</v>
      </c>
      <c r="B815" s="7">
        <v>46228</v>
      </c>
      <c r="C815" s="3" t="str">
        <f>IFERROR(VLOOKUP(التحميل[[#This Row],[الرقم الداخلي]],تسجيل_العقود[],9,0),"")</f>
        <v>SCN-008156</v>
      </c>
      <c r="D815" s="3" t="str">
        <f>IFERROR(VLOOKUP(التحميل[[#This Row],[الرقم الداخلي]],تسجيل_العقود[],5,0),"")</f>
        <v>الصويا</v>
      </c>
      <c r="E815" s="3">
        <f>IFERROR(VLOOKUP(التحميل[[#This Row],[الرقم الداخلي]],تفصيلى[],8,0),"")</f>
        <v>0</v>
      </c>
      <c r="F815" s="9" t="s">
        <v>202</v>
      </c>
      <c r="G815" s="18">
        <v>56.99</v>
      </c>
      <c r="H815" s="3"/>
    </row>
    <row r="816" spans="1:8" ht="22.95" customHeight="1" x14ac:dyDescent="0.3">
      <c r="A816" s="3" t="s">
        <v>1024</v>
      </c>
      <c r="B816" s="7">
        <v>46228</v>
      </c>
      <c r="C816" s="3" t="str">
        <f>IFERROR(VLOOKUP(التحميل[[#This Row],[الرقم الداخلي]],تسجيل_العقود[],9,0),"")</f>
        <v>SCN-008157</v>
      </c>
      <c r="D816" s="3" t="str">
        <f>IFERROR(VLOOKUP(التحميل[[#This Row],[الرقم الداخلي]],تسجيل_العقود[],5,0),"")</f>
        <v>الصويا</v>
      </c>
      <c r="E816" s="3">
        <f>IFERROR(VLOOKUP(التحميل[[#This Row],[الرقم الداخلي]],تفصيلى[],8,0),"")</f>
        <v>0</v>
      </c>
      <c r="F816" s="9" t="s">
        <v>202</v>
      </c>
      <c r="G816" s="18">
        <v>701.9</v>
      </c>
      <c r="H816" s="3"/>
    </row>
    <row r="817" spans="1:8" ht="22.95" customHeight="1" x14ac:dyDescent="0.3">
      <c r="A817" s="3" t="s">
        <v>1026</v>
      </c>
      <c r="B817" s="7">
        <v>46228</v>
      </c>
      <c r="C817" s="3" t="str">
        <f>IFERROR(VLOOKUP(التحميل[[#This Row],[الرقم الداخلي]],تسجيل_العقود[],9,0),"")</f>
        <v>SCN-008158</v>
      </c>
      <c r="D817" s="3" t="str">
        <f>IFERROR(VLOOKUP(التحميل[[#This Row],[الرقم الداخلي]],تسجيل_العقود[],5,0),"")</f>
        <v>الصويا</v>
      </c>
      <c r="E817" s="3">
        <f>IFERROR(VLOOKUP(التحميل[[#This Row],[الرقم الداخلي]],تفصيلى[],8,0),"")</f>
        <v>0</v>
      </c>
      <c r="F817" s="9" t="s">
        <v>202</v>
      </c>
      <c r="G817" s="18">
        <v>174.29</v>
      </c>
      <c r="H817" s="3"/>
    </row>
    <row r="818" spans="1:8" ht="22.95" customHeight="1" x14ac:dyDescent="0.3">
      <c r="A818" s="3" t="s">
        <v>824</v>
      </c>
      <c r="B818" s="7">
        <v>46229</v>
      </c>
      <c r="C818" s="3">
        <f>IFERROR(VLOOKUP(التحميل[[#This Row],[الرقم الداخلي]],تسجيل_العقود[],9,0),"")</f>
        <v>20045090</v>
      </c>
      <c r="D818" s="3" t="str">
        <f>IFERROR(VLOOKUP(التحميل[[#This Row],[الرقم الداخلي]],تسجيل_العقود[],5,0),"")</f>
        <v>البذرة</v>
      </c>
      <c r="E818" s="3" t="str">
        <f>IFERROR(VLOOKUP(التحميل[[#This Row],[الرقم الداخلي]],تفصيلى[],8,0),"")</f>
        <v>MEDI VAIANO</v>
      </c>
      <c r="F818" s="9" t="s">
        <v>202</v>
      </c>
      <c r="G818" s="18">
        <v>56.96</v>
      </c>
      <c r="H818" s="3"/>
    </row>
    <row r="819" spans="1:8" ht="22.95" customHeight="1" x14ac:dyDescent="0.3">
      <c r="A819" s="3" t="s">
        <v>1054</v>
      </c>
      <c r="B819" s="7">
        <v>46229</v>
      </c>
      <c r="C819" s="3">
        <f>IFERROR(VLOOKUP(التحميل[[#This Row],[الرقم الداخلي]],تسجيل_العقود[],9,0),"")</f>
        <v>20045880</v>
      </c>
      <c r="D819" s="3" t="str">
        <f>IFERROR(VLOOKUP(التحميل[[#This Row],[الرقم الداخلي]],تسجيل_العقود[],5,0),"")</f>
        <v>دى جى اس</v>
      </c>
      <c r="E819" s="3" t="str">
        <f>IFERROR(VLOOKUP(التحميل[[#This Row],[الرقم الداخلي]],تفصيلى[],8,0),"")</f>
        <v>AMFITRITI</v>
      </c>
      <c r="F819" s="9" t="s">
        <v>202</v>
      </c>
      <c r="G819" s="18">
        <v>455.29999999999995</v>
      </c>
      <c r="H819" s="3"/>
    </row>
    <row r="820" spans="1:8" ht="22.95" customHeight="1" x14ac:dyDescent="0.3">
      <c r="A820" s="3" t="s">
        <v>1052</v>
      </c>
      <c r="B820" s="7">
        <v>46229</v>
      </c>
      <c r="C820" s="3">
        <f>IFERROR(VLOOKUP(التحميل[[#This Row],[الرقم الداخلي]],تسجيل_العقود[],9,0),"")</f>
        <v>20045920</v>
      </c>
      <c r="D820" s="3" t="str">
        <f>IFERROR(VLOOKUP(التحميل[[#This Row],[الرقم الداخلي]],تسجيل_العقود[],5,0),"")</f>
        <v>دى جى اس</v>
      </c>
      <c r="E820" s="3" t="str">
        <f>IFERROR(VLOOKUP(التحميل[[#This Row],[الرقم الداخلي]],تفصيلى[],8,0),"")</f>
        <v>AMFITRITI</v>
      </c>
      <c r="F820" s="9" t="s">
        <v>202</v>
      </c>
      <c r="G820" s="18">
        <v>97.72</v>
      </c>
      <c r="H820" s="3"/>
    </row>
    <row r="821" spans="1:8" ht="22.95" customHeight="1" x14ac:dyDescent="0.3">
      <c r="A821" s="3" t="s">
        <v>1024</v>
      </c>
      <c r="B821" s="7">
        <v>46229</v>
      </c>
      <c r="C821" s="3" t="str">
        <f>IFERROR(VLOOKUP(التحميل[[#This Row],[الرقم الداخلي]],تسجيل_العقود[],9,0),"")</f>
        <v>SCN-008157</v>
      </c>
      <c r="D821" s="3" t="str">
        <f>IFERROR(VLOOKUP(التحميل[[#This Row],[الرقم الداخلي]],تسجيل_العقود[],5,0),"")</f>
        <v>الصويا</v>
      </c>
      <c r="E821" s="3">
        <f>IFERROR(VLOOKUP(التحميل[[#This Row],[الرقم الداخلي]],تفصيلى[],8,0),"")</f>
        <v>0</v>
      </c>
      <c r="F821" s="9" t="s">
        <v>202</v>
      </c>
      <c r="G821" s="18">
        <v>141.38999999999999</v>
      </c>
      <c r="H821" s="3"/>
    </row>
    <row r="822" spans="1:8" ht="22.95" customHeight="1" x14ac:dyDescent="0.3">
      <c r="A822" s="3" t="s">
        <v>1026</v>
      </c>
      <c r="B822" s="7">
        <v>46229</v>
      </c>
      <c r="C822" s="3" t="str">
        <f>IFERROR(VLOOKUP(التحميل[[#This Row],[الرقم الداخلي]],تسجيل_العقود[],9,0),"")</f>
        <v>SCN-008158</v>
      </c>
      <c r="D822" s="3" t="str">
        <f>IFERROR(VLOOKUP(التحميل[[#This Row],[الرقم الداخلي]],تسجيل_العقود[],5,0),"")</f>
        <v>الصويا</v>
      </c>
      <c r="E822" s="3">
        <f>IFERROR(VLOOKUP(التحميل[[#This Row],[الرقم الداخلي]],تفصيلى[],8,0),"")</f>
        <v>0</v>
      </c>
      <c r="F822" s="9" t="s">
        <v>202</v>
      </c>
      <c r="G822" s="18">
        <v>1007.99</v>
      </c>
      <c r="H822" s="3"/>
    </row>
    <row r="823" spans="1:8" ht="22.95" customHeight="1" x14ac:dyDescent="0.3">
      <c r="A823" s="3" t="s">
        <v>824</v>
      </c>
      <c r="B823" s="7">
        <v>46230</v>
      </c>
      <c r="C823" s="3">
        <f>IFERROR(VLOOKUP(التحميل[[#This Row],[الرقم الداخلي]],تسجيل_العقود[],9,0),"")</f>
        <v>20045090</v>
      </c>
      <c r="D823" s="3" t="str">
        <f>IFERROR(VLOOKUP(التحميل[[#This Row],[الرقم الداخلي]],تسجيل_العقود[],5,0),"")</f>
        <v>البذرة</v>
      </c>
      <c r="E823" s="3" t="str">
        <f>IFERROR(VLOOKUP(التحميل[[#This Row],[الرقم الداخلي]],تفصيلى[],8,0),"")</f>
        <v>MEDI VAIANO</v>
      </c>
      <c r="F823" s="9" t="s">
        <v>202</v>
      </c>
      <c r="G823" s="18">
        <v>771.7</v>
      </c>
      <c r="H823" s="3"/>
    </row>
    <row r="824" spans="1:8" ht="22.95" customHeight="1" x14ac:dyDescent="0.3">
      <c r="A824" s="3" t="s">
        <v>1054</v>
      </c>
      <c r="B824" s="7">
        <v>46230</v>
      </c>
      <c r="C824" s="3">
        <f>IFERROR(VLOOKUP(التحميل[[#This Row],[الرقم الداخلي]],تسجيل_العقود[],9,0),"")</f>
        <v>20045880</v>
      </c>
      <c r="D824" s="3" t="str">
        <f>IFERROR(VLOOKUP(التحميل[[#This Row],[الرقم الداخلي]],تسجيل_العقود[],5,0),"")</f>
        <v>دى جى اس</v>
      </c>
      <c r="E824" s="3" t="str">
        <f>IFERROR(VLOOKUP(التحميل[[#This Row],[الرقم الداخلي]],تفصيلى[],8,0),"")</f>
        <v>AMFITRITI</v>
      </c>
      <c r="F824" s="9" t="s">
        <v>202</v>
      </c>
      <c r="G824" s="18">
        <v>178.86</v>
      </c>
      <c r="H824" s="3"/>
    </row>
    <row r="825" spans="1:8" ht="22.95" customHeight="1" x14ac:dyDescent="0.3">
      <c r="A825" s="3" t="s">
        <v>1024</v>
      </c>
      <c r="B825" s="7">
        <v>46230</v>
      </c>
      <c r="C825" s="3" t="str">
        <f>IFERROR(VLOOKUP(التحميل[[#This Row],[الرقم الداخلي]],تسجيل_العقود[],9,0),"")</f>
        <v>SCN-008157</v>
      </c>
      <c r="D825" s="3" t="str">
        <f>IFERROR(VLOOKUP(التحميل[[#This Row],[الرقم الداخلي]],تسجيل_العقود[],5,0),"")</f>
        <v>الصويا</v>
      </c>
      <c r="E825" s="3">
        <f>IFERROR(VLOOKUP(التحميل[[#This Row],[الرقم الداخلي]],تفصيلى[],8,0),"")</f>
        <v>0</v>
      </c>
      <c r="F825" s="9" t="s">
        <v>202</v>
      </c>
      <c r="G825" s="18">
        <v>140.75</v>
      </c>
      <c r="H825" s="3"/>
    </row>
    <row r="826" spans="1:8" ht="22.95" customHeight="1" x14ac:dyDescent="0.3">
      <c r="A826" s="3" t="s">
        <v>1026</v>
      </c>
      <c r="B826" s="7">
        <v>46230</v>
      </c>
      <c r="C826" s="3" t="str">
        <f>IFERROR(VLOOKUP(التحميل[[#This Row],[الرقم الداخلي]],تسجيل_العقود[],9,0),"")</f>
        <v>SCN-008158</v>
      </c>
      <c r="D826" s="3" t="str">
        <f>IFERROR(VLOOKUP(التحميل[[#This Row],[الرقم الداخلي]],تسجيل_العقود[],5,0),"")</f>
        <v>الصويا</v>
      </c>
      <c r="E826" s="3">
        <f>IFERROR(VLOOKUP(التحميل[[#This Row],[الرقم الداخلي]],تفصيلى[],8,0),"")</f>
        <v>0</v>
      </c>
      <c r="F826" s="9" t="s">
        <v>202</v>
      </c>
      <c r="G826" s="18">
        <v>1032.47</v>
      </c>
      <c r="H826" s="3"/>
    </row>
    <row r="827" spans="1:8" ht="22.95" customHeight="1" x14ac:dyDescent="0.3">
      <c r="A827" s="3" t="s">
        <v>824</v>
      </c>
      <c r="B827" s="7">
        <v>46231</v>
      </c>
      <c r="C827" s="3">
        <f>IFERROR(VLOOKUP(التحميل[[#This Row],[الرقم الداخلي]],تسجيل_العقود[],9,0),"")</f>
        <v>20045090</v>
      </c>
      <c r="D827" s="3" t="str">
        <f>IFERROR(VLOOKUP(التحميل[[#This Row],[الرقم الداخلي]],تسجيل_العقود[],5,0),"")</f>
        <v>البذرة</v>
      </c>
      <c r="E827" s="3" t="str">
        <f>IFERROR(VLOOKUP(التحميل[[#This Row],[الرقم الداخلي]],تفصيلى[],8,0),"")</f>
        <v>MEDI VAIANO</v>
      </c>
      <c r="F827" s="9" t="s">
        <v>202</v>
      </c>
      <c r="G827" s="18">
        <v>77.58</v>
      </c>
      <c r="H827" s="3"/>
    </row>
    <row r="828" spans="1:8" ht="22.95" customHeight="1" x14ac:dyDescent="0.3">
      <c r="A828" s="3" t="s">
        <v>1054</v>
      </c>
      <c r="B828" s="7">
        <v>46231</v>
      </c>
      <c r="C828" s="3">
        <f>IFERROR(VLOOKUP(التحميل[[#This Row],[الرقم الداخلي]],تسجيل_العقود[],9,0),"")</f>
        <v>20045880</v>
      </c>
      <c r="D828" s="3" t="str">
        <f>IFERROR(VLOOKUP(التحميل[[#This Row],[الرقم الداخلي]],تسجيل_العقود[],5,0),"")</f>
        <v>دى جى اس</v>
      </c>
      <c r="E828" s="3" t="str">
        <f>IFERROR(VLOOKUP(التحميل[[#This Row],[الرقم الداخلي]],تفصيلى[],8,0),"")</f>
        <v>AMFITRITI</v>
      </c>
      <c r="F828" s="9" t="s">
        <v>202</v>
      </c>
      <c r="G828" s="18">
        <v>492.02</v>
      </c>
      <c r="H828" s="3"/>
    </row>
    <row r="829" spans="1:8" ht="22.95" customHeight="1" x14ac:dyDescent="0.3">
      <c r="A829" s="3" t="s">
        <v>1026</v>
      </c>
      <c r="B829" s="7">
        <v>46231</v>
      </c>
      <c r="C829" s="3" t="str">
        <f>IFERROR(VLOOKUP(التحميل[[#This Row],[الرقم الداخلي]],تسجيل_العقود[],9,0),"")</f>
        <v>SCN-008158</v>
      </c>
      <c r="D829" s="3" t="str">
        <f>IFERROR(VLOOKUP(التحميل[[#This Row],[الرقم الداخلي]],تسجيل_العقود[],5,0),"")</f>
        <v>الصويا</v>
      </c>
      <c r="E829" s="3">
        <f>IFERROR(VLOOKUP(التحميل[[#This Row],[الرقم الداخلي]],تفصيلى[],8,0),"")</f>
        <v>0</v>
      </c>
      <c r="F829" s="9" t="s">
        <v>202</v>
      </c>
      <c r="G829" s="18">
        <v>230.19</v>
      </c>
      <c r="H829" s="3"/>
    </row>
    <row r="830" spans="1:8" ht="22.95" customHeight="1" x14ac:dyDescent="0.3">
      <c r="A830" s="3" t="s">
        <v>1028</v>
      </c>
      <c r="B830" s="7">
        <v>46231</v>
      </c>
      <c r="C830" s="3" t="str">
        <f>IFERROR(VLOOKUP(التحميل[[#This Row],[الرقم الداخلي]],تسجيل_العقود[],9,0),"")</f>
        <v>SCN-008159</v>
      </c>
      <c r="D830" s="3" t="str">
        <f>IFERROR(VLOOKUP(التحميل[[#This Row],[الرقم الداخلي]],تسجيل_العقود[],5,0),"")</f>
        <v>الصويا</v>
      </c>
      <c r="E830" s="3">
        <f>IFERROR(VLOOKUP(التحميل[[#This Row],[الرقم الداخلي]],تفصيلى[],8,0),"")</f>
        <v>0</v>
      </c>
      <c r="F830" s="9" t="s">
        <v>202</v>
      </c>
      <c r="G830" s="18">
        <v>477.03</v>
      </c>
      <c r="H830" s="3"/>
    </row>
    <row r="831" spans="1:8" ht="22.95" customHeight="1" x14ac:dyDescent="0.3">
      <c r="A831" s="3" t="s">
        <v>1054</v>
      </c>
      <c r="B831" s="7">
        <v>46232</v>
      </c>
      <c r="C831" s="3">
        <f>IFERROR(VLOOKUP(التحميل[[#This Row],[الرقم الداخلي]],تسجيل_العقود[],9,0),"")</f>
        <v>20045880</v>
      </c>
      <c r="D831" s="3" t="str">
        <f>IFERROR(VLOOKUP(التحميل[[#This Row],[الرقم الداخلي]],تسجيل_العقود[],5,0),"")</f>
        <v>دى جى اس</v>
      </c>
      <c r="E831" s="3" t="str">
        <f>IFERROR(VLOOKUP(التحميل[[#This Row],[الرقم الداخلي]],تفصيلى[],8,0),"")</f>
        <v>AMFITRITI</v>
      </c>
      <c r="F831" s="9" t="s">
        <v>202</v>
      </c>
      <c r="G831" s="18">
        <v>91.18</v>
      </c>
      <c r="H831" s="3"/>
    </row>
    <row r="832" spans="1:8" ht="22.95" customHeight="1" x14ac:dyDescent="0.3">
      <c r="A832" s="3" t="s">
        <v>1022</v>
      </c>
      <c r="B832" s="7">
        <v>46232</v>
      </c>
      <c r="C832" s="3" t="str">
        <f>IFERROR(VLOOKUP(التحميل[[#This Row],[الرقم الداخلي]],تسجيل_العقود[],9,0),"")</f>
        <v>SCN-008156</v>
      </c>
      <c r="D832" s="3" t="str">
        <f>IFERROR(VLOOKUP(التحميل[[#This Row],[الرقم الداخلي]],تسجيل_العقود[],5,0),"")</f>
        <v>الصويا</v>
      </c>
      <c r="E832" s="3">
        <f>IFERROR(VLOOKUP(التحميل[[#This Row],[الرقم الداخلي]],تفصيلى[],8,0),"")</f>
        <v>0</v>
      </c>
      <c r="F832" s="9" t="s">
        <v>202</v>
      </c>
      <c r="G832" s="18">
        <v>44.8</v>
      </c>
      <c r="H832" s="3"/>
    </row>
    <row r="833" spans="1:8" ht="22.95" customHeight="1" x14ac:dyDescent="0.3">
      <c r="A833" s="3" t="s">
        <v>1026</v>
      </c>
      <c r="B833" s="7">
        <v>46232</v>
      </c>
      <c r="C833" s="3" t="str">
        <f>IFERROR(VLOOKUP(التحميل[[#This Row],[الرقم الداخلي]],تسجيل_العقود[],9,0),"")</f>
        <v>SCN-008158</v>
      </c>
      <c r="D833" s="3" t="str">
        <f>IFERROR(VLOOKUP(التحميل[[#This Row],[الرقم الداخلي]],تسجيل_العقود[],5,0),"")</f>
        <v>الصويا</v>
      </c>
      <c r="E833" s="3">
        <f>IFERROR(VLOOKUP(التحميل[[#This Row],[الرقم الداخلي]],تفصيلى[],8,0),"")</f>
        <v>0</v>
      </c>
      <c r="F833" s="9" t="s">
        <v>202</v>
      </c>
      <c r="G833" s="18">
        <v>45.28</v>
      </c>
      <c r="H833" s="3"/>
    </row>
    <row r="834" spans="1:8" ht="22.95" customHeight="1" x14ac:dyDescent="0.3">
      <c r="A834" s="3" t="s">
        <v>1028</v>
      </c>
      <c r="B834" s="7">
        <v>46232</v>
      </c>
      <c r="C834" s="3" t="str">
        <f>IFERROR(VLOOKUP(التحميل[[#This Row],[الرقم الداخلي]],تسجيل_العقود[],9,0),"")</f>
        <v>SCN-008159</v>
      </c>
      <c r="D834" s="3" t="str">
        <f>IFERROR(VLOOKUP(التحميل[[#This Row],[الرقم الداخلي]],تسجيل_العقود[],5,0),"")</f>
        <v>الصويا</v>
      </c>
      <c r="E834" s="3">
        <f>IFERROR(VLOOKUP(التحميل[[#This Row],[الرقم الداخلي]],تفصيلى[],8,0),"")</f>
        <v>0</v>
      </c>
      <c r="F834" s="9" t="s">
        <v>202</v>
      </c>
      <c r="G834" s="18">
        <v>1224.3900000000001</v>
      </c>
      <c r="H834" s="3"/>
    </row>
    <row r="835" spans="1:8" ht="22.95" customHeight="1" x14ac:dyDescent="0.3">
      <c r="A835" s="3" t="s">
        <v>1054</v>
      </c>
      <c r="B835" s="7">
        <v>46233</v>
      </c>
      <c r="C835" s="3">
        <f>IFERROR(VLOOKUP(التحميل[[#This Row],[الرقم الداخلي]],تسجيل_العقود[],9,0),"")</f>
        <v>20045880</v>
      </c>
      <c r="D835" s="3" t="str">
        <f>IFERROR(VLOOKUP(التحميل[[#This Row],[الرقم الداخلي]],تسجيل_العقود[],5,0),"")</f>
        <v>دى جى اس</v>
      </c>
      <c r="E835" s="3" t="str">
        <f>IFERROR(VLOOKUP(التحميل[[#This Row],[الرقم الداخلي]],تفصيلى[],8,0),"")</f>
        <v>AMFITRITI</v>
      </c>
      <c r="F835" s="9" t="s">
        <v>202</v>
      </c>
      <c r="G835" s="18">
        <v>272.12</v>
      </c>
      <c r="H835" s="3"/>
    </row>
    <row r="836" spans="1:8" ht="22.95" customHeight="1" x14ac:dyDescent="0.3">
      <c r="A836" s="3" t="s">
        <v>1028</v>
      </c>
      <c r="B836" s="7">
        <v>46233</v>
      </c>
      <c r="C836" s="3" t="str">
        <f>IFERROR(VLOOKUP(التحميل[[#This Row],[الرقم الداخلي]],تسجيل_العقود[],9,0),"")</f>
        <v>SCN-008159</v>
      </c>
      <c r="D836" s="3" t="str">
        <f>IFERROR(VLOOKUP(التحميل[[#This Row],[الرقم الداخلي]],تسجيل_العقود[],5,0),"")</f>
        <v>الصويا</v>
      </c>
      <c r="E836" s="3">
        <f>IFERROR(VLOOKUP(التحميل[[#This Row],[الرقم الداخلي]],تفصيلى[],8,0),"")</f>
        <v>0</v>
      </c>
      <c r="F836" s="9" t="s">
        <v>202</v>
      </c>
      <c r="G836" s="18">
        <v>664.09</v>
      </c>
      <c r="H836" s="3"/>
    </row>
    <row r="837" spans="1:8" ht="22.95" customHeight="1" x14ac:dyDescent="0.3">
      <c r="A837" s="3" t="s">
        <v>1030</v>
      </c>
      <c r="B837" s="7">
        <v>46233</v>
      </c>
      <c r="C837" s="3" t="str">
        <f>IFERROR(VLOOKUP(التحميل[[#This Row],[الرقم الداخلي]],تسجيل_العقود[],9,0),"")</f>
        <v>SCN-008160</v>
      </c>
      <c r="D837" s="3" t="str">
        <f>IFERROR(VLOOKUP(التحميل[[#This Row],[الرقم الداخلي]],تسجيل_العقود[],5,0),"")</f>
        <v>الصويا</v>
      </c>
      <c r="E837" s="3">
        <f>IFERROR(VLOOKUP(التحميل[[#This Row],[الرقم الداخلي]],تفصيلى[],8,0),"")</f>
        <v>0</v>
      </c>
      <c r="F837" s="9" t="s">
        <v>202</v>
      </c>
      <c r="G837" s="18">
        <v>44.04</v>
      </c>
      <c r="H837" s="3"/>
    </row>
    <row r="838" spans="1:8" ht="22.95" customHeight="1" x14ac:dyDescent="0.3">
      <c r="A838" s="3" t="s">
        <v>1028</v>
      </c>
      <c r="B838" s="7">
        <v>46234</v>
      </c>
      <c r="C838" s="3" t="str">
        <f>IFERROR(VLOOKUP(التحميل[[#This Row],[الرقم الداخلي]],تسجيل_العقود[],9,0),"")</f>
        <v>SCN-008159</v>
      </c>
      <c r="D838" s="3" t="str">
        <f>IFERROR(VLOOKUP(التحميل[[#This Row],[الرقم الداخلي]],تسجيل_العقود[],5,0),"")</f>
        <v>الصويا</v>
      </c>
      <c r="E838" s="3">
        <f>IFERROR(VLOOKUP(التحميل[[#This Row],[الرقم الداخلي]],تفصيلى[],8,0),"")</f>
        <v>0</v>
      </c>
      <c r="F838" s="9" t="s">
        <v>202</v>
      </c>
      <c r="G838" s="18">
        <v>42.87</v>
      </c>
      <c r="H838" s="3"/>
    </row>
    <row r="839" spans="1:8" ht="22.95" customHeight="1" x14ac:dyDescent="0.3">
      <c r="A839" s="3" t="s">
        <v>1030</v>
      </c>
      <c r="B839" s="7">
        <v>46234</v>
      </c>
      <c r="C839" s="3" t="str">
        <f>IFERROR(VLOOKUP(التحميل[[#This Row],[الرقم الداخلي]],تسجيل_العقود[],9,0),"")</f>
        <v>SCN-008160</v>
      </c>
      <c r="D839" s="3" t="str">
        <f>IFERROR(VLOOKUP(التحميل[[#This Row],[الرقم الداخلي]],تسجيل_العقود[],5,0),"")</f>
        <v>الصويا</v>
      </c>
      <c r="E839" s="3">
        <f>IFERROR(VLOOKUP(التحميل[[#This Row],[الرقم الداخلي]],تفصيلى[],8,0),"")</f>
        <v>0</v>
      </c>
      <c r="F839" s="9" t="s">
        <v>202</v>
      </c>
      <c r="G839" s="18">
        <v>138.26</v>
      </c>
      <c r="H839" s="3"/>
    </row>
    <row r="840" spans="1:8" ht="22.95" customHeight="1" x14ac:dyDescent="0.3">
      <c r="A840" s="3" t="s">
        <v>1028</v>
      </c>
      <c r="B840" s="7">
        <v>46235</v>
      </c>
      <c r="C840" s="3" t="str">
        <f>IFERROR(VLOOKUP(التحميل[[#This Row],[الرقم الداخلي]],تسجيل_العقود[],9,0),"")</f>
        <v>SCN-008159</v>
      </c>
      <c r="D840" s="3" t="str">
        <f>IFERROR(VLOOKUP(التحميل[[#This Row],[الرقم الداخلي]],تسجيل_العقود[],5,0),"")</f>
        <v>الصويا</v>
      </c>
      <c r="E840" s="3">
        <f>IFERROR(VLOOKUP(التحميل[[#This Row],[الرقم الداخلي]],تفصيلى[],8,0),"")</f>
        <v>0</v>
      </c>
      <c r="F840" s="9" t="s">
        <v>202</v>
      </c>
      <c r="G840" s="18">
        <v>42.09</v>
      </c>
      <c r="H840" s="3"/>
    </row>
    <row r="841" spans="1:8" ht="22.95" customHeight="1" x14ac:dyDescent="0.3">
      <c r="A841" s="3" t="s">
        <v>1030</v>
      </c>
      <c r="B841" s="7">
        <v>46235</v>
      </c>
      <c r="C841" s="3" t="str">
        <f>IFERROR(VLOOKUP(التحميل[[#This Row],[الرقم الداخلي]],تسجيل_العقود[],9,0),"")</f>
        <v>SCN-008160</v>
      </c>
      <c r="D841" s="3" t="str">
        <f>IFERROR(VLOOKUP(التحميل[[#This Row],[الرقم الداخلي]],تسجيل_العقود[],5,0),"")</f>
        <v>الصويا</v>
      </c>
      <c r="E841" s="3">
        <f>IFERROR(VLOOKUP(التحميل[[#This Row],[الرقم الداخلي]],تفصيلى[],8,0),"")</f>
        <v>0</v>
      </c>
      <c r="F841" s="9" t="s">
        <v>202</v>
      </c>
      <c r="G841" s="18">
        <f>1020.74+9.27</f>
        <v>1030.01</v>
      </c>
      <c r="H841" s="3"/>
    </row>
    <row r="842" spans="1:8" ht="22.95" customHeight="1" x14ac:dyDescent="0.3">
      <c r="A842" s="3" t="s">
        <v>1054</v>
      </c>
      <c r="B842" s="7">
        <v>46236</v>
      </c>
      <c r="C842" s="3">
        <f>IFERROR(VLOOKUP(التحميل[[#This Row],[الرقم الداخلي]],تسجيل_العقود[],9,0),"")</f>
        <v>20045880</v>
      </c>
      <c r="D842" s="3" t="str">
        <f>IFERROR(VLOOKUP(التحميل[[#This Row],[الرقم الداخلي]],تسجيل_العقود[],5,0),"")</f>
        <v>دى جى اس</v>
      </c>
      <c r="E842" s="3" t="str">
        <f>IFERROR(VLOOKUP(التحميل[[#This Row],[الرقم الداخلي]],تفصيلى[],8,0),"")</f>
        <v>AMFITRITI</v>
      </c>
      <c r="F842" s="9" t="s">
        <v>202</v>
      </c>
      <c r="G842" s="18">
        <v>363.52</v>
      </c>
      <c r="H842" s="3"/>
    </row>
    <row r="843" spans="1:8" ht="22.95" customHeight="1" x14ac:dyDescent="0.3">
      <c r="A843" s="3" t="s">
        <v>1024</v>
      </c>
      <c r="B843" s="7">
        <v>46236</v>
      </c>
      <c r="C843" s="3" t="str">
        <f>IFERROR(VLOOKUP(التحميل[[#This Row],[الرقم الداخلي]],تسجيل_العقود[],9,0),"")</f>
        <v>SCN-008157</v>
      </c>
      <c r="D843" s="3" t="str">
        <f>IFERROR(VLOOKUP(التحميل[[#This Row],[الرقم الداخلي]],تسجيل_العقود[],5,0),"")</f>
        <v>الصويا</v>
      </c>
      <c r="E843" s="3">
        <f>IFERROR(VLOOKUP(التحميل[[#This Row],[الرقم الداخلي]],تفصيلى[],8,0),"")</f>
        <v>0</v>
      </c>
      <c r="F843" s="9" t="s">
        <v>202</v>
      </c>
      <c r="G843" s="18">
        <v>21.28</v>
      </c>
      <c r="H843" s="3"/>
    </row>
    <row r="844" spans="1:8" ht="22.95" customHeight="1" x14ac:dyDescent="0.3">
      <c r="A844" s="3" t="s">
        <v>1030</v>
      </c>
      <c r="B844" s="7">
        <v>46236</v>
      </c>
      <c r="C844" s="3" t="str">
        <f>IFERROR(VLOOKUP(التحميل[[#This Row],[الرقم الداخلي]],تسجيل_العقود[],9,0),"")</f>
        <v>SCN-008160</v>
      </c>
      <c r="D844" s="3" t="str">
        <f>IFERROR(VLOOKUP(التحميل[[#This Row],[الرقم الداخلي]],تسجيل_العقود[],5,0),"")</f>
        <v>الصويا</v>
      </c>
      <c r="E844" s="3">
        <f>IFERROR(VLOOKUP(التحميل[[#This Row],[الرقم الداخلي]],تفصيلى[],8,0),"")</f>
        <v>0</v>
      </c>
      <c r="F844" s="9" t="s">
        <v>202</v>
      </c>
      <c r="G844" s="18">
        <v>351.8</v>
      </c>
      <c r="H844" s="3"/>
    </row>
    <row r="845" spans="1:8" ht="22.95" customHeight="1" x14ac:dyDescent="0.3">
      <c r="A845" s="3" t="s">
        <v>1054</v>
      </c>
      <c r="B845" s="7">
        <v>46237</v>
      </c>
      <c r="C845" s="3">
        <f>IFERROR(VLOOKUP(التحميل[[#This Row],[الرقم الداخلي]],تسجيل_العقود[],9,0),"")</f>
        <v>20045880</v>
      </c>
      <c r="D845" s="3" t="str">
        <f>IFERROR(VLOOKUP(التحميل[[#This Row],[الرقم الداخلي]],تسجيل_العقود[],5,0),"")</f>
        <v>دى جى اس</v>
      </c>
      <c r="E845" s="3" t="str">
        <f>IFERROR(VLOOKUP(التحميل[[#This Row],[الرقم الداخلي]],تفصيلى[],8,0),"")</f>
        <v>AMFITRITI</v>
      </c>
      <c r="F845" s="9" t="s">
        <v>202</v>
      </c>
      <c r="G845" s="18">
        <v>138.76</v>
      </c>
      <c r="H845" s="3"/>
    </row>
    <row r="846" spans="1:8" ht="22.95" customHeight="1" x14ac:dyDescent="0.3">
      <c r="A846" s="3" t="s">
        <v>1030</v>
      </c>
      <c r="B846" s="7">
        <v>46237</v>
      </c>
      <c r="C846" s="3" t="str">
        <f>IFERROR(VLOOKUP(التحميل[[#This Row],[الرقم الداخلي]],تسجيل_العقود[],9,0),"")</f>
        <v>SCN-008160</v>
      </c>
      <c r="D846" s="3" t="str">
        <f>IFERROR(VLOOKUP(التحميل[[#This Row],[الرقم الداخلي]],تسجيل_العقود[],5,0),"")</f>
        <v>الصويا</v>
      </c>
      <c r="E846" s="3">
        <f>IFERROR(VLOOKUP(التحميل[[#This Row],[الرقم الداخلي]],تفصيلى[],8,0),"")</f>
        <v>0</v>
      </c>
      <c r="F846" s="9" t="s">
        <v>202</v>
      </c>
      <c r="G846" s="18">
        <v>706</v>
      </c>
      <c r="H846" s="3"/>
    </row>
    <row r="847" spans="1:8" ht="22.95" customHeight="1" x14ac:dyDescent="0.3">
      <c r="A847" s="3" t="s">
        <v>1032</v>
      </c>
      <c r="B847" s="7">
        <v>46237</v>
      </c>
      <c r="C847" s="3" t="str">
        <f>IFERROR(VLOOKUP(التحميل[[#This Row],[الرقم الداخلي]],تسجيل_العقود[],9,0),"")</f>
        <v>SCN-008161</v>
      </c>
      <c r="D847" s="3" t="str">
        <f>IFERROR(VLOOKUP(التحميل[[#This Row],[الرقم الداخلي]],تسجيل_العقود[],5,0),"")</f>
        <v>الصويا</v>
      </c>
      <c r="E847" s="3">
        <f>IFERROR(VLOOKUP(التحميل[[#This Row],[الرقم الداخلي]],تفصيلى[],8,0),"")</f>
        <v>0</v>
      </c>
      <c r="F847" s="9" t="s">
        <v>202</v>
      </c>
      <c r="G847" s="18">
        <v>142.52000000000001</v>
      </c>
      <c r="H847" s="3"/>
    </row>
    <row r="848" spans="1:8" ht="22.95" customHeight="1" x14ac:dyDescent="0.3">
      <c r="A848" s="3" t="s">
        <v>824</v>
      </c>
      <c r="B848" s="7">
        <v>46238</v>
      </c>
      <c r="C848" s="3">
        <f>IFERROR(VLOOKUP(التحميل[[#This Row],[الرقم الداخلي]],تسجيل_العقود[],9,0),"")</f>
        <v>20045090</v>
      </c>
      <c r="D848" s="3" t="str">
        <f>IFERROR(VLOOKUP(التحميل[[#This Row],[الرقم الداخلي]],تسجيل_العقود[],5,0),"")</f>
        <v>البذرة</v>
      </c>
      <c r="E848" s="3" t="str">
        <f>IFERROR(VLOOKUP(التحميل[[#This Row],[الرقم الداخلي]],تفصيلى[],8,0),"")</f>
        <v>MEDI VAIANO</v>
      </c>
      <c r="F848" s="9" t="s">
        <v>202</v>
      </c>
      <c r="G848" s="18">
        <v>589.74</v>
      </c>
      <c r="H848" s="3"/>
    </row>
    <row r="849" spans="1:8" ht="22.95" customHeight="1" x14ac:dyDescent="0.3">
      <c r="A849" s="3" t="s">
        <v>1054</v>
      </c>
      <c r="B849" s="7">
        <v>46238</v>
      </c>
      <c r="C849" s="3">
        <f>IFERROR(VLOOKUP(التحميل[[#This Row],[الرقم الداخلي]],تسجيل_العقود[],9,0),"")</f>
        <v>20045880</v>
      </c>
      <c r="D849" s="3" t="str">
        <f>IFERROR(VLOOKUP(التحميل[[#This Row],[الرقم الداخلي]],تسجيل_العقود[],5,0),"")</f>
        <v>دى جى اس</v>
      </c>
      <c r="E849" s="3" t="str">
        <f>IFERROR(VLOOKUP(التحميل[[#This Row],[الرقم الداخلي]],تفصيلى[],8,0),"")</f>
        <v>AMFITRITI</v>
      </c>
      <c r="F849" s="9" t="s">
        <v>202</v>
      </c>
      <c r="G849" s="18">
        <v>274.24</v>
      </c>
      <c r="H849" s="3"/>
    </row>
    <row r="850" spans="1:8" ht="22.95" customHeight="1" x14ac:dyDescent="0.3">
      <c r="A850" s="3" t="s">
        <v>1028</v>
      </c>
      <c r="B850" s="7">
        <v>46238</v>
      </c>
      <c r="C850" s="3" t="str">
        <f>IFERROR(VLOOKUP(التحميل[[#This Row],[الرقم الداخلي]],تسجيل_العقود[],9,0),"")</f>
        <v>SCN-008159</v>
      </c>
      <c r="D850" s="3" t="str">
        <f>IFERROR(VLOOKUP(التحميل[[#This Row],[الرقم الداخلي]],تسجيل_العقود[],5,0),"")</f>
        <v>الصويا</v>
      </c>
      <c r="E850" s="3">
        <f>IFERROR(VLOOKUP(التحميل[[#This Row],[الرقم الداخلي]],تفصيلى[],8,0),"")</f>
        <v>0</v>
      </c>
      <c r="F850" s="9" t="s">
        <v>202</v>
      </c>
      <c r="G850" s="18">
        <v>38.33</v>
      </c>
      <c r="H850" s="3"/>
    </row>
    <row r="851" spans="1:8" ht="22.95" customHeight="1" x14ac:dyDescent="0.3">
      <c r="A851" s="3" t="s">
        <v>1030</v>
      </c>
      <c r="B851" s="7">
        <v>46238</v>
      </c>
      <c r="C851" s="3" t="str">
        <f>IFERROR(VLOOKUP(التحميل[[#This Row],[الرقم الداخلي]],تسجيل_العقود[],9,0),"")</f>
        <v>SCN-008160</v>
      </c>
      <c r="D851" s="3" t="str">
        <f>IFERROR(VLOOKUP(التحميل[[#This Row],[الرقم الداخلي]],تسجيل_العقود[],5,0),"")</f>
        <v>الصويا</v>
      </c>
      <c r="E851" s="3">
        <f>IFERROR(VLOOKUP(التحميل[[#This Row],[الرقم الداخلي]],تفصيلى[],8,0),"")</f>
        <v>0</v>
      </c>
      <c r="F851" s="9" t="s">
        <v>202</v>
      </c>
      <c r="G851" s="18">
        <f>41.92+116.79</f>
        <v>158.71</v>
      </c>
      <c r="H851" s="3"/>
    </row>
    <row r="852" spans="1:8" ht="22.95" customHeight="1" x14ac:dyDescent="0.3">
      <c r="A852" s="3" t="s">
        <v>1032</v>
      </c>
      <c r="B852" s="7">
        <v>46238</v>
      </c>
      <c r="C852" s="3" t="str">
        <f>IFERROR(VLOOKUP(التحميل[[#This Row],[الرقم الداخلي]],تسجيل_العقود[],9,0),"")</f>
        <v>SCN-008161</v>
      </c>
      <c r="D852" s="3" t="str">
        <f>IFERROR(VLOOKUP(التحميل[[#This Row],[الرقم الداخلي]],تسجيل_العقود[],5,0),"")</f>
        <v>الصويا</v>
      </c>
      <c r="E852" s="3">
        <f>IFERROR(VLOOKUP(التحميل[[#This Row],[الرقم الداخلي]],تفصيلى[],8,0),"")</f>
        <v>0</v>
      </c>
      <c r="F852" s="9" t="s">
        <v>202</v>
      </c>
      <c r="G852" s="18">
        <v>321.12</v>
      </c>
      <c r="H852" s="3"/>
    </row>
    <row r="853" spans="1:8" ht="22.95" customHeight="1" x14ac:dyDescent="0.3">
      <c r="A853" s="3" t="s">
        <v>824</v>
      </c>
      <c r="B853" s="7">
        <v>46239</v>
      </c>
      <c r="C853" s="3">
        <f>IFERROR(VLOOKUP(التحميل[[#This Row],[الرقم الداخلي]],تسجيل_العقود[],9,0),"")</f>
        <v>20045090</v>
      </c>
      <c r="D853" s="3" t="str">
        <f>IFERROR(VLOOKUP(التحميل[[#This Row],[الرقم الداخلي]],تسجيل_العقود[],5,0),"")</f>
        <v>البذرة</v>
      </c>
      <c r="E853" s="3" t="str">
        <f>IFERROR(VLOOKUP(التحميل[[#This Row],[الرقم الداخلي]],تفصيلى[],8,0),"")</f>
        <v>MEDI VAIANO</v>
      </c>
      <c r="F853" s="9" t="s">
        <v>202</v>
      </c>
      <c r="G853" s="18">
        <v>54.02</v>
      </c>
      <c r="H853" s="3"/>
    </row>
    <row r="854" spans="1:8" ht="22.95" customHeight="1" x14ac:dyDescent="0.3">
      <c r="A854" s="3" t="s">
        <v>1054</v>
      </c>
      <c r="B854" s="7">
        <v>46239</v>
      </c>
      <c r="C854" s="3">
        <f>IFERROR(VLOOKUP(التحميل[[#This Row],[الرقم الداخلي]],تسجيل_العقود[],9,0),"")</f>
        <v>20045880</v>
      </c>
      <c r="D854" s="3" t="str">
        <f>IFERROR(VLOOKUP(التحميل[[#This Row],[الرقم الداخلي]],تسجيل_العقود[],5,0),"")</f>
        <v>دى جى اس</v>
      </c>
      <c r="E854" s="3" t="str">
        <f>IFERROR(VLOOKUP(التحميل[[#This Row],[الرقم الداخلي]],تفصيلى[],8,0),"")</f>
        <v>AMFITRITI</v>
      </c>
      <c r="F854" s="9" t="s">
        <v>202</v>
      </c>
      <c r="G854" s="18">
        <v>138.16</v>
      </c>
      <c r="H854" s="3"/>
    </row>
    <row r="855" spans="1:8" ht="22.95" customHeight="1" x14ac:dyDescent="0.3">
      <c r="A855" s="3" t="s">
        <v>1030</v>
      </c>
      <c r="B855" s="7">
        <v>46239</v>
      </c>
      <c r="C855" s="3" t="str">
        <f>IFERROR(VLOOKUP(التحميل[[#This Row],[الرقم الداخلي]],تسجيل_العقود[],9,0),"")</f>
        <v>SCN-008160</v>
      </c>
      <c r="D855" s="3" t="str">
        <f>IFERROR(VLOOKUP(التحميل[[#This Row],[الرقم الداخلي]],تسجيل_العقود[],5,0),"")</f>
        <v>الصويا</v>
      </c>
      <c r="E855" s="3">
        <f>IFERROR(VLOOKUP(التحميل[[#This Row],[الرقم الداخلي]],تفصيلى[],8,0),"")</f>
        <v>0</v>
      </c>
      <c r="F855" s="9" t="s">
        <v>202</v>
      </c>
      <c r="G855" s="18">
        <v>42.43</v>
      </c>
      <c r="H855" s="3"/>
    </row>
    <row r="856" spans="1:8" ht="22.95" customHeight="1" x14ac:dyDescent="0.3">
      <c r="A856" s="3" t="s">
        <v>1032</v>
      </c>
      <c r="B856" s="7">
        <v>46239</v>
      </c>
      <c r="C856" s="3" t="str">
        <f>IFERROR(VLOOKUP(التحميل[[#This Row],[الرقم الداخلي]],تسجيل_العقود[],9,0),"")</f>
        <v>SCN-008161</v>
      </c>
      <c r="D856" s="3" t="str">
        <f>IFERROR(VLOOKUP(التحميل[[#This Row],[الرقم الداخلي]],تسجيل_العقود[],5,0),"")</f>
        <v>الصويا</v>
      </c>
      <c r="E856" s="3">
        <f>IFERROR(VLOOKUP(التحميل[[#This Row],[الرقم الداخلي]],تفصيلى[],8,0),"")</f>
        <v>0</v>
      </c>
      <c r="F856" s="9" t="s">
        <v>202</v>
      </c>
      <c r="G856" s="18">
        <v>1585.08</v>
      </c>
      <c r="H856" s="3"/>
    </row>
    <row r="857" spans="1:8" ht="22.95" customHeight="1" x14ac:dyDescent="0.3">
      <c r="A857" s="3" t="s">
        <v>824</v>
      </c>
      <c r="B857" s="7">
        <v>46240</v>
      </c>
      <c r="C857" s="3">
        <f>IFERROR(VLOOKUP(التحميل[[#This Row],[الرقم الداخلي]],تسجيل_العقود[],9,0),"")</f>
        <v>20045090</v>
      </c>
      <c r="D857" s="3" t="str">
        <f>IFERROR(VLOOKUP(التحميل[[#This Row],[الرقم الداخلي]],تسجيل_العقود[],5,0),"")</f>
        <v>البذرة</v>
      </c>
      <c r="E857" s="3" t="str">
        <f>IFERROR(VLOOKUP(التحميل[[#This Row],[الرقم الداخلي]],تفصيلى[],8,0),"")</f>
        <v>MEDI VAIANO</v>
      </c>
      <c r="F857" s="9" t="s">
        <v>202</v>
      </c>
      <c r="G857" s="18">
        <v>233.44</v>
      </c>
      <c r="H857" s="3"/>
    </row>
    <row r="858" spans="1:8" ht="22.95" customHeight="1" x14ac:dyDescent="0.3">
      <c r="A858" s="3" t="s">
        <v>1054</v>
      </c>
      <c r="B858" s="7">
        <v>46240</v>
      </c>
      <c r="C858" s="3">
        <f>IFERROR(VLOOKUP(التحميل[[#This Row],[الرقم الداخلي]],تسجيل_العقود[],9,0),"")</f>
        <v>20045880</v>
      </c>
      <c r="D858" s="3" t="str">
        <f>IFERROR(VLOOKUP(التحميل[[#This Row],[الرقم الداخلي]],تسجيل_العقود[],5,0),"")</f>
        <v>دى جى اس</v>
      </c>
      <c r="E858" s="3" t="str">
        <f>IFERROR(VLOOKUP(التحميل[[#This Row],[الرقم الداخلي]],تفصيلى[],8,0),"")</f>
        <v>AMFITRITI</v>
      </c>
      <c r="F858" s="9" t="s">
        <v>202</v>
      </c>
      <c r="G858" s="18">
        <v>181.4</v>
      </c>
      <c r="H858" s="3"/>
    </row>
    <row r="859" spans="1:8" ht="22.95" customHeight="1" x14ac:dyDescent="0.3">
      <c r="A859" s="3" t="s">
        <v>1032</v>
      </c>
      <c r="B859" s="7">
        <v>46240</v>
      </c>
      <c r="C859" s="3" t="str">
        <f>IFERROR(VLOOKUP(التحميل[[#This Row],[الرقم الداخلي]],تسجيل_العقود[],9,0),"")</f>
        <v>SCN-008161</v>
      </c>
      <c r="D859" s="3" t="str">
        <f>IFERROR(VLOOKUP(التحميل[[#This Row],[الرقم الداخلي]],تسجيل_العقود[],5,0),"")</f>
        <v>الصويا</v>
      </c>
      <c r="E859" s="3">
        <f>IFERROR(VLOOKUP(التحميل[[#This Row],[الرقم الداخلي]],تفصيلى[],8,0),"")</f>
        <v>0</v>
      </c>
      <c r="F859" s="9" t="s">
        <v>202</v>
      </c>
      <c r="G859" s="18">
        <v>303.04000000000002</v>
      </c>
      <c r="H859" s="3"/>
    </row>
    <row r="860" spans="1:8" ht="22.95" customHeight="1" x14ac:dyDescent="0.3">
      <c r="A860" s="3" t="s">
        <v>1034</v>
      </c>
      <c r="B860" s="7">
        <v>46240</v>
      </c>
      <c r="C860" s="3" t="str">
        <f>IFERROR(VLOOKUP(التحميل[[#This Row],[الرقم الداخلي]],تسجيل_العقود[],9,0),"")</f>
        <v>SCN-008162</v>
      </c>
      <c r="D860" s="3" t="str">
        <f>IFERROR(VLOOKUP(التحميل[[#This Row],[الرقم الداخلي]],تسجيل_العقود[],5,0),"")</f>
        <v>الصويا</v>
      </c>
      <c r="E860" s="3">
        <f>IFERROR(VLOOKUP(التحميل[[#This Row],[الرقم الداخلي]],تفصيلى[],8,0),"")</f>
        <v>0</v>
      </c>
      <c r="F860" s="9" t="s">
        <v>202</v>
      </c>
      <c r="G860" s="18">
        <v>355.07</v>
      </c>
      <c r="H860" s="3"/>
    </row>
    <row r="861" spans="1:8" ht="22.95" customHeight="1" x14ac:dyDescent="0.3">
      <c r="A861" s="3" t="s">
        <v>1032</v>
      </c>
      <c r="B861" s="7">
        <v>46241</v>
      </c>
      <c r="C861" s="3" t="str">
        <f>IFERROR(VLOOKUP(التحميل[[#This Row],[الرقم الداخلي]],تسجيل_العقود[],9,0),"")</f>
        <v>SCN-008161</v>
      </c>
      <c r="D861" s="3" t="str">
        <f>IFERROR(VLOOKUP(التحميل[[#This Row],[الرقم الداخلي]],تسجيل_العقود[],5,0),"")</f>
        <v>الصويا</v>
      </c>
      <c r="E861" s="3">
        <f>IFERROR(VLOOKUP(التحميل[[#This Row],[الرقم الداخلي]],تفصيلى[],8,0),"")</f>
        <v>0</v>
      </c>
      <c r="F861" s="9" t="s">
        <v>202</v>
      </c>
      <c r="G861" s="18">
        <v>132.18</v>
      </c>
      <c r="H861" s="3"/>
    </row>
    <row r="862" spans="1:8" ht="22.95" customHeight="1" x14ac:dyDescent="0.3">
      <c r="A862" s="3" t="s">
        <v>1034</v>
      </c>
      <c r="B862" s="7">
        <v>46241</v>
      </c>
      <c r="C862" s="3" t="str">
        <f>IFERROR(VLOOKUP(التحميل[[#This Row],[الرقم الداخلي]],تسجيل_العقود[],9,0),"")</f>
        <v>SCN-008162</v>
      </c>
      <c r="D862" s="3" t="str">
        <f>IFERROR(VLOOKUP(التحميل[[#This Row],[الرقم الداخلي]],تسجيل_العقود[],5,0),"")</f>
        <v>الصويا</v>
      </c>
      <c r="E862" s="3">
        <f>IFERROR(VLOOKUP(التحميل[[#This Row],[الرقم الداخلي]],تفصيلى[],8,0),"")</f>
        <v>0</v>
      </c>
      <c r="F862" s="9" t="s">
        <v>202</v>
      </c>
      <c r="G862" s="18">
        <v>413.19</v>
      </c>
      <c r="H862" s="3"/>
    </row>
    <row r="863" spans="1:8" ht="22.95" customHeight="1" x14ac:dyDescent="0.3">
      <c r="A863" s="3" t="s">
        <v>1034</v>
      </c>
      <c r="B863" s="7">
        <v>46242</v>
      </c>
      <c r="C863" s="3" t="str">
        <f>IFERROR(VLOOKUP(التحميل[[#This Row],[الرقم الداخلي]],تسجيل_العقود[],9,0),"")</f>
        <v>SCN-008162</v>
      </c>
      <c r="D863" s="3" t="str">
        <f>IFERROR(VLOOKUP(التحميل[[#This Row],[الرقم الداخلي]],تسجيل_العقود[],5,0),"")</f>
        <v>الصويا</v>
      </c>
      <c r="E863" s="3">
        <f>IFERROR(VLOOKUP(التحميل[[#This Row],[الرقم الداخلي]],تفصيلى[],8,0),"")</f>
        <v>0</v>
      </c>
      <c r="F863" s="9" t="s">
        <v>202</v>
      </c>
      <c r="G863" s="18">
        <v>177.89</v>
      </c>
      <c r="H863" s="3"/>
    </row>
    <row r="864" spans="1:8" ht="22.95" customHeight="1" x14ac:dyDescent="0.3">
      <c r="A864" s="3" t="s">
        <v>851</v>
      </c>
      <c r="B864" s="7">
        <v>46243</v>
      </c>
      <c r="C864" s="3" t="str">
        <f>IFERROR(VLOOKUP(التحميل[[#This Row],[الرقم الداخلي]],تسجيل_العقود[],9,0),"")</f>
        <v>26/S/04350</v>
      </c>
      <c r="D864" s="3" t="str">
        <f>IFERROR(VLOOKUP(التحميل[[#This Row],[الرقم الداخلي]],تسجيل_العقود[],5,0),"")</f>
        <v>الــــــــــذرة</v>
      </c>
      <c r="E864" s="3" t="str">
        <f>IFERROR(VLOOKUP(التحميل[[#This Row],[الرقم الداخلي]],تفصيلى[],8,0),"")</f>
        <v>PROPEL WEALTH</v>
      </c>
      <c r="F864" s="9" t="s">
        <v>196</v>
      </c>
      <c r="G864" s="18">
        <v>6134.26</v>
      </c>
      <c r="H864" s="3"/>
    </row>
    <row r="865" spans="1:8" ht="22.95" customHeight="1" x14ac:dyDescent="0.3">
      <c r="A865" s="3" t="s">
        <v>1034</v>
      </c>
      <c r="B865" s="7">
        <v>46243</v>
      </c>
      <c r="C865" s="3" t="str">
        <f>IFERROR(VLOOKUP(التحميل[[#This Row],[الرقم الداخلي]],تسجيل_العقود[],9,0),"")</f>
        <v>SCN-008162</v>
      </c>
      <c r="D865" s="3" t="str">
        <f>IFERROR(VLOOKUP(التحميل[[#This Row],[الرقم الداخلي]],تسجيل_العقود[],5,0),"")</f>
        <v>الصويا</v>
      </c>
      <c r="E865" s="3">
        <f>IFERROR(VLOOKUP(التحميل[[#This Row],[الرقم الداخلي]],تفصيلى[],8,0),"")</f>
        <v>0</v>
      </c>
      <c r="F865" s="9" t="s">
        <v>202</v>
      </c>
      <c r="G865" s="18">
        <v>583.61</v>
      </c>
      <c r="H865" s="3"/>
    </row>
    <row r="866" spans="1:8" ht="22.95" customHeight="1" x14ac:dyDescent="0.3">
      <c r="A866" s="3" t="s">
        <v>851</v>
      </c>
      <c r="B866" s="7">
        <v>46244</v>
      </c>
      <c r="C866" s="3" t="str">
        <f>IFERROR(VLOOKUP(التحميل[[#This Row],[الرقم الداخلي]],تسجيل_العقود[],9,0),"")</f>
        <v>26/S/04350</v>
      </c>
      <c r="D866" s="3" t="str">
        <f>IFERROR(VLOOKUP(التحميل[[#This Row],[الرقم الداخلي]],تسجيل_العقود[],5,0),"")</f>
        <v>الــــــــــذرة</v>
      </c>
      <c r="E866" s="3" t="str">
        <f>IFERROR(VLOOKUP(التحميل[[#This Row],[الرقم الداخلي]],تفصيلى[],8,0),"")</f>
        <v>PROPEL WEALTH</v>
      </c>
      <c r="F866" s="9" t="s">
        <v>196</v>
      </c>
      <c r="G866" s="18">
        <v>11387.34</v>
      </c>
      <c r="H866" s="3"/>
    </row>
    <row r="867" spans="1:8" ht="22.95" customHeight="1" x14ac:dyDescent="0.3">
      <c r="A867" s="3" t="s">
        <v>1034</v>
      </c>
      <c r="B867" s="7">
        <v>46244</v>
      </c>
      <c r="C867" s="3" t="str">
        <f>IFERROR(VLOOKUP(التحميل[[#This Row],[الرقم الداخلي]],تسجيل_العقود[],9,0),"")</f>
        <v>SCN-008162</v>
      </c>
      <c r="D867" s="3" t="str">
        <f>IFERROR(VLOOKUP(التحميل[[#This Row],[الرقم الداخلي]],تسجيل_العقود[],5,0),"")</f>
        <v>الصويا</v>
      </c>
      <c r="E867" s="3">
        <f>IFERROR(VLOOKUP(التحميل[[#This Row],[الرقم الداخلي]],تفصيلى[],8,0),"")</f>
        <v>0</v>
      </c>
      <c r="F867" s="9" t="s">
        <v>202</v>
      </c>
      <c r="G867" s="18">
        <v>389.79</v>
      </c>
      <c r="H867" s="3"/>
    </row>
    <row r="868" spans="1:8" ht="22.95" customHeight="1" x14ac:dyDescent="0.3">
      <c r="A868" s="3" t="s">
        <v>851</v>
      </c>
      <c r="B868" s="7">
        <v>46245</v>
      </c>
      <c r="C868" s="3" t="str">
        <f>IFERROR(VLOOKUP(التحميل[[#This Row],[الرقم الداخلي]],تسجيل_العقود[],9,0),"")</f>
        <v>26/S/04350</v>
      </c>
      <c r="D868" s="3" t="str">
        <f>IFERROR(VLOOKUP(التحميل[[#This Row],[الرقم الداخلي]],تسجيل_العقود[],5,0),"")</f>
        <v>الــــــــــذرة</v>
      </c>
      <c r="E868" s="3" t="str">
        <f>IFERROR(VLOOKUP(التحميل[[#This Row],[الرقم الداخلي]],تفصيلى[],8,0),"")</f>
        <v>PROPEL WEALTH</v>
      </c>
      <c r="F868" s="9" t="s">
        <v>196</v>
      </c>
      <c r="G868" s="18">
        <v>8494.4599999999991</v>
      </c>
      <c r="H868" s="3"/>
    </row>
    <row r="869" spans="1:8" ht="22.95" customHeight="1" x14ac:dyDescent="0.3">
      <c r="A869" s="3" t="s">
        <v>1034</v>
      </c>
      <c r="B869" s="7">
        <v>46245</v>
      </c>
      <c r="C869" s="3" t="str">
        <f>IFERROR(VLOOKUP(التحميل[[#This Row],[الرقم الداخلي]],تسجيل_العقود[],9,0),"")</f>
        <v>SCN-008162</v>
      </c>
      <c r="D869" s="3" t="str">
        <f>IFERROR(VLOOKUP(التحميل[[#This Row],[الرقم الداخلي]],تسجيل_العقود[],5,0),"")</f>
        <v>الصويا</v>
      </c>
      <c r="E869" s="3">
        <f>IFERROR(VLOOKUP(التحميل[[#This Row],[الرقم الداخلي]],تفصيلى[],8,0),"")</f>
        <v>0</v>
      </c>
      <c r="F869" s="9" t="s">
        <v>202</v>
      </c>
      <c r="G869" s="18">
        <v>41.98</v>
      </c>
      <c r="H869" s="3"/>
    </row>
    <row r="870" spans="1:8" ht="22.95" customHeight="1" x14ac:dyDescent="0.3">
      <c r="A870" s="3" t="s">
        <v>851</v>
      </c>
      <c r="B870" s="7">
        <v>46246</v>
      </c>
      <c r="C870" s="3" t="str">
        <f>IFERROR(VLOOKUP(التحميل[[#This Row],[الرقم الداخلي]],تسجيل_العقود[],9,0),"")</f>
        <v>26/S/04350</v>
      </c>
      <c r="D870" s="3" t="str">
        <f>IFERROR(VLOOKUP(التحميل[[#This Row],[الرقم الداخلي]],تسجيل_العقود[],5,0),"")</f>
        <v>الــــــــــذرة</v>
      </c>
      <c r="E870" s="3" t="str">
        <f>IFERROR(VLOOKUP(التحميل[[#This Row],[الرقم الداخلي]],تفصيلى[],8,0),"")</f>
        <v>PROPEL WEALTH</v>
      </c>
      <c r="F870" s="9" t="s">
        <v>196</v>
      </c>
      <c r="G870" s="18">
        <v>8321.32</v>
      </c>
      <c r="H870" s="3"/>
    </row>
    <row r="871" spans="1:8" ht="22.95" customHeight="1" x14ac:dyDescent="0.3">
      <c r="A871" s="3" t="s">
        <v>1054</v>
      </c>
      <c r="B871" s="7">
        <v>46246</v>
      </c>
      <c r="C871" s="3">
        <f>IFERROR(VLOOKUP(التحميل[[#This Row],[الرقم الداخلي]],تسجيل_العقود[],9,0),"")</f>
        <v>20045880</v>
      </c>
      <c r="D871" s="3" t="str">
        <f>IFERROR(VLOOKUP(التحميل[[#This Row],[الرقم الداخلي]],تسجيل_العقود[],5,0),"")</f>
        <v>دى جى اس</v>
      </c>
      <c r="E871" s="3" t="str">
        <f>IFERROR(VLOOKUP(التحميل[[#This Row],[الرقم الداخلي]],تفصيلى[],8,0),"")</f>
        <v>AMFITRITI</v>
      </c>
      <c r="F871" s="9" t="s">
        <v>202</v>
      </c>
      <c r="G871" s="18">
        <v>42.16</v>
      </c>
      <c r="H871" s="3"/>
    </row>
    <row r="872" spans="1:8" ht="22.95" customHeight="1" x14ac:dyDescent="0.3">
      <c r="A872" s="3" t="s">
        <v>1028</v>
      </c>
      <c r="B872" s="7">
        <v>46246</v>
      </c>
      <c r="C872" s="3" t="str">
        <f>IFERROR(VLOOKUP(التحميل[[#This Row],[الرقم الداخلي]],تسجيل_العقود[],9,0),"")</f>
        <v>SCN-008159</v>
      </c>
      <c r="D872" s="3" t="str">
        <f>IFERROR(VLOOKUP(التحميل[[#This Row],[الرقم الداخلي]],تسجيل_العقود[],5,0),"")</f>
        <v>الصويا</v>
      </c>
      <c r="E872" s="3">
        <f>IFERROR(VLOOKUP(التحميل[[#This Row],[الرقم الداخلي]],تفصيلى[],8,0),"")</f>
        <v>0</v>
      </c>
      <c r="F872" s="9" t="s">
        <v>202</v>
      </c>
      <c r="G872" s="18">
        <v>10.029999999999999</v>
      </c>
      <c r="H872" s="3"/>
    </row>
    <row r="873" spans="1:8" ht="22.95" customHeight="1" x14ac:dyDescent="0.3">
      <c r="A873" s="3" t="s">
        <v>1034</v>
      </c>
      <c r="B873" s="7">
        <v>46246</v>
      </c>
      <c r="C873" s="3" t="str">
        <f>IFERROR(VLOOKUP(التحميل[[#This Row],[الرقم الداخلي]],تسجيل_العقود[],9,0),"")</f>
        <v>SCN-008162</v>
      </c>
      <c r="D873" s="3" t="str">
        <f>IFERROR(VLOOKUP(التحميل[[#This Row],[الرقم الداخلي]],تسجيل_العقود[],5,0),"")</f>
        <v>الصويا</v>
      </c>
      <c r="E873" s="3">
        <f>IFERROR(VLOOKUP(التحميل[[#This Row],[الرقم الداخلي]],تفصيلى[],8,0),"")</f>
        <v>0</v>
      </c>
      <c r="F873" s="9" t="s">
        <v>202</v>
      </c>
      <c r="G873" s="18">
        <v>449.16</v>
      </c>
      <c r="H873" s="3"/>
    </row>
    <row r="874" spans="1:8" ht="22.95" customHeight="1" x14ac:dyDescent="0.3">
      <c r="A874" s="3" t="s">
        <v>851</v>
      </c>
      <c r="B874" s="7">
        <v>46247</v>
      </c>
      <c r="C874" s="3" t="str">
        <f>IFERROR(VLOOKUP(التحميل[[#This Row],[الرقم الداخلي]],تسجيل_العقود[],9,0),"")</f>
        <v>26/S/04350</v>
      </c>
      <c r="D874" s="3" t="str">
        <f>IFERROR(VLOOKUP(التحميل[[#This Row],[الرقم الداخلي]],تسجيل_العقود[],5,0),"")</f>
        <v>الــــــــــذرة</v>
      </c>
      <c r="E874" s="3" t="str">
        <f>IFERROR(VLOOKUP(التحميل[[#This Row],[الرقم الداخلي]],تفصيلى[],8,0),"")</f>
        <v>PROPEL WEALTH</v>
      </c>
      <c r="F874" s="9" t="s">
        <v>196</v>
      </c>
      <c r="G874" s="18">
        <v>3788.82</v>
      </c>
      <c r="H874" s="3"/>
    </row>
    <row r="875" spans="1:8" ht="22.95" customHeight="1" x14ac:dyDescent="0.3">
      <c r="A875" s="3" t="s">
        <v>854</v>
      </c>
      <c r="B875" s="7">
        <v>46247</v>
      </c>
      <c r="C875" s="3" t="str">
        <f>IFERROR(VLOOKUP(التحميل[[#This Row],[الرقم الداخلي]],تسجيل_العقود[],9,0),"")</f>
        <v>S26/00231</v>
      </c>
      <c r="D875" s="3" t="str">
        <f>IFERROR(VLOOKUP(التحميل[[#This Row],[الرقم الداخلي]],تسجيل_العقود[],5,0),"")</f>
        <v>الــــــــــذرة</v>
      </c>
      <c r="E875" s="3" t="str">
        <f>IFERROR(VLOOKUP(التحميل[[#This Row],[الرقم الداخلي]],تفصيلى[],8,0),"")</f>
        <v>FABIA SCHULTE</v>
      </c>
      <c r="F875" s="9" t="s">
        <v>196</v>
      </c>
      <c r="G875" s="18">
        <v>5053.3599999999997</v>
      </c>
      <c r="H875" s="3"/>
    </row>
    <row r="876" spans="1:8" ht="22.95" customHeight="1" x14ac:dyDescent="0.3">
      <c r="A876" s="3" t="s">
        <v>1034</v>
      </c>
      <c r="B876" s="7">
        <v>46247</v>
      </c>
      <c r="C876" s="3" t="str">
        <f>IFERROR(VLOOKUP(التحميل[[#This Row],[الرقم الداخلي]],تسجيل_العقود[],9,0),"")</f>
        <v>SCN-008162</v>
      </c>
      <c r="D876" s="3" t="str">
        <f>IFERROR(VLOOKUP(التحميل[[#This Row],[الرقم الداخلي]],تسجيل_العقود[],5,0),"")</f>
        <v>الصويا</v>
      </c>
      <c r="E876" s="3">
        <f>IFERROR(VLOOKUP(التحميل[[#This Row],[الرقم الداخلي]],تفصيلى[],8,0),"")</f>
        <v>0</v>
      </c>
      <c r="F876" s="9" t="s">
        <v>202</v>
      </c>
      <c r="G876" s="18">
        <v>50</v>
      </c>
      <c r="H876" s="3"/>
    </row>
    <row r="877" spans="1:8" ht="22.95" customHeight="1" x14ac:dyDescent="0.3">
      <c r="A877" s="3" t="s">
        <v>1036</v>
      </c>
      <c r="B877" s="7">
        <v>46247</v>
      </c>
      <c r="C877" s="3" t="str">
        <f>IFERROR(VLOOKUP(التحميل[[#This Row],[الرقم الداخلي]],تسجيل_العقود[],9,0),"")</f>
        <v>SCN-008163</v>
      </c>
      <c r="D877" s="3" t="str">
        <f>IFERROR(VLOOKUP(التحميل[[#This Row],[الرقم الداخلي]],تسجيل_العقود[],5,0),"")</f>
        <v>الصويا</v>
      </c>
      <c r="E877" s="3">
        <f>IFERROR(VLOOKUP(التحميل[[#This Row],[الرقم الداخلي]],تفصيلى[],8,0),"")</f>
        <v>0</v>
      </c>
      <c r="F877" s="9" t="s">
        <v>202</v>
      </c>
      <c r="G877" s="18">
        <v>237.57</v>
      </c>
      <c r="H877" s="3"/>
    </row>
    <row r="878" spans="1:8" ht="22.95" customHeight="1" x14ac:dyDescent="0.3">
      <c r="A878" s="3" t="s">
        <v>1030</v>
      </c>
      <c r="B878" s="7">
        <v>46247</v>
      </c>
      <c r="C878" s="3" t="str">
        <f>IFERROR(VLOOKUP(التحميل[[#This Row],[الرقم الداخلي]],تسجيل_العقود[],9,0),"")</f>
        <v>SCN-008160</v>
      </c>
      <c r="D878" s="3" t="str">
        <f>IFERROR(VLOOKUP(التحميل[[#This Row],[الرقم الداخلي]],تسجيل_العقود[],5,0),"")</f>
        <v>الصويا</v>
      </c>
      <c r="E878" s="3">
        <f>IFERROR(VLOOKUP(التحميل[[#This Row],[الرقم الداخلي]],تفصيلى[],8,0),"")</f>
        <v>0</v>
      </c>
      <c r="F878" s="9" t="s">
        <v>202</v>
      </c>
      <c r="G878" s="18">
        <v>18.760000000000002</v>
      </c>
      <c r="H878" s="3"/>
    </row>
    <row r="879" spans="1:8" ht="22.95" customHeight="1" x14ac:dyDescent="0.3">
      <c r="A879" s="3" t="s">
        <v>1032</v>
      </c>
      <c r="B879" s="7">
        <v>46247</v>
      </c>
      <c r="C879" s="3" t="str">
        <f>IFERROR(VLOOKUP(التحميل[[#This Row],[الرقم الداخلي]],تسجيل_العقود[],9,0),"")</f>
        <v>SCN-008161</v>
      </c>
      <c r="D879" s="3" t="str">
        <f>IFERROR(VLOOKUP(التحميل[[#This Row],[الرقم الداخلي]],تسجيل_العقود[],5,0),"")</f>
        <v>الصويا</v>
      </c>
      <c r="E879" s="3">
        <f>IFERROR(VLOOKUP(التحميل[[#This Row],[الرقم الداخلي]],تفصيلى[],8,0),"")</f>
        <v>0</v>
      </c>
      <c r="F879" s="9" t="s">
        <v>202</v>
      </c>
      <c r="G879" s="18">
        <v>8.68</v>
      </c>
      <c r="H879" s="3"/>
    </row>
    <row r="880" spans="1:8" ht="22.95" customHeight="1" x14ac:dyDescent="0.3">
      <c r="A880" s="3" t="s">
        <v>854</v>
      </c>
      <c r="B880" s="7">
        <v>46248</v>
      </c>
      <c r="C880" s="3" t="str">
        <f>IFERROR(VLOOKUP(التحميل[[#This Row],[الرقم الداخلي]],تسجيل_العقود[],9,0),"")</f>
        <v>S26/00231</v>
      </c>
      <c r="D880" s="3" t="str">
        <f>IFERROR(VLOOKUP(التحميل[[#This Row],[الرقم الداخلي]],تسجيل_العقود[],5,0),"")</f>
        <v>الــــــــــذرة</v>
      </c>
      <c r="E880" s="3" t="str">
        <f>IFERROR(VLOOKUP(التحميل[[#This Row],[الرقم الداخلي]],تفصيلى[],8,0),"")</f>
        <v>FABIA SCHULTE</v>
      </c>
      <c r="F880" s="9" t="s">
        <v>196</v>
      </c>
      <c r="G880" s="18">
        <v>5915.96</v>
      </c>
      <c r="H880" s="3"/>
    </row>
    <row r="881" spans="1:8" ht="22.95" customHeight="1" x14ac:dyDescent="0.3">
      <c r="A881" s="3" t="s">
        <v>1034</v>
      </c>
      <c r="B881" s="7">
        <v>46248</v>
      </c>
      <c r="C881" s="3" t="str">
        <f>IFERROR(VLOOKUP(التحميل[[#This Row],[الرقم الداخلي]],تسجيل_العقود[],9,0),"")</f>
        <v>SCN-008162</v>
      </c>
      <c r="D881" s="3" t="str">
        <f>IFERROR(VLOOKUP(التحميل[[#This Row],[الرقم الداخلي]],تسجيل_العقود[],5,0),"")</f>
        <v>الصويا</v>
      </c>
      <c r="E881" s="3">
        <f>IFERROR(VLOOKUP(التحميل[[#This Row],[الرقم الداخلي]],تفصيلى[],8,0),"")</f>
        <v>0</v>
      </c>
      <c r="F881" s="9" t="s">
        <v>202</v>
      </c>
      <c r="G881" s="18">
        <v>8.84</v>
      </c>
      <c r="H881" s="3"/>
    </row>
    <row r="882" spans="1:8" ht="22.95" customHeight="1" x14ac:dyDescent="0.3">
      <c r="A882" s="3" t="s">
        <v>1036</v>
      </c>
      <c r="B882" s="7">
        <v>46248</v>
      </c>
      <c r="C882" s="3" t="str">
        <f>IFERROR(VLOOKUP(التحميل[[#This Row],[الرقم الداخلي]],تسجيل_العقود[],9,0),"")</f>
        <v>SCN-008163</v>
      </c>
      <c r="D882" s="3" t="str">
        <f>IFERROR(VLOOKUP(التحميل[[#This Row],[الرقم الداخلي]],تسجيل_العقود[],5,0),"")</f>
        <v>الصويا</v>
      </c>
      <c r="E882" s="3">
        <f>IFERROR(VLOOKUP(التحميل[[#This Row],[الرقم الداخلي]],تفصيلى[],8,0),"")</f>
        <v>0</v>
      </c>
      <c r="F882" s="9" t="s">
        <v>202</v>
      </c>
      <c r="G882" s="18">
        <v>354.61</v>
      </c>
      <c r="H882" s="3"/>
    </row>
    <row r="883" spans="1:8" ht="22.95" customHeight="1" x14ac:dyDescent="0.3">
      <c r="A883" s="3" t="s">
        <v>854</v>
      </c>
      <c r="B883" s="7">
        <v>46249</v>
      </c>
      <c r="C883" s="3" t="str">
        <f>IFERROR(VLOOKUP(التحميل[[#This Row],[الرقم الداخلي]],تسجيل_العقود[],9,0),"")</f>
        <v>S26/00231</v>
      </c>
      <c r="D883" s="3" t="str">
        <f>IFERROR(VLOOKUP(التحميل[[#This Row],[الرقم الداخلي]],تسجيل_العقود[],5,0),"")</f>
        <v>الــــــــــذرة</v>
      </c>
      <c r="E883" s="3" t="str">
        <f>IFERROR(VLOOKUP(التحميل[[#This Row],[الرقم الداخلي]],تفصيلى[],8,0),"")</f>
        <v>FABIA SCHULTE</v>
      </c>
      <c r="F883" s="9" t="s">
        <v>196</v>
      </c>
      <c r="G883" s="18">
        <v>3679.42</v>
      </c>
      <c r="H883" s="3"/>
    </row>
    <row r="884" spans="1:8" ht="22.95" customHeight="1" x14ac:dyDescent="0.3">
      <c r="A884" s="3" t="s">
        <v>1034</v>
      </c>
      <c r="B884" s="7">
        <v>46249</v>
      </c>
      <c r="C884" s="3" t="str">
        <f>IFERROR(VLOOKUP(التحميل[[#This Row],[الرقم الداخلي]],تسجيل_العقود[],9,0),"")</f>
        <v>SCN-008162</v>
      </c>
      <c r="D884" s="3" t="str">
        <f>IFERROR(VLOOKUP(التحميل[[#This Row],[الرقم الداخلي]],تسجيل_العقود[],5,0),"")</f>
        <v>الصويا</v>
      </c>
      <c r="E884" s="3">
        <f>IFERROR(VLOOKUP(التحميل[[#This Row],[الرقم الداخلي]],تفصيلى[],8,0),"")</f>
        <v>0</v>
      </c>
      <c r="F884" s="9" t="s">
        <v>202</v>
      </c>
      <c r="G884" s="18">
        <v>10.31</v>
      </c>
      <c r="H884" s="3"/>
    </row>
    <row r="885" spans="1:8" ht="22.95" customHeight="1" x14ac:dyDescent="0.3">
      <c r="A885" s="3" t="s">
        <v>1036</v>
      </c>
      <c r="B885" s="7">
        <v>46249</v>
      </c>
      <c r="C885" s="3" t="str">
        <f>IFERROR(VLOOKUP(التحميل[[#This Row],[الرقم الداخلي]],تسجيل_العقود[],9,0),"")</f>
        <v>SCN-008163</v>
      </c>
      <c r="D885" s="3" t="str">
        <f>IFERROR(VLOOKUP(التحميل[[#This Row],[الرقم الداخلي]],تسجيل_العقود[],5,0),"")</f>
        <v>الصويا</v>
      </c>
      <c r="E885" s="3">
        <f>IFERROR(VLOOKUP(التحميل[[#This Row],[الرقم الداخلي]],تفصيلى[],8,0),"")</f>
        <v>0</v>
      </c>
      <c r="F885" s="9" t="s">
        <v>202</v>
      </c>
      <c r="G885" s="18">
        <v>1155.33</v>
      </c>
      <c r="H885" s="3"/>
    </row>
    <row r="886" spans="1:8" ht="22.95" customHeight="1" x14ac:dyDescent="0.3">
      <c r="A886" s="3" t="s">
        <v>854</v>
      </c>
      <c r="B886" s="7">
        <v>46250</v>
      </c>
      <c r="C886" s="3" t="str">
        <f>IFERROR(VLOOKUP(التحميل[[#This Row],[الرقم الداخلي]],تسجيل_العقود[],9,0),"")</f>
        <v>S26/00231</v>
      </c>
      <c r="D886" s="3" t="str">
        <f>IFERROR(VLOOKUP(التحميل[[#This Row],[الرقم الداخلي]],تسجيل_العقود[],5,0),"")</f>
        <v>الــــــــــذرة</v>
      </c>
      <c r="E886" s="3" t="str">
        <f>IFERROR(VLOOKUP(التحميل[[#This Row],[الرقم الداخلي]],تفصيلى[],8,0),"")</f>
        <v>FABIA SCHULTE</v>
      </c>
      <c r="F886" s="9" t="s">
        <v>202</v>
      </c>
      <c r="G886" s="18">
        <v>3419.56</v>
      </c>
      <c r="H886" s="3"/>
    </row>
    <row r="887" spans="1:8" ht="22.95" customHeight="1" x14ac:dyDescent="0.3">
      <c r="A887" s="3" t="s">
        <v>1036</v>
      </c>
      <c r="B887" s="7">
        <v>46250</v>
      </c>
      <c r="C887" s="3" t="str">
        <f>IFERROR(VLOOKUP(التحميل[[#This Row],[الرقم الداخلي]],تسجيل_العقود[],9,0),"")</f>
        <v>SCN-008163</v>
      </c>
      <c r="D887" s="3" t="str">
        <f>IFERROR(VLOOKUP(التحميل[[#This Row],[الرقم الداخلي]],تسجيل_العقود[],5,0),"")</f>
        <v>الصويا</v>
      </c>
      <c r="E887" s="3">
        <f>IFERROR(VLOOKUP(التحميل[[#This Row],[الرقم الداخلي]],تفصيلى[],8,0),"")</f>
        <v>0</v>
      </c>
      <c r="F887" s="9" t="s">
        <v>202</v>
      </c>
      <c r="G887" s="18">
        <v>650.26</v>
      </c>
      <c r="H887" s="3"/>
    </row>
    <row r="888" spans="1:8" ht="22.95" customHeight="1" x14ac:dyDescent="0.3">
      <c r="A888" s="3" t="s">
        <v>824</v>
      </c>
      <c r="B888" s="7">
        <v>46251</v>
      </c>
      <c r="C888" s="3">
        <f>IFERROR(VLOOKUP(التحميل[[#This Row],[الرقم الداخلي]],تسجيل_العقود[],9,0),"")</f>
        <v>20045090</v>
      </c>
      <c r="D888" s="3" t="str">
        <f>IFERROR(VLOOKUP(التحميل[[#This Row],[الرقم الداخلي]],تسجيل_العقود[],5,0),"")</f>
        <v>البذرة</v>
      </c>
      <c r="E888" s="3" t="str">
        <f>IFERROR(VLOOKUP(التحميل[[#This Row],[الرقم الداخلي]],تفصيلى[],8,0),"")</f>
        <v>MEDI VAIANO</v>
      </c>
      <c r="F888" s="9" t="s">
        <v>202</v>
      </c>
      <c r="G888" s="18">
        <v>595.72</v>
      </c>
      <c r="H888" s="3"/>
    </row>
    <row r="889" spans="1:8" ht="22.95" customHeight="1" x14ac:dyDescent="0.3">
      <c r="A889" s="3" t="s">
        <v>854</v>
      </c>
      <c r="B889" s="7">
        <v>46251</v>
      </c>
      <c r="C889" s="3" t="str">
        <f>IFERROR(VLOOKUP(التحميل[[#This Row],[الرقم الداخلي]],تسجيل_العقود[],9,0),"")</f>
        <v>S26/00231</v>
      </c>
      <c r="D889" s="3" t="str">
        <f>IFERROR(VLOOKUP(التحميل[[#This Row],[الرقم الداخلي]],تسجيل_العقود[],5,0),"")</f>
        <v>الــــــــــذرة</v>
      </c>
      <c r="E889" s="3" t="str">
        <f>IFERROR(VLOOKUP(التحميل[[#This Row],[الرقم الداخلي]],تفصيلى[],8,0),"")</f>
        <v>FABIA SCHULTE</v>
      </c>
      <c r="F889" s="9" t="s">
        <v>202</v>
      </c>
      <c r="G889" s="18">
        <v>3312.58</v>
      </c>
      <c r="H889" s="3"/>
    </row>
    <row r="890" spans="1:8" ht="22.95" customHeight="1" x14ac:dyDescent="0.3">
      <c r="A890" s="3" t="s">
        <v>1034</v>
      </c>
      <c r="B890" s="7">
        <v>46251</v>
      </c>
      <c r="C890" s="3" t="str">
        <f>IFERROR(VLOOKUP(التحميل[[#This Row],[الرقم الداخلي]],تسجيل_العقود[],9,0),"")</f>
        <v>SCN-008162</v>
      </c>
      <c r="D890" s="3" t="str">
        <f>IFERROR(VLOOKUP(التحميل[[#This Row],[الرقم الداخلي]],تسجيل_العقود[],5,0),"")</f>
        <v>الصويا</v>
      </c>
      <c r="E890" s="3">
        <f>IFERROR(VLOOKUP(التحميل[[#This Row],[الرقم الداخلي]],تفصيلى[],8,0),"")</f>
        <v>0</v>
      </c>
      <c r="F890" s="9" t="s">
        <v>202</v>
      </c>
      <c r="G890" s="18">
        <v>14.3</v>
      </c>
      <c r="H890" s="3"/>
    </row>
    <row r="891" spans="1:8" ht="22.95" customHeight="1" x14ac:dyDescent="0.3">
      <c r="A891" s="3" t="s">
        <v>1036</v>
      </c>
      <c r="B891" s="7">
        <v>46251</v>
      </c>
      <c r="C891" s="3" t="str">
        <f>IFERROR(VLOOKUP(التحميل[[#This Row],[الرقم الداخلي]],تسجيل_العقود[],9,0),"")</f>
        <v>SCN-008163</v>
      </c>
      <c r="D891" s="3" t="str">
        <f>IFERROR(VLOOKUP(التحميل[[#This Row],[الرقم الداخلي]],تسجيل_العقود[],5,0),"")</f>
        <v>الصويا</v>
      </c>
      <c r="E891" s="3">
        <f>IFERROR(VLOOKUP(التحميل[[#This Row],[الرقم الداخلي]],تفصيلى[],8,0),"")</f>
        <v>0</v>
      </c>
      <c r="F891" s="9" t="s">
        <v>202</v>
      </c>
      <c r="G891" s="18">
        <v>93.12</v>
      </c>
      <c r="H891" s="3"/>
    </row>
    <row r="892" spans="1:8" ht="22.95" customHeight="1" x14ac:dyDescent="0.3">
      <c r="A892" s="3" t="s">
        <v>1038</v>
      </c>
      <c r="B892" s="7">
        <v>46251</v>
      </c>
      <c r="C892" s="3" t="str">
        <f>IFERROR(VLOOKUP(التحميل[[#This Row],[الرقم الداخلي]],تسجيل_العقود[],9,0),"")</f>
        <v>SCN-008164</v>
      </c>
      <c r="D892" s="3" t="str">
        <f>IFERROR(VLOOKUP(التحميل[[#This Row],[الرقم الداخلي]],تسجيل_العقود[],5,0),"")</f>
        <v>الصويا</v>
      </c>
      <c r="E892" s="3">
        <f>IFERROR(VLOOKUP(التحميل[[#This Row],[الرقم الداخلي]],تفصيلى[],8,0),"")</f>
        <v>0</v>
      </c>
      <c r="F892" s="9" t="s">
        <v>202</v>
      </c>
      <c r="G892" s="18">
        <v>326.56</v>
      </c>
      <c r="H892" s="3"/>
    </row>
    <row r="893" spans="1:8" ht="22.95" customHeight="1" x14ac:dyDescent="0.3">
      <c r="A893" s="3" t="s">
        <v>854</v>
      </c>
      <c r="B893" s="7">
        <v>46252</v>
      </c>
      <c r="C893" s="3" t="str">
        <f>IFERROR(VLOOKUP(التحميل[[#This Row],[الرقم الداخلي]],تسجيل_العقود[],9,0),"")</f>
        <v>S26/00231</v>
      </c>
      <c r="D893" s="3" t="str">
        <f>IFERROR(VLOOKUP(التحميل[[#This Row],[الرقم الداخلي]],تسجيل_العقود[],5,0),"")</f>
        <v>الــــــــــذرة</v>
      </c>
      <c r="E893" s="3" t="str">
        <f>IFERROR(VLOOKUP(التحميل[[#This Row],[الرقم الداخلي]],تفصيلى[],8,0),"")</f>
        <v>FABIA SCHULTE</v>
      </c>
      <c r="F893" s="9" t="s">
        <v>202</v>
      </c>
      <c r="G893" s="18">
        <v>2894.38</v>
      </c>
      <c r="H893" s="3"/>
    </row>
    <row r="894" spans="1:8" ht="22.95" customHeight="1" x14ac:dyDescent="0.3">
      <c r="A894" s="3" t="s">
        <v>1038</v>
      </c>
      <c r="B894" s="7">
        <v>46252</v>
      </c>
      <c r="C894" s="3" t="str">
        <f>IFERROR(VLOOKUP(التحميل[[#This Row],[الرقم الداخلي]],تسجيل_العقود[],9,0),"")</f>
        <v>SCN-008164</v>
      </c>
      <c r="D894" s="3" t="str">
        <f>IFERROR(VLOOKUP(التحميل[[#This Row],[الرقم الداخلي]],تسجيل_العقود[],5,0),"")</f>
        <v>الصويا</v>
      </c>
      <c r="E894" s="3">
        <f>IFERROR(VLOOKUP(التحميل[[#This Row],[الرقم الداخلي]],تفصيلى[],8,0),"")</f>
        <v>0</v>
      </c>
      <c r="F894" s="9" t="s">
        <v>202</v>
      </c>
      <c r="G894" s="18">
        <v>1814.63</v>
      </c>
      <c r="H894" s="3"/>
    </row>
    <row r="895" spans="1:8" ht="22.95" customHeight="1" x14ac:dyDescent="0.3">
      <c r="A895" s="3" t="s">
        <v>1040</v>
      </c>
      <c r="B895" s="7">
        <v>46252</v>
      </c>
      <c r="C895" s="3" t="str">
        <f>IFERROR(VLOOKUP(التحميل[[#This Row],[الرقم الداخلي]],تسجيل_العقود[],9,0),"")</f>
        <v>SCN-008165</v>
      </c>
      <c r="D895" s="3" t="str">
        <f>IFERROR(VLOOKUP(التحميل[[#This Row],[الرقم الداخلي]],تسجيل_العقود[],5,0),"")</f>
        <v>الصويا</v>
      </c>
      <c r="E895" s="3">
        <f>IFERROR(VLOOKUP(التحميل[[#This Row],[الرقم الداخلي]],تفصيلى[],8,0),"")</f>
        <v>0</v>
      </c>
      <c r="F895" s="9" t="s">
        <v>202</v>
      </c>
      <c r="G895" s="18">
        <v>174.14</v>
      </c>
      <c r="H895" s="3"/>
    </row>
    <row r="896" spans="1:8" ht="22.95" customHeight="1" x14ac:dyDescent="0.3">
      <c r="A896" s="3" t="s">
        <v>854</v>
      </c>
      <c r="B896" s="7">
        <v>46253</v>
      </c>
      <c r="C896" s="3" t="str">
        <f>IFERROR(VLOOKUP(التحميل[[#This Row],[الرقم الداخلي]],تسجيل_العقود[],9,0),"")</f>
        <v>S26/00231</v>
      </c>
      <c r="D896" s="3" t="str">
        <f>IFERROR(VLOOKUP(التحميل[[#This Row],[الرقم الداخلي]],تسجيل_العقود[],5,0),"")</f>
        <v>الــــــــــذرة</v>
      </c>
      <c r="E896" s="3" t="str">
        <f>IFERROR(VLOOKUP(التحميل[[#This Row],[الرقم الداخلي]],تفصيلى[],8,0),"")</f>
        <v>FABIA SCHULTE</v>
      </c>
      <c r="F896" s="9" t="s">
        <v>202</v>
      </c>
      <c r="G896" s="18">
        <v>3049.34</v>
      </c>
      <c r="H896" s="3"/>
    </row>
    <row r="897" spans="1:8" ht="22.95" customHeight="1" x14ac:dyDescent="0.3">
      <c r="A897" s="3" t="s">
        <v>1038</v>
      </c>
      <c r="B897" s="7">
        <v>46253</v>
      </c>
      <c r="C897" s="3" t="str">
        <f>IFERROR(VLOOKUP(التحميل[[#This Row],[الرقم الداخلي]],تسجيل_العقود[],9,0),"")</f>
        <v>SCN-008164</v>
      </c>
      <c r="D897" s="3" t="str">
        <f>IFERROR(VLOOKUP(التحميل[[#This Row],[الرقم الداخلي]],تسجيل_العقود[],5,0),"")</f>
        <v>الصويا</v>
      </c>
      <c r="E897" s="3">
        <f>IFERROR(VLOOKUP(التحميل[[#This Row],[الرقم الداخلي]],تفصيلى[],8,0),"")</f>
        <v>0</v>
      </c>
      <c r="F897" s="9" t="s">
        <v>202</v>
      </c>
      <c r="G897" s="18">
        <v>205.98</v>
      </c>
      <c r="H897" s="3"/>
    </row>
    <row r="898" spans="1:8" ht="22.95" customHeight="1" x14ac:dyDescent="0.3">
      <c r="A898" s="3" t="s">
        <v>1040</v>
      </c>
      <c r="B898" s="7">
        <v>46253</v>
      </c>
      <c r="C898" s="3" t="str">
        <f>IFERROR(VLOOKUP(التحميل[[#This Row],[الرقم الداخلي]],تسجيل_العقود[],9,0),"")</f>
        <v>SCN-008165</v>
      </c>
      <c r="D898" s="3" t="str">
        <f>IFERROR(VLOOKUP(التحميل[[#This Row],[الرقم الداخلي]],تسجيل_العقود[],5,0),"")</f>
        <v>الصويا</v>
      </c>
      <c r="E898" s="3">
        <f>IFERROR(VLOOKUP(التحميل[[#This Row],[الرقم الداخلي]],تفصيلى[],8,0),"")</f>
        <v>0</v>
      </c>
      <c r="F898" s="9" t="s">
        <v>202</v>
      </c>
      <c r="G898" s="18">
        <v>1297.44</v>
      </c>
      <c r="H898" s="3"/>
    </row>
    <row r="899" spans="1:8" ht="22.95" customHeight="1" x14ac:dyDescent="0.3">
      <c r="A899" s="3" t="s">
        <v>1038</v>
      </c>
      <c r="B899" s="7">
        <v>46254</v>
      </c>
      <c r="C899" s="3" t="str">
        <f>IFERROR(VLOOKUP(التحميل[[#This Row],[الرقم الداخلي]],تسجيل_العقود[],9,0),"")</f>
        <v>SCN-008164</v>
      </c>
      <c r="D899" s="3" t="str">
        <f>IFERROR(VLOOKUP(التحميل[[#This Row],[الرقم الداخلي]],تسجيل_العقود[],5,0),"")</f>
        <v>الصويا</v>
      </c>
      <c r="E899" s="3">
        <f>IFERROR(VLOOKUP(التحميل[[#This Row],[الرقم الداخلي]],تفصيلى[],8,0),"")</f>
        <v>0</v>
      </c>
      <c r="F899" s="9" t="s">
        <v>202</v>
      </c>
      <c r="G899" s="18">
        <v>114.24</v>
      </c>
      <c r="H899" s="3"/>
    </row>
    <row r="900" spans="1:8" ht="22.95" customHeight="1" x14ac:dyDescent="0.3">
      <c r="A900" s="3" t="s">
        <v>1040</v>
      </c>
      <c r="B900" s="7">
        <v>46254</v>
      </c>
      <c r="C900" s="3" t="str">
        <f>IFERROR(VLOOKUP(التحميل[[#This Row],[الرقم الداخلي]],تسجيل_العقود[],9,0),"")</f>
        <v>SCN-008165</v>
      </c>
      <c r="D900" s="3" t="str">
        <f>IFERROR(VLOOKUP(التحميل[[#This Row],[الرقم الداخلي]],تسجيل_العقود[],5,0),"")</f>
        <v>الصويا</v>
      </c>
      <c r="E900" s="3">
        <f>IFERROR(VLOOKUP(التحميل[[#This Row],[الرقم الداخلي]],تفصيلى[],8,0),"")</f>
        <v>0</v>
      </c>
      <c r="F900" s="9" t="s">
        <v>202</v>
      </c>
      <c r="G900" s="18">
        <v>752.24</v>
      </c>
      <c r="H900" s="3"/>
    </row>
    <row r="901" spans="1:8" ht="22.95" customHeight="1" x14ac:dyDescent="0.3">
      <c r="A901" s="3" t="s">
        <v>1042</v>
      </c>
      <c r="B901" s="7">
        <v>46254</v>
      </c>
      <c r="C901" s="3" t="str">
        <f>IFERROR(VLOOKUP(التحميل[[#This Row],[الرقم الداخلي]],تسجيل_العقود[],9,0),"")</f>
        <v>SCN-008166</v>
      </c>
      <c r="D901" s="3" t="str">
        <f>IFERROR(VLOOKUP(التحميل[[#This Row],[الرقم الداخلي]],تسجيل_العقود[],5,0),"")</f>
        <v>الصويا</v>
      </c>
      <c r="E901" s="3">
        <f>IFERROR(VLOOKUP(التحميل[[#This Row],[الرقم الداخلي]],تفصيلى[],8,0),"")</f>
        <v>0</v>
      </c>
      <c r="F901" s="9" t="s">
        <v>202</v>
      </c>
      <c r="G901" s="18">
        <v>46.01</v>
      </c>
      <c r="H901" s="3"/>
    </row>
    <row r="902" spans="1:8" ht="22.95" customHeight="1" x14ac:dyDescent="0.3">
      <c r="A902" s="3" t="s">
        <v>824</v>
      </c>
      <c r="B902" s="7">
        <v>46254</v>
      </c>
      <c r="C902" s="3">
        <f>IFERROR(VLOOKUP(التحميل[[#This Row],[الرقم الداخلي]],تسجيل_العقود[],9,0),"")</f>
        <v>20045090</v>
      </c>
      <c r="D902" s="3" t="str">
        <f>IFERROR(VLOOKUP(التحميل[[#This Row],[الرقم الداخلي]],تسجيل_العقود[],5,0),"")</f>
        <v>البذرة</v>
      </c>
      <c r="E902" s="3" t="str">
        <f>IFERROR(VLOOKUP(التحميل[[#This Row],[الرقم الداخلي]],تفصيلى[],8,0),"")</f>
        <v>MEDI VAIANO</v>
      </c>
      <c r="F902" s="9" t="s">
        <v>202</v>
      </c>
      <c r="G902" s="18">
        <v>295.72000000000003</v>
      </c>
      <c r="H902" s="3"/>
    </row>
    <row r="903" spans="1:8" ht="22.95" customHeight="1" x14ac:dyDescent="0.3">
      <c r="A903" s="3" t="s">
        <v>854</v>
      </c>
      <c r="B903" s="7">
        <v>46254</v>
      </c>
      <c r="C903" s="3" t="str">
        <f>IFERROR(VLOOKUP(التحميل[[#This Row],[الرقم الداخلي]],تسجيل_العقود[],9,0),"")</f>
        <v>S26/00231</v>
      </c>
      <c r="D903" s="3" t="str">
        <f>IFERROR(VLOOKUP(التحميل[[#This Row],[الرقم الداخلي]],تسجيل_العقود[],5,0),"")</f>
        <v>الــــــــــذرة</v>
      </c>
      <c r="E903" s="3" t="str">
        <f>IFERROR(VLOOKUP(التحميل[[#This Row],[الرقم الداخلي]],تفصيلى[],8,0),"")</f>
        <v>FABIA SCHULTE</v>
      </c>
      <c r="F903" s="9" t="s">
        <v>202</v>
      </c>
      <c r="G903" s="18">
        <v>3216.3</v>
      </c>
      <c r="H903" s="3"/>
    </row>
    <row r="904" spans="1:8" ht="22.95" customHeight="1" x14ac:dyDescent="0.3">
      <c r="A904" s="3" t="s">
        <v>854</v>
      </c>
      <c r="B904" s="7">
        <v>46255</v>
      </c>
      <c r="C904" s="3" t="str">
        <f>IFERROR(VLOOKUP(التحميل[[#This Row],[الرقم الداخلي]],تسجيل_العقود[],9,0),"")</f>
        <v>S26/00231</v>
      </c>
      <c r="D904" s="3" t="str">
        <f>IFERROR(VLOOKUP(التحميل[[#This Row],[الرقم الداخلي]],تسجيل_العقود[],5,0),"")</f>
        <v>الــــــــــذرة</v>
      </c>
      <c r="E904" s="3" t="str">
        <f>IFERROR(VLOOKUP(التحميل[[#This Row],[الرقم الداخلي]],تفصيلى[],8,0),"")</f>
        <v>FABIA SCHULTE</v>
      </c>
      <c r="F904" s="9" t="s">
        <v>202</v>
      </c>
      <c r="G904" s="18">
        <v>3317.4</v>
      </c>
      <c r="H904" s="3"/>
    </row>
    <row r="905" spans="1:8" ht="22.95" customHeight="1" x14ac:dyDescent="0.3">
      <c r="A905" s="3" t="s">
        <v>1040</v>
      </c>
      <c r="B905" s="7">
        <v>46255</v>
      </c>
      <c r="C905" s="3" t="str">
        <f>IFERROR(VLOOKUP(التحميل[[#This Row],[الرقم الداخلي]],تسجيل_العقود[],9,0),"")</f>
        <v>SCN-008165</v>
      </c>
      <c r="D905" s="3" t="str">
        <f>IFERROR(VLOOKUP(التحميل[[#This Row],[الرقم الداخلي]],تسجيل_العقود[],5,0),"")</f>
        <v>الصويا</v>
      </c>
      <c r="E905" s="3">
        <f>IFERROR(VLOOKUP(التحميل[[#This Row],[الرقم الداخلي]],تفصيلى[],8,0),"")</f>
        <v>0</v>
      </c>
      <c r="F905" s="9" t="s">
        <v>202</v>
      </c>
      <c r="G905" s="18">
        <v>182.05</v>
      </c>
      <c r="H905" s="3"/>
    </row>
    <row r="906" spans="1:8" ht="22.95" customHeight="1" x14ac:dyDescent="0.3">
      <c r="A906" s="3" t="s">
        <v>1042</v>
      </c>
      <c r="B906" s="7">
        <v>46255</v>
      </c>
      <c r="C906" s="3" t="str">
        <f>IFERROR(VLOOKUP(التحميل[[#This Row],[الرقم الداخلي]],تسجيل_العقود[],9,0),"")</f>
        <v>SCN-008166</v>
      </c>
      <c r="D906" s="3" t="str">
        <f>IFERROR(VLOOKUP(التحميل[[#This Row],[الرقم الداخلي]],تسجيل_العقود[],5,0),"")</f>
        <v>الصويا</v>
      </c>
      <c r="E906" s="3">
        <f>IFERROR(VLOOKUP(التحميل[[#This Row],[الرقم الداخلي]],تفصيلى[],8,0),"")</f>
        <v>0</v>
      </c>
      <c r="F906" s="9" t="s">
        <v>202</v>
      </c>
      <c r="G906" s="18">
        <v>578.63</v>
      </c>
      <c r="H906" s="3"/>
    </row>
    <row r="907" spans="1:8" ht="22.95" customHeight="1" x14ac:dyDescent="0.3">
      <c r="A907" s="3" t="s">
        <v>824</v>
      </c>
      <c r="B907" s="7">
        <v>46256</v>
      </c>
      <c r="C907" s="3">
        <f>IFERROR(VLOOKUP(التحميل[[#This Row],[الرقم الداخلي]],تسجيل_العقود[],9,0),"")</f>
        <v>20045090</v>
      </c>
      <c r="D907" s="3" t="str">
        <f>IFERROR(VLOOKUP(التحميل[[#This Row],[الرقم الداخلي]],تسجيل_العقود[],5,0),"")</f>
        <v>البذرة</v>
      </c>
      <c r="E907" s="3" t="str">
        <f>IFERROR(VLOOKUP(التحميل[[#This Row],[الرقم الداخلي]],تفصيلى[],8,0),"")</f>
        <v>MEDI VAIANO</v>
      </c>
      <c r="F907" s="9" t="s">
        <v>202</v>
      </c>
      <c r="G907" s="18">
        <v>231.36</v>
      </c>
      <c r="H907" s="3"/>
    </row>
    <row r="908" spans="1:8" ht="22.95" customHeight="1" x14ac:dyDescent="0.3">
      <c r="A908" s="3" t="s">
        <v>1054</v>
      </c>
      <c r="B908" s="7">
        <v>46256</v>
      </c>
      <c r="C908" s="3">
        <f>IFERROR(VLOOKUP(التحميل[[#This Row],[الرقم الداخلي]],تسجيل_العقود[],9,0),"")</f>
        <v>20045880</v>
      </c>
      <c r="D908" s="3" t="str">
        <f>IFERROR(VLOOKUP(التحميل[[#This Row],[الرقم الداخلي]],تسجيل_العقود[],5,0),"")</f>
        <v>دى جى اس</v>
      </c>
      <c r="E908" s="3" t="str">
        <f>IFERROR(VLOOKUP(التحميل[[#This Row],[الرقم الداخلي]],تفصيلى[],8,0),"")</f>
        <v>AMFITRITI</v>
      </c>
      <c r="F908" s="9" t="s">
        <v>202</v>
      </c>
      <c r="G908" s="18">
        <v>961.08</v>
      </c>
      <c r="H908" s="3"/>
    </row>
    <row r="909" spans="1:8" ht="22.95" customHeight="1" x14ac:dyDescent="0.3">
      <c r="A909" s="3" t="s">
        <v>854</v>
      </c>
      <c r="B909" s="7">
        <v>46256</v>
      </c>
      <c r="C909" s="3" t="str">
        <f>IFERROR(VLOOKUP(التحميل[[#This Row],[الرقم الداخلي]],تسجيل_العقود[],9,0),"")</f>
        <v>S26/00231</v>
      </c>
      <c r="D909" s="3" t="str">
        <f>IFERROR(VLOOKUP(التحميل[[#This Row],[الرقم الداخلي]],تسجيل_العقود[],5,0),"")</f>
        <v>الــــــــــذرة</v>
      </c>
      <c r="E909" s="3" t="str">
        <f>IFERROR(VLOOKUP(التحميل[[#This Row],[الرقم الداخلي]],تفصيلى[],8,0),"")</f>
        <v>FABIA SCHULTE</v>
      </c>
      <c r="F909" s="9" t="s">
        <v>202</v>
      </c>
      <c r="G909" s="18">
        <v>1722.08</v>
      </c>
      <c r="H909" s="3"/>
    </row>
    <row r="910" spans="1:8" ht="22.95" customHeight="1" x14ac:dyDescent="0.3">
      <c r="A910" s="3" t="s">
        <v>857</v>
      </c>
      <c r="B910" s="7">
        <v>46256</v>
      </c>
      <c r="C910" s="3">
        <f>IFERROR(VLOOKUP(التحميل[[#This Row],[الرقم الداخلي]],تسجيل_العقود[],9,0),"")</f>
        <v>60932003</v>
      </c>
      <c r="D910" s="3" t="str">
        <f>IFERROR(VLOOKUP(التحميل[[#This Row],[الرقم الداخلي]],تسجيل_العقود[],5,0),"")</f>
        <v>الــــــــــذرة</v>
      </c>
      <c r="E910" s="3" t="str">
        <f>IFERROR(VLOOKUP(التحميل[[#This Row],[الرقم الداخلي]],تفصيلى[],8,0),"")</f>
        <v>GRAND CONCORD</v>
      </c>
      <c r="F910" s="9" t="s">
        <v>196</v>
      </c>
      <c r="G910" s="18">
        <v>3111.68</v>
      </c>
      <c r="H910" s="3"/>
    </row>
    <row r="911" spans="1:8" ht="22.95" customHeight="1" x14ac:dyDescent="0.3">
      <c r="A911" s="3" t="s">
        <v>1038</v>
      </c>
      <c r="B911" s="7">
        <v>46256</v>
      </c>
      <c r="C911" s="3" t="str">
        <f>IFERROR(VLOOKUP(التحميل[[#This Row],[الرقم الداخلي]],تسجيل_العقود[],9,0),"")</f>
        <v>SCN-008164</v>
      </c>
      <c r="D911" s="3" t="str">
        <f>IFERROR(VLOOKUP(التحميل[[#This Row],[الرقم الداخلي]],تسجيل_العقود[],5,0),"")</f>
        <v>الصويا</v>
      </c>
      <c r="E911" s="3">
        <f>IFERROR(VLOOKUP(التحميل[[#This Row],[الرقم الداخلي]],تفصيلى[],8,0),"")</f>
        <v>0</v>
      </c>
      <c r="F911" s="9" t="s">
        <v>202</v>
      </c>
      <c r="G911" s="18">
        <v>9.6</v>
      </c>
      <c r="H911" s="3"/>
    </row>
    <row r="912" spans="1:8" ht="22.95" customHeight="1" x14ac:dyDescent="0.3">
      <c r="A912" s="3" t="s">
        <v>1040</v>
      </c>
      <c r="B912" s="7">
        <v>46256</v>
      </c>
      <c r="C912" s="3" t="str">
        <f>IFERROR(VLOOKUP(التحميل[[#This Row],[الرقم الداخلي]],تسجيل_العقود[],9,0),"")</f>
        <v>SCN-008165</v>
      </c>
      <c r="D912" s="3" t="str">
        <f>IFERROR(VLOOKUP(التحميل[[#This Row],[الرقم الداخلي]],تسجيل_العقود[],5,0),"")</f>
        <v>الصويا</v>
      </c>
      <c r="E912" s="3">
        <f>IFERROR(VLOOKUP(التحميل[[#This Row],[الرقم الداخلي]],تفصيلى[],8,0),"")</f>
        <v>0</v>
      </c>
      <c r="F912" s="9" t="s">
        <v>202</v>
      </c>
      <c r="G912" s="18">
        <v>45.27</v>
      </c>
      <c r="H912" s="3"/>
    </row>
    <row r="913" spans="1:8" ht="22.95" customHeight="1" x14ac:dyDescent="0.3">
      <c r="A913" s="3" t="s">
        <v>1042</v>
      </c>
      <c r="B913" s="7">
        <v>46256</v>
      </c>
      <c r="C913" s="3" t="str">
        <f>IFERROR(VLOOKUP(التحميل[[#This Row],[الرقم الداخلي]],تسجيل_العقود[],9,0),"")</f>
        <v>SCN-008166</v>
      </c>
      <c r="D913" s="3" t="str">
        <f>IFERROR(VLOOKUP(التحميل[[#This Row],[الرقم الداخلي]],تسجيل_العقود[],5,0),"")</f>
        <v>الصويا</v>
      </c>
      <c r="E913" s="3">
        <f>IFERROR(VLOOKUP(التحميل[[#This Row],[الرقم الداخلي]],تفصيلى[],8,0),"")</f>
        <v>0</v>
      </c>
      <c r="F913" s="9" t="s">
        <v>202</v>
      </c>
      <c r="G913" s="18">
        <v>1137.43</v>
      </c>
      <c r="H913" s="3"/>
    </row>
    <row r="914" spans="1:8" ht="22.95" customHeight="1" x14ac:dyDescent="0.3">
      <c r="A914" s="3" t="s">
        <v>1054</v>
      </c>
      <c r="B914" s="7">
        <v>46257</v>
      </c>
      <c r="C914" s="3">
        <f>IFERROR(VLOOKUP(التحميل[[#This Row],[الرقم الداخلي]],تسجيل_العقود[],9,0),"")</f>
        <v>20045880</v>
      </c>
      <c r="D914" s="3" t="str">
        <f>IFERROR(VLOOKUP(التحميل[[#This Row],[الرقم الداخلي]],تسجيل_العقود[],5,0),"")</f>
        <v>دى جى اس</v>
      </c>
      <c r="E914" s="3" t="str">
        <f>IFERROR(VLOOKUP(التحميل[[#This Row],[الرقم الداخلي]],تفصيلى[],8,0),"")</f>
        <v>AMFITRITI</v>
      </c>
      <c r="F914" s="9" t="s">
        <v>202</v>
      </c>
      <c r="G914" s="18">
        <v>185.5</v>
      </c>
      <c r="H914" s="3"/>
    </row>
    <row r="915" spans="1:8" ht="22.95" customHeight="1" x14ac:dyDescent="0.3">
      <c r="A915" s="3" t="s">
        <v>854</v>
      </c>
      <c r="B915" s="7">
        <v>46257</v>
      </c>
      <c r="C915" s="3" t="str">
        <f>IFERROR(VLOOKUP(التحميل[[#This Row],[الرقم الداخلي]],تسجيل_العقود[],9,0),"")</f>
        <v>S26/00231</v>
      </c>
      <c r="D915" s="3" t="str">
        <f>IFERROR(VLOOKUP(التحميل[[#This Row],[الرقم الداخلي]],تسجيل_العقود[],5,0),"")</f>
        <v>الــــــــــذرة</v>
      </c>
      <c r="E915" s="3" t="str">
        <f>IFERROR(VLOOKUP(التحميل[[#This Row],[الرقم الداخلي]],تفصيلى[],8,0),"")</f>
        <v>FABIA SCHULTE</v>
      </c>
      <c r="F915" s="9" t="s">
        <v>202</v>
      </c>
      <c r="G915" s="18">
        <v>237.72</v>
      </c>
      <c r="H915" s="3"/>
    </row>
    <row r="916" spans="1:8" ht="22.95" customHeight="1" x14ac:dyDescent="0.3">
      <c r="A916" s="3" t="s">
        <v>857</v>
      </c>
      <c r="B916" s="7">
        <v>46257</v>
      </c>
      <c r="C916" s="3">
        <f>IFERROR(VLOOKUP(التحميل[[#This Row],[الرقم الداخلي]],تسجيل_العقود[],9,0),"")</f>
        <v>60932003</v>
      </c>
      <c r="D916" s="3" t="str">
        <f>IFERROR(VLOOKUP(التحميل[[#This Row],[الرقم الداخلي]],تسجيل_العقود[],5,0),"")</f>
        <v>الــــــــــذرة</v>
      </c>
      <c r="E916" s="3" t="str">
        <f>IFERROR(VLOOKUP(التحميل[[#This Row],[الرقم الداخلي]],تفصيلى[],8,0),"")</f>
        <v>GRAND CONCORD</v>
      </c>
      <c r="F916" s="9" t="s">
        <v>196</v>
      </c>
      <c r="G916" s="18">
        <v>7235.5</v>
      </c>
      <c r="H916" s="3"/>
    </row>
    <row r="917" spans="1:8" ht="22.95" customHeight="1" x14ac:dyDescent="0.3">
      <c r="A917" s="3" t="s">
        <v>1038</v>
      </c>
      <c r="B917" s="7">
        <v>46257</v>
      </c>
      <c r="C917" s="3" t="str">
        <f>IFERROR(VLOOKUP(التحميل[[#This Row],[الرقم الداخلي]],تسجيل_العقود[],9,0),"")</f>
        <v>SCN-008164</v>
      </c>
      <c r="D917" s="3" t="str">
        <f>IFERROR(VLOOKUP(التحميل[[#This Row],[الرقم الداخلي]],تسجيل_العقود[],5,0),"")</f>
        <v>الصويا</v>
      </c>
      <c r="E917" s="3">
        <f>IFERROR(VLOOKUP(التحميل[[#This Row],[الرقم الداخلي]],تفصيلى[],8,0),"")</f>
        <v>0</v>
      </c>
      <c r="F917" s="9" t="s">
        <v>202</v>
      </c>
      <c r="G917" s="18">
        <v>27.94</v>
      </c>
      <c r="H917" s="3"/>
    </row>
    <row r="918" spans="1:8" ht="22.95" customHeight="1" x14ac:dyDescent="0.3">
      <c r="A918" s="3" t="s">
        <v>1040</v>
      </c>
      <c r="B918" s="7">
        <v>46257</v>
      </c>
      <c r="C918" s="3" t="str">
        <f>IFERROR(VLOOKUP(التحميل[[#This Row],[الرقم الداخلي]],تسجيل_العقود[],9,0),"")</f>
        <v>SCN-008165</v>
      </c>
      <c r="D918" s="3" t="str">
        <f>IFERROR(VLOOKUP(التحميل[[#This Row],[الرقم الداخلي]],تسجيل_العقود[],5,0),"")</f>
        <v>الصويا</v>
      </c>
      <c r="E918" s="3">
        <f>IFERROR(VLOOKUP(التحميل[[#This Row],[الرقم الداخلي]],تفصيلى[],8,0),"")</f>
        <v>0</v>
      </c>
      <c r="F918" s="9" t="s">
        <v>202</v>
      </c>
      <c r="G918" s="18">
        <v>27.38</v>
      </c>
      <c r="H918" s="3"/>
    </row>
    <row r="919" spans="1:8" ht="22.95" customHeight="1" x14ac:dyDescent="0.3">
      <c r="A919" s="3" t="s">
        <v>1042</v>
      </c>
      <c r="B919" s="7">
        <v>46257</v>
      </c>
      <c r="C919" s="3" t="str">
        <f>IFERROR(VLOOKUP(التحميل[[#This Row],[الرقم الداخلي]],تسجيل_العقود[],9,0),"")</f>
        <v>SCN-008166</v>
      </c>
      <c r="D919" s="3" t="str">
        <f>IFERROR(VLOOKUP(التحميل[[#This Row],[الرقم الداخلي]],تسجيل_العقود[],5,0),"")</f>
        <v>الصويا</v>
      </c>
      <c r="E919" s="3">
        <f>IFERROR(VLOOKUP(التحميل[[#This Row],[الرقم الداخلي]],تفصيلى[],8,0),"")</f>
        <v>0</v>
      </c>
      <c r="F919" s="9" t="s">
        <v>202</v>
      </c>
      <c r="G919" s="18">
        <v>535.28</v>
      </c>
      <c r="H919" s="3"/>
    </row>
    <row r="920" spans="1:8" ht="22.95" customHeight="1" x14ac:dyDescent="0.3">
      <c r="A920" s="3" t="s">
        <v>1144</v>
      </c>
      <c r="B920" s="7">
        <v>46257</v>
      </c>
      <c r="C920" s="3" t="str">
        <f>IFERROR(VLOOKUP(التحميل[[#This Row],[الرقم الداخلي]],تسجيل_العقود[],9,0),"")</f>
        <v>SCN-008547</v>
      </c>
      <c r="D920" s="3" t="str">
        <f>IFERROR(VLOOKUP(التحميل[[#This Row],[الرقم الداخلي]],تسجيل_العقود[],5,0),"")</f>
        <v>الصويا</v>
      </c>
      <c r="E920" s="3">
        <f>IFERROR(VLOOKUP(التحميل[[#This Row],[الرقم الداخلي]],تفصيلى[],8,0),"")</f>
        <v>0</v>
      </c>
      <c r="F920" s="9" t="s">
        <v>202</v>
      </c>
      <c r="G920" s="18">
        <v>212.94</v>
      </c>
      <c r="H920" s="3"/>
    </row>
    <row r="921" spans="1:8" ht="22.95" customHeight="1" x14ac:dyDescent="0.3">
      <c r="A921" s="3" t="s">
        <v>1054</v>
      </c>
      <c r="B921" s="7">
        <v>46258</v>
      </c>
      <c r="C921" s="3">
        <f>IFERROR(VLOOKUP(التحميل[[#This Row],[الرقم الداخلي]],تسجيل_العقود[],9,0),"")</f>
        <v>20045880</v>
      </c>
      <c r="D921" s="3" t="str">
        <f>IFERROR(VLOOKUP(التحميل[[#This Row],[الرقم الداخلي]],تسجيل_العقود[],5,0),"")</f>
        <v>دى جى اس</v>
      </c>
      <c r="E921" s="3" t="str">
        <f>IFERROR(VLOOKUP(التحميل[[#This Row],[الرقم الداخلي]],تفصيلى[],8,0),"")</f>
        <v>AMFITRITI</v>
      </c>
      <c r="F921" s="9" t="s">
        <v>202</v>
      </c>
      <c r="G921" s="18">
        <v>177.04</v>
      </c>
      <c r="H921" s="3"/>
    </row>
    <row r="922" spans="1:8" ht="22.95" customHeight="1" x14ac:dyDescent="0.3">
      <c r="A922" s="3" t="s">
        <v>857</v>
      </c>
      <c r="B922" s="7">
        <v>46258</v>
      </c>
      <c r="C922" s="3">
        <f>IFERROR(VLOOKUP(التحميل[[#This Row],[الرقم الداخلي]],تسجيل_العقود[],9,0),"")</f>
        <v>60932003</v>
      </c>
      <c r="D922" s="3" t="str">
        <f>IFERROR(VLOOKUP(التحميل[[#This Row],[الرقم الداخلي]],تسجيل_العقود[],5,0),"")</f>
        <v>الــــــــــذرة</v>
      </c>
      <c r="E922" s="3" t="str">
        <f>IFERROR(VLOOKUP(التحميل[[#This Row],[الرقم الداخلي]],تفصيلى[],8,0),"")</f>
        <v>GRAND CONCORD</v>
      </c>
      <c r="F922" s="9" t="s">
        <v>196</v>
      </c>
      <c r="G922" s="18">
        <v>8479.18</v>
      </c>
      <c r="H922" s="3"/>
    </row>
    <row r="923" spans="1:8" ht="22.95" customHeight="1" x14ac:dyDescent="0.3">
      <c r="A923" s="3" t="s">
        <v>861</v>
      </c>
      <c r="B923" s="7">
        <v>46258</v>
      </c>
      <c r="C923" s="3" t="str">
        <f>IFERROR(VLOOKUP(التحميل[[#This Row],[الرقم الداخلي]],تسجيل_العقود[],9,0),"")</f>
        <v>S26/00011</v>
      </c>
      <c r="D923" s="3" t="str">
        <f>IFERROR(VLOOKUP(التحميل[[#This Row],[الرقم الداخلي]],تسجيل_العقود[],5,0),"")</f>
        <v>الــــــــــذرة</v>
      </c>
      <c r="E923" s="3" t="str">
        <f>IFERROR(VLOOKUP(التحميل[[#This Row],[الرقم الداخلي]],تفصيلى[],8,0),"")</f>
        <v>ANTHEA V</v>
      </c>
      <c r="F923" s="9" t="s">
        <v>196</v>
      </c>
      <c r="G923" s="18">
        <v>2326.1</v>
      </c>
      <c r="H923" s="3"/>
    </row>
    <row r="924" spans="1:8" ht="22.95" customHeight="1" x14ac:dyDescent="0.3">
      <c r="A924" s="3" t="s">
        <v>1040</v>
      </c>
      <c r="B924" s="7">
        <v>46258</v>
      </c>
      <c r="C924" s="3" t="str">
        <f>IFERROR(VLOOKUP(التحميل[[#This Row],[الرقم الداخلي]],تسجيل_العقود[],9,0),"")</f>
        <v>SCN-008165</v>
      </c>
      <c r="D924" s="3" t="str">
        <f>IFERROR(VLOOKUP(التحميل[[#This Row],[الرقم الداخلي]],تسجيل_العقود[],5,0),"")</f>
        <v>الصويا</v>
      </c>
      <c r="E924" s="3">
        <f>IFERROR(VLOOKUP(التحميل[[#This Row],[الرقم الداخلي]],تفصيلى[],8,0),"")</f>
        <v>0</v>
      </c>
      <c r="F924" s="9" t="s">
        <v>202</v>
      </c>
      <c r="G924" s="18">
        <v>19.5</v>
      </c>
      <c r="H924" s="3"/>
    </row>
    <row r="925" spans="1:8" ht="22.95" customHeight="1" x14ac:dyDescent="0.3">
      <c r="A925" s="3" t="s">
        <v>1042</v>
      </c>
      <c r="B925" s="7">
        <v>46258</v>
      </c>
      <c r="C925" s="3" t="str">
        <f>IFERROR(VLOOKUP(التحميل[[#This Row],[الرقم الداخلي]],تسجيل_العقود[],9,0),"")</f>
        <v>SCN-008166</v>
      </c>
      <c r="D925" s="3" t="str">
        <f>IFERROR(VLOOKUP(التحميل[[#This Row],[الرقم الداخلي]],تسجيل_العقود[],5,0),"")</f>
        <v>الصويا</v>
      </c>
      <c r="E925" s="3">
        <f>IFERROR(VLOOKUP(التحميل[[#This Row],[الرقم الداخلي]],تفصيلى[],8,0),"")</f>
        <v>0</v>
      </c>
      <c r="F925" s="9" t="s">
        <v>202</v>
      </c>
      <c r="G925" s="18">
        <v>54.36</v>
      </c>
      <c r="H925" s="3"/>
    </row>
    <row r="926" spans="1:8" ht="22.95" customHeight="1" x14ac:dyDescent="0.3">
      <c r="A926" s="3" t="s">
        <v>1144</v>
      </c>
      <c r="B926" s="7">
        <v>46258</v>
      </c>
      <c r="C926" s="3" t="str">
        <f>IFERROR(VLOOKUP(التحميل[[#This Row],[الرقم الداخلي]],تسجيل_العقود[],9,0),"")</f>
        <v>SCN-008547</v>
      </c>
      <c r="D926" s="3" t="str">
        <f>IFERROR(VLOOKUP(التحميل[[#This Row],[الرقم الداخلي]],تسجيل_العقود[],5,0),"")</f>
        <v>الصويا</v>
      </c>
      <c r="E926" s="3">
        <f>IFERROR(VLOOKUP(التحميل[[#This Row],[الرقم الداخلي]],تفصيلى[],8,0),"")</f>
        <v>0</v>
      </c>
      <c r="F926" s="9" t="s">
        <v>202</v>
      </c>
      <c r="G926" s="18">
        <v>379.06</v>
      </c>
      <c r="H926" s="3"/>
    </row>
    <row r="927" spans="1:8" ht="22.95" customHeight="1" x14ac:dyDescent="0.3">
      <c r="A927" s="3" t="s">
        <v>1054</v>
      </c>
      <c r="B927" s="7">
        <v>46259</v>
      </c>
      <c r="C927" s="3">
        <f>IFERROR(VLOOKUP(التحميل[[#This Row],[الرقم الداخلي]],تسجيل_العقود[],9,0),"")</f>
        <v>20045880</v>
      </c>
      <c r="D927" s="3" t="str">
        <f>IFERROR(VLOOKUP(التحميل[[#This Row],[الرقم الداخلي]],تسجيل_العقود[],5,0),"")</f>
        <v>دى جى اس</v>
      </c>
      <c r="E927" s="3" t="str">
        <f>IFERROR(VLOOKUP(التحميل[[#This Row],[الرقم الداخلي]],تفصيلى[],8,0),"")</f>
        <v>AMFITRITI</v>
      </c>
      <c r="F927" s="9" t="s">
        <v>202</v>
      </c>
      <c r="G927" s="18">
        <v>43.78</v>
      </c>
      <c r="H927" s="3"/>
    </row>
    <row r="928" spans="1:8" ht="22.95" customHeight="1" x14ac:dyDescent="0.3">
      <c r="A928" s="3" t="s">
        <v>857</v>
      </c>
      <c r="B928" s="7">
        <v>46259</v>
      </c>
      <c r="C928" s="3">
        <f>IFERROR(VLOOKUP(التحميل[[#This Row],[الرقم الداخلي]],تسجيل_العقود[],9,0),"")</f>
        <v>60932003</v>
      </c>
      <c r="D928" s="3" t="str">
        <f>IFERROR(VLOOKUP(التحميل[[#This Row],[الرقم الداخلي]],تسجيل_العقود[],5,0),"")</f>
        <v>الــــــــــذرة</v>
      </c>
      <c r="E928" s="3" t="str">
        <f>IFERROR(VLOOKUP(التحميل[[#This Row],[الرقم الداخلي]],تفصيلى[],8,0),"")</f>
        <v>GRAND CONCORD</v>
      </c>
      <c r="F928" s="9" t="s">
        <v>196</v>
      </c>
      <c r="G928" s="18">
        <v>7446.62</v>
      </c>
      <c r="H928" s="3"/>
    </row>
    <row r="929" spans="1:8" ht="22.95" customHeight="1" x14ac:dyDescent="0.3">
      <c r="A929" s="3" t="s">
        <v>861</v>
      </c>
      <c r="B929" s="7">
        <v>46259</v>
      </c>
      <c r="C929" s="3" t="str">
        <f>IFERROR(VLOOKUP(التحميل[[#This Row],[الرقم الداخلي]],تسجيل_العقود[],9,0),"")</f>
        <v>S26/00011</v>
      </c>
      <c r="D929" s="3" t="str">
        <f>IFERROR(VLOOKUP(التحميل[[#This Row],[الرقم الداخلي]],تسجيل_العقود[],5,0),"")</f>
        <v>الــــــــــذرة</v>
      </c>
      <c r="E929" s="3" t="str">
        <f>IFERROR(VLOOKUP(التحميل[[#This Row],[الرقم الداخلي]],تفصيلى[],8,0),"")</f>
        <v>ANTHEA V</v>
      </c>
      <c r="F929" s="9" t="s">
        <v>196</v>
      </c>
      <c r="G929" s="18">
        <v>7631.48</v>
      </c>
      <c r="H929" s="3"/>
    </row>
    <row r="930" spans="1:8" ht="22.95" customHeight="1" x14ac:dyDescent="0.3">
      <c r="A930" s="3" t="s">
        <v>1042</v>
      </c>
      <c r="B930" s="7">
        <v>46259</v>
      </c>
      <c r="C930" s="3" t="str">
        <f>IFERROR(VLOOKUP(التحميل[[#This Row],[الرقم الداخلي]],تسجيل_العقود[],9,0),"")</f>
        <v>SCN-008166</v>
      </c>
      <c r="D930" s="3" t="str">
        <f>IFERROR(VLOOKUP(التحميل[[#This Row],[الرقم الداخلي]],تسجيل_العقود[],5,0),"")</f>
        <v>الصويا</v>
      </c>
      <c r="E930" s="3">
        <f>IFERROR(VLOOKUP(التحميل[[#This Row],[الرقم الداخلي]],تفصيلى[],8,0),"")</f>
        <v>0</v>
      </c>
      <c r="F930" s="9" t="s">
        <v>202</v>
      </c>
      <c r="G930" s="18">
        <v>46.51</v>
      </c>
      <c r="H930" s="3"/>
    </row>
    <row r="931" spans="1:8" ht="22.95" customHeight="1" x14ac:dyDescent="0.3">
      <c r="A931" s="3" t="s">
        <v>1144</v>
      </c>
      <c r="B931" s="7">
        <v>46259</v>
      </c>
      <c r="C931" s="3" t="str">
        <f>IFERROR(VLOOKUP(التحميل[[#This Row],[الرقم الداخلي]],تسجيل_العقود[],9,0),"")</f>
        <v>SCN-008547</v>
      </c>
      <c r="D931" s="3" t="str">
        <f>IFERROR(VLOOKUP(التحميل[[#This Row],[الرقم الداخلي]],تسجيل_العقود[],5,0),"")</f>
        <v>الصويا</v>
      </c>
      <c r="E931" s="3">
        <f>IFERROR(VLOOKUP(التحميل[[#This Row],[الرقم الداخلي]],تفصيلى[],8,0),"")</f>
        <v>0</v>
      </c>
      <c r="F931" s="9" t="s">
        <v>202</v>
      </c>
      <c r="G931" s="18">
        <v>394.01</v>
      </c>
      <c r="H931" s="3"/>
    </row>
    <row r="932" spans="1:8" ht="22.95" customHeight="1" x14ac:dyDescent="0.3">
      <c r="A932" s="3" t="s">
        <v>1054</v>
      </c>
      <c r="B932" s="7">
        <v>46260</v>
      </c>
      <c r="C932" s="3">
        <f>IFERROR(VLOOKUP(التحميل[[#This Row],[الرقم الداخلي]],تسجيل_العقود[],9,0),"")</f>
        <v>20045880</v>
      </c>
      <c r="D932" s="3" t="str">
        <f>IFERROR(VLOOKUP(التحميل[[#This Row],[الرقم الداخلي]],تسجيل_العقود[],5,0),"")</f>
        <v>دى جى اس</v>
      </c>
      <c r="E932" s="3" t="str">
        <f>IFERROR(VLOOKUP(التحميل[[#This Row],[الرقم الداخلي]],تفصيلى[],8,0),"")</f>
        <v>AMFITRITI</v>
      </c>
      <c r="F932" s="9" t="s">
        <v>202</v>
      </c>
      <c r="G932" s="18">
        <v>132.04</v>
      </c>
      <c r="H932" s="3"/>
    </row>
    <row r="933" spans="1:8" ht="22.95" customHeight="1" x14ac:dyDescent="0.3">
      <c r="A933" s="3" t="s">
        <v>861</v>
      </c>
      <c r="B933" s="7">
        <v>46260</v>
      </c>
      <c r="C933" s="3" t="str">
        <f>IFERROR(VLOOKUP(التحميل[[#This Row],[الرقم الداخلي]],تسجيل_العقود[],9,0),"")</f>
        <v>S26/00011</v>
      </c>
      <c r="D933" s="3" t="str">
        <f>IFERROR(VLOOKUP(التحميل[[#This Row],[الرقم الداخلي]],تسجيل_العقود[],5,0),"")</f>
        <v>الــــــــــذرة</v>
      </c>
      <c r="E933" s="3" t="str">
        <f>IFERROR(VLOOKUP(التحميل[[#This Row],[الرقم الداخلي]],تفصيلى[],8,0),"")</f>
        <v>ANTHEA V</v>
      </c>
      <c r="F933" s="9" t="s">
        <v>196</v>
      </c>
      <c r="G933" s="18">
        <v>8031.28</v>
      </c>
      <c r="H933" s="3"/>
    </row>
    <row r="934" spans="1:8" ht="22.95" customHeight="1" x14ac:dyDescent="0.3">
      <c r="A934" s="3" t="s">
        <v>857</v>
      </c>
      <c r="B934" s="7">
        <v>46260</v>
      </c>
      <c r="C934" s="3">
        <f>IFERROR(VLOOKUP(التحميل[[#This Row],[الرقم الداخلي]],تسجيل_العقود[],9,0),"")</f>
        <v>60932003</v>
      </c>
      <c r="D934" s="3" t="str">
        <f>IFERROR(VLOOKUP(التحميل[[#This Row],[الرقم الداخلي]],تسجيل_العقود[],5,0),"")</f>
        <v>الــــــــــذرة</v>
      </c>
      <c r="E934" s="3" t="str">
        <f>IFERROR(VLOOKUP(التحميل[[#This Row],[الرقم الداخلي]],تفصيلى[],8,0),"")</f>
        <v>GRAND CONCORD</v>
      </c>
      <c r="F934" s="9" t="s">
        <v>196</v>
      </c>
      <c r="G934" s="18">
        <v>6016.98</v>
      </c>
      <c r="H934" s="3"/>
    </row>
    <row r="935" spans="1:8" ht="22.95" customHeight="1" x14ac:dyDescent="0.3">
      <c r="A935" s="3" t="s">
        <v>1042</v>
      </c>
      <c r="B935" s="7">
        <v>46260</v>
      </c>
      <c r="C935" s="3" t="str">
        <f>IFERROR(VLOOKUP(التحميل[[#This Row],[الرقم الداخلي]],تسجيل_العقود[],9,0),"")</f>
        <v>SCN-008166</v>
      </c>
      <c r="D935" s="3" t="str">
        <f>IFERROR(VLOOKUP(التحميل[[#This Row],[الرقم الداخلي]],تسجيل_العقود[],5,0),"")</f>
        <v>الصويا</v>
      </c>
      <c r="E935" s="3">
        <f>IFERROR(VLOOKUP(التحميل[[#This Row],[الرقم الداخلي]],تفصيلى[],8,0),"")</f>
        <v>0</v>
      </c>
      <c r="F935" s="9" t="s">
        <v>202</v>
      </c>
      <c r="G935" s="18">
        <v>35.43</v>
      </c>
      <c r="H935" s="3"/>
    </row>
    <row r="936" spans="1:8" ht="22.95" customHeight="1" x14ac:dyDescent="0.3">
      <c r="A936" s="3" t="s">
        <v>1144</v>
      </c>
      <c r="B936" s="7">
        <v>46260</v>
      </c>
      <c r="C936" s="3" t="str">
        <f>IFERROR(VLOOKUP(التحميل[[#This Row],[الرقم الداخلي]],تسجيل_العقود[],9,0),"")</f>
        <v>SCN-008547</v>
      </c>
      <c r="D936" s="3" t="str">
        <f>IFERROR(VLOOKUP(التحميل[[#This Row],[الرقم الداخلي]],تسجيل_العقود[],5,0),"")</f>
        <v>الصويا</v>
      </c>
      <c r="E936" s="3">
        <f>IFERROR(VLOOKUP(التحميل[[#This Row],[الرقم الداخلي]],تفصيلى[],8,0),"")</f>
        <v>0</v>
      </c>
      <c r="F936" s="9" t="s">
        <v>202</v>
      </c>
      <c r="G936" s="18">
        <v>615.16</v>
      </c>
      <c r="H936" s="3"/>
    </row>
    <row r="937" spans="1:8" ht="22.95" customHeight="1" x14ac:dyDescent="0.3">
      <c r="A937" s="3" t="s">
        <v>861</v>
      </c>
      <c r="B937" s="7">
        <v>46261</v>
      </c>
      <c r="C937" s="3" t="str">
        <f>IFERROR(VLOOKUP(التحميل[[#This Row],[الرقم الداخلي]],تسجيل_العقود[],9,0),"")</f>
        <v>S26/00011</v>
      </c>
      <c r="D937" s="3" t="str">
        <f>IFERROR(VLOOKUP(التحميل[[#This Row],[الرقم الداخلي]],تسجيل_العقود[],5,0),"")</f>
        <v>الــــــــــذرة</v>
      </c>
      <c r="E937" s="3" t="str">
        <f>IFERROR(VLOOKUP(التحميل[[#This Row],[الرقم الداخلي]],تفصيلى[],8,0),"")</f>
        <v>ANTHEA V</v>
      </c>
      <c r="F937" s="9" t="s">
        <v>196</v>
      </c>
      <c r="G937" s="18">
        <v>7185.76</v>
      </c>
      <c r="H937" s="3"/>
    </row>
    <row r="938" spans="1:8" ht="22.95" customHeight="1" x14ac:dyDescent="0.3">
      <c r="A938" s="3" t="s">
        <v>857</v>
      </c>
      <c r="B938" s="7">
        <v>46261</v>
      </c>
      <c r="C938" s="3">
        <f>IFERROR(VLOOKUP(التحميل[[#This Row],[الرقم الداخلي]],تسجيل_العقود[],9,0),"")</f>
        <v>60932003</v>
      </c>
      <c r="D938" s="3" t="str">
        <f>IFERROR(VLOOKUP(التحميل[[#This Row],[الرقم الداخلي]],تسجيل_العقود[],5,0),"")</f>
        <v>الــــــــــذرة</v>
      </c>
      <c r="E938" s="3" t="str">
        <f>IFERROR(VLOOKUP(التحميل[[#This Row],[الرقم الداخلي]],تفصيلى[],8,0),"")</f>
        <v>GRAND CONCORD</v>
      </c>
      <c r="F938" s="9" t="s">
        <v>196</v>
      </c>
      <c r="G938" s="18">
        <v>1408.6</v>
      </c>
      <c r="H938" s="3"/>
    </row>
    <row r="939" spans="1:8" ht="22.95" customHeight="1" x14ac:dyDescent="0.3">
      <c r="A939" s="3" t="s">
        <v>851</v>
      </c>
      <c r="B939" s="7">
        <v>46261</v>
      </c>
      <c r="C939" s="3" t="str">
        <f>IFERROR(VLOOKUP(التحميل[[#This Row],[الرقم الداخلي]],تسجيل_العقود[],9,0),"")</f>
        <v>26/S/04350</v>
      </c>
      <c r="D939" s="3" t="str">
        <f>IFERROR(VLOOKUP(التحميل[[#This Row],[الرقم الداخلي]],تسجيل_العقود[],5,0),"")</f>
        <v>الــــــــــذرة</v>
      </c>
      <c r="E939" s="3" t="str">
        <f>IFERROR(VLOOKUP(التحميل[[#This Row],[الرقم الداخلي]],تفصيلى[],8,0),"")</f>
        <v>PROPEL WEALTH</v>
      </c>
      <c r="F939" s="9" t="s">
        <v>202</v>
      </c>
      <c r="G939" s="18">
        <v>667.18</v>
      </c>
      <c r="H939" s="3"/>
    </row>
    <row r="940" spans="1:8" ht="22.95" customHeight="1" x14ac:dyDescent="0.3">
      <c r="A940" s="3" t="s">
        <v>1144</v>
      </c>
      <c r="B940" s="7">
        <v>46261</v>
      </c>
      <c r="C940" s="3" t="str">
        <f>IFERROR(VLOOKUP(التحميل[[#This Row],[الرقم الداخلي]],تسجيل_العقود[],9,0),"")</f>
        <v>SCN-008547</v>
      </c>
      <c r="D940" s="3" t="str">
        <f>IFERROR(VLOOKUP(التحميل[[#This Row],[الرقم الداخلي]],تسجيل_العقود[],5,0),"")</f>
        <v>الصويا</v>
      </c>
      <c r="E940" s="3">
        <f>IFERROR(VLOOKUP(التحميل[[#This Row],[الرقم الداخلي]],تفصيلى[],8,0),"")</f>
        <v>0</v>
      </c>
      <c r="F940" s="9" t="s">
        <v>202</v>
      </c>
      <c r="G940" s="18">
        <v>652.04999999999995</v>
      </c>
      <c r="H940" s="3"/>
    </row>
    <row r="941" spans="1:8" ht="22.95" customHeight="1" x14ac:dyDescent="0.3">
      <c r="A941" s="3" t="s">
        <v>861</v>
      </c>
      <c r="B941" s="7">
        <v>46262</v>
      </c>
      <c r="C941" s="3" t="str">
        <f>IFERROR(VLOOKUP(التحميل[[#This Row],[الرقم الداخلي]],تسجيل_العقود[],9,0),"")</f>
        <v>S26/00011</v>
      </c>
      <c r="D941" s="3" t="str">
        <f>IFERROR(VLOOKUP(التحميل[[#This Row],[الرقم الداخلي]],تسجيل_العقود[],5,0),"")</f>
        <v>الــــــــــذرة</v>
      </c>
      <c r="E941" s="3" t="str">
        <f>IFERROR(VLOOKUP(التحميل[[#This Row],[الرقم الداخلي]],تفصيلى[],8,0),"")</f>
        <v>ANTHEA V</v>
      </c>
      <c r="F941" s="9" t="s">
        <v>196</v>
      </c>
      <c r="G941" s="18">
        <v>6179.06</v>
      </c>
      <c r="H941" s="3"/>
    </row>
    <row r="942" spans="1:8" ht="22.95" customHeight="1" x14ac:dyDescent="0.3">
      <c r="A942" s="3" t="s">
        <v>851</v>
      </c>
      <c r="B942" s="7">
        <v>46262</v>
      </c>
      <c r="C942" s="3" t="str">
        <f>IFERROR(VLOOKUP(التحميل[[#This Row],[الرقم الداخلي]],تسجيل_العقود[],9,0),"")</f>
        <v>26/S/04350</v>
      </c>
      <c r="D942" s="3" t="str">
        <f>IFERROR(VLOOKUP(التحميل[[#This Row],[الرقم الداخلي]],تسجيل_العقود[],5,0),"")</f>
        <v>الــــــــــذرة</v>
      </c>
      <c r="E942" s="3" t="str">
        <f>IFERROR(VLOOKUP(التحميل[[#This Row],[الرقم الداخلي]],تفصيلى[],8,0),"")</f>
        <v>PROPEL WEALTH</v>
      </c>
      <c r="F942" s="9" t="s">
        <v>202</v>
      </c>
      <c r="G942" s="18">
        <v>1071.2</v>
      </c>
      <c r="H942" s="3"/>
    </row>
    <row r="943" spans="1:8" ht="22.95" customHeight="1" x14ac:dyDescent="0.3">
      <c r="A943" s="3" t="s">
        <v>1042</v>
      </c>
      <c r="B943" s="7">
        <v>46262</v>
      </c>
      <c r="C943" s="3" t="str">
        <f>IFERROR(VLOOKUP(التحميل[[#This Row],[الرقم الداخلي]],تسجيل_العقود[],9,0),"")</f>
        <v>SCN-008166</v>
      </c>
      <c r="D943" s="3" t="str">
        <f>IFERROR(VLOOKUP(التحميل[[#This Row],[الرقم الداخلي]],تسجيل_العقود[],5,0),"")</f>
        <v>الصويا</v>
      </c>
      <c r="E943" s="3">
        <f>IFERROR(VLOOKUP(التحميل[[#This Row],[الرقم الداخلي]],تفصيلى[],8,0),"")</f>
        <v>0</v>
      </c>
      <c r="F943" s="9" t="s">
        <v>202</v>
      </c>
      <c r="G943" s="18">
        <v>61.28</v>
      </c>
      <c r="H943" s="3"/>
    </row>
    <row r="944" spans="1:8" ht="22.95" customHeight="1" x14ac:dyDescent="0.3">
      <c r="A944" s="3" t="s">
        <v>1144</v>
      </c>
      <c r="B944" s="7">
        <v>46262</v>
      </c>
      <c r="C944" s="3" t="str">
        <f>IFERROR(VLOOKUP(التحميل[[#This Row],[الرقم الداخلي]],تسجيل_العقود[],9,0),"")</f>
        <v>SCN-008547</v>
      </c>
      <c r="D944" s="3" t="str">
        <f>IFERROR(VLOOKUP(التحميل[[#This Row],[الرقم الداخلي]],تسجيل_العقود[],5,0),"")</f>
        <v>الصويا</v>
      </c>
      <c r="E944" s="3">
        <f>IFERROR(VLOOKUP(التحميل[[#This Row],[الرقم الداخلي]],تفصيلى[],8,0),"")</f>
        <v>0</v>
      </c>
      <c r="F944" s="9" t="s">
        <v>202</v>
      </c>
      <c r="G944" s="18">
        <v>114.58</v>
      </c>
      <c r="H944" s="3"/>
    </row>
    <row r="945" spans="1:8" ht="22.95" customHeight="1" x14ac:dyDescent="0.3">
      <c r="A945" s="3" t="s">
        <v>1145</v>
      </c>
      <c r="B945" s="7">
        <v>46262</v>
      </c>
      <c r="C945" s="3" t="str">
        <f>IFERROR(VLOOKUP(التحميل[[#This Row],[الرقم الداخلي]],تسجيل_العقود[],9,0),"")</f>
        <v>SCN-008548</v>
      </c>
      <c r="D945" s="3" t="str">
        <f>IFERROR(VLOOKUP(التحميل[[#This Row],[الرقم الداخلي]],تسجيل_العقود[],5,0),"")</f>
        <v>الصويا</v>
      </c>
      <c r="E945" s="3">
        <f>IFERROR(VLOOKUP(التحميل[[#This Row],[الرقم الداخلي]],تفصيلى[],8,0),"")</f>
        <v>0</v>
      </c>
      <c r="F945" s="9" t="s">
        <v>202</v>
      </c>
      <c r="G945" s="18">
        <v>733.47</v>
      </c>
      <c r="H945" s="3"/>
    </row>
    <row r="946" spans="1:8" ht="22.95" customHeight="1" x14ac:dyDescent="0.3">
      <c r="A946" s="3" t="s">
        <v>1054</v>
      </c>
      <c r="B946" s="7">
        <v>46263</v>
      </c>
      <c r="C946" s="3">
        <f>IFERROR(VLOOKUP(التحميل[[#This Row],[الرقم الداخلي]],تسجيل_العقود[],9,0),"")</f>
        <v>20045880</v>
      </c>
      <c r="D946" s="3" t="str">
        <f>IFERROR(VLOOKUP(التحميل[[#This Row],[الرقم الداخلي]],تسجيل_العقود[],5,0),"")</f>
        <v>دى جى اس</v>
      </c>
      <c r="E946" s="3" t="str">
        <f>IFERROR(VLOOKUP(التحميل[[#This Row],[الرقم الداخلي]],تفصيلى[],8,0),"")</f>
        <v>AMFITRITI</v>
      </c>
      <c r="F946" s="9" t="s">
        <v>202</v>
      </c>
      <c r="G946" s="18">
        <v>260.92</v>
      </c>
      <c r="H946" s="3"/>
    </row>
    <row r="947" spans="1:8" ht="22.95" customHeight="1" x14ac:dyDescent="0.3">
      <c r="A947" s="3" t="s">
        <v>861</v>
      </c>
      <c r="B947" s="7">
        <v>46263</v>
      </c>
      <c r="C947" s="3" t="str">
        <f>IFERROR(VLOOKUP(التحميل[[#This Row],[الرقم الداخلي]],تسجيل_العقود[],9,0),"")</f>
        <v>S26/00011</v>
      </c>
      <c r="D947" s="3" t="str">
        <f>IFERROR(VLOOKUP(التحميل[[#This Row],[الرقم الداخلي]],تسجيل_العقود[],5,0),"")</f>
        <v>الــــــــــذرة</v>
      </c>
      <c r="E947" s="3" t="str">
        <f>IFERROR(VLOOKUP(التحميل[[#This Row],[الرقم الداخلي]],تفصيلى[],8,0),"")</f>
        <v>ANTHEA V</v>
      </c>
      <c r="F947" s="9" t="s">
        <v>196</v>
      </c>
      <c r="G947" s="18">
        <v>6658.58</v>
      </c>
      <c r="H947" s="3"/>
    </row>
    <row r="948" spans="1:8" ht="22.95" customHeight="1" x14ac:dyDescent="0.3">
      <c r="A948" s="3" t="s">
        <v>865</v>
      </c>
      <c r="B948" s="7">
        <v>46263</v>
      </c>
      <c r="C948" s="3" t="str">
        <f>IFERROR(VLOOKUP(التحميل[[#This Row],[الرقم الداخلي]],تسجيل_العقود[],9,0),"")</f>
        <v>S26/00213</v>
      </c>
      <c r="D948" s="3" t="str">
        <f>IFERROR(VLOOKUP(التحميل[[#This Row],[الرقم الداخلي]],تسجيل_العقود[],5,0),"")</f>
        <v>الــــــــــذرة</v>
      </c>
      <c r="E948" s="3" t="str">
        <f>IFERROR(VLOOKUP(التحميل[[#This Row],[الرقم الداخلي]],تفصيلى[],8,0),"")</f>
        <v>ASIAN PRIDE</v>
      </c>
      <c r="F948" s="9" t="s">
        <v>196</v>
      </c>
      <c r="G948" s="18">
        <v>3672.22</v>
      </c>
      <c r="H948" s="3"/>
    </row>
    <row r="949" spans="1:8" ht="22.95" customHeight="1" x14ac:dyDescent="0.3">
      <c r="A949" s="3" t="s">
        <v>1144</v>
      </c>
      <c r="B949" s="7">
        <v>46263</v>
      </c>
      <c r="C949" s="3" t="str">
        <f>IFERROR(VLOOKUP(التحميل[[#This Row],[الرقم الداخلي]],تسجيل_العقود[],9,0),"")</f>
        <v>SCN-008547</v>
      </c>
      <c r="D949" s="3" t="str">
        <f>IFERROR(VLOOKUP(التحميل[[#This Row],[الرقم الداخلي]],تسجيل_العقود[],5,0),"")</f>
        <v>الصويا</v>
      </c>
      <c r="E949" s="3">
        <f>IFERROR(VLOOKUP(التحميل[[#This Row],[الرقم الداخلي]],تفصيلى[],8,0),"")</f>
        <v>0</v>
      </c>
      <c r="F949" s="9" t="s">
        <v>202</v>
      </c>
      <c r="G949" s="18">
        <v>118.59</v>
      </c>
      <c r="H949" s="3"/>
    </row>
    <row r="950" spans="1:8" ht="22.95" customHeight="1" x14ac:dyDescent="0.3">
      <c r="A950" s="3" t="s">
        <v>1145</v>
      </c>
      <c r="B950" s="7">
        <v>46263</v>
      </c>
      <c r="C950" s="3" t="str">
        <f>IFERROR(VLOOKUP(التحميل[[#This Row],[الرقم الداخلي]],تسجيل_العقود[],9,0),"")</f>
        <v>SCN-008548</v>
      </c>
      <c r="D950" s="3" t="str">
        <f>IFERROR(VLOOKUP(التحميل[[#This Row],[الرقم الداخلي]],تسجيل_العقود[],5,0),"")</f>
        <v>الصويا</v>
      </c>
      <c r="E950" s="3">
        <f>IFERROR(VLOOKUP(التحميل[[#This Row],[الرقم الداخلي]],تفصيلى[],8,0),"")</f>
        <v>0</v>
      </c>
      <c r="F950" s="9" t="s">
        <v>202</v>
      </c>
      <c r="G950" s="18">
        <v>436.16</v>
      </c>
      <c r="H950" s="3"/>
    </row>
    <row r="951" spans="1:8" ht="22.95" customHeight="1" x14ac:dyDescent="0.3">
      <c r="A951" s="3" t="s">
        <v>1054</v>
      </c>
      <c r="B951" s="7">
        <v>46264</v>
      </c>
      <c r="C951" s="3">
        <f>IFERROR(VLOOKUP(التحميل[[#This Row],[الرقم الداخلي]],تسجيل_العقود[],9,0),"")</f>
        <v>20045880</v>
      </c>
      <c r="D951" s="3" t="str">
        <f>IFERROR(VLOOKUP(التحميل[[#This Row],[الرقم الداخلي]],تسجيل_العقود[],5,0),"")</f>
        <v>دى جى اس</v>
      </c>
      <c r="E951" s="3" t="str">
        <f>IFERROR(VLOOKUP(التحميل[[#This Row],[الرقم الداخلي]],تفصيلى[],8,0),"")</f>
        <v>AMFITRITI</v>
      </c>
      <c r="F951" s="9" t="s">
        <v>202</v>
      </c>
      <c r="G951" s="18">
        <v>133.76</v>
      </c>
      <c r="H951" s="3"/>
    </row>
    <row r="952" spans="1:8" ht="22.95" customHeight="1" x14ac:dyDescent="0.3">
      <c r="A952" s="3" t="s">
        <v>861</v>
      </c>
      <c r="B952" s="7">
        <v>46264</v>
      </c>
      <c r="C952" s="3" t="str">
        <f>IFERROR(VLOOKUP(التحميل[[#This Row],[الرقم الداخلي]],تسجيل_العقود[],9,0),"")</f>
        <v>S26/00011</v>
      </c>
      <c r="D952" s="3" t="str">
        <f>IFERROR(VLOOKUP(التحميل[[#This Row],[الرقم الداخلي]],تسجيل_العقود[],5,0),"")</f>
        <v>الــــــــــذرة</v>
      </c>
      <c r="E952" s="3" t="str">
        <f>IFERROR(VLOOKUP(التحميل[[#This Row],[الرقم الداخلي]],تفصيلى[],8,0),"")</f>
        <v>ANTHEA V</v>
      </c>
      <c r="F952" s="9" t="s">
        <v>196</v>
      </c>
      <c r="G952" s="18">
        <v>7124.32</v>
      </c>
      <c r="H952" s="3"/>
    </row>
    <row r="953" spans="1:8" ht="22.95" customHeight="1" x14ac:dyDescent="0.3">
      <c r="A953" s="3" t="s">
        <v>865</v>
      </c>
      <c r="B953" s="7">
        <v>46264</v>
      </c>
      <c r="C953" s="3" t="str">
        <f>IFERROR(VLOOKUP(التحميل[[#This Row],[الرقم الداخلي]],تسجيل_العقود[],9,0),"")</f>
        <v>S26/00213</v>
      </c>
      <c r="D953" s="3" t="str">
        <f>IFERROR(VLOOKUP(التحميل[[#This Row],[الرقم الداخلي]],تسجيل_العقود[],5,0),"")</f>
        <v>الــــــــــذرة</v>
      </c>
      <c r="E953" s="3" t="str">
        <f>IFERROR(VLOOKUP(التحميل[[#This Row],[الرقم الداخلي]],تفصيلى[],8,0),"")</f>
        <v>ASIAN PRIDE</v>
      </c>
      <c r="F953" s="9" t="s">
        <v>196</v>
      </c>
      <c r="G953" s="18">
        <v>6950.72</v>
      </c>
      <c r="H953" s="3"/>
    </row>
    <row r="954" spans="1:8" ht="22.95" customHeight="1" x14ac:dyDescent="0.3">
      <c r="A954" s="3" t="s">
        <v>1144</v>
      </c>
      <c r="B954" s="7">
        <v>46264</v>
      </c>
      <c r="C954" s="3" t="str">
        <f>IFERROR(VLOOKUP(التحميل[[#This Row],[الرقم الداخلي]],تسجيل_العقود[],9,0),"")</f>
        <v>SCN-008547</v>
      </c>
      <c r="D954" s="3" t="str">
        <f>IFERROR(VLOOKUP(التحميل[[#This Row],[الرقم الداخلي]],تسجيل_العقود[],5,0),"")</f>
        <v>الصويا</v>
      </c>
      <c r="E954" s="3">
        <f>IFERROR(VLOOKUP(التحميل[[#This Row],[الرقم الداخلي]],تفصيلى[],8,0),"")</f>
        <v>0</v>
      </c>
      <c r="F954" s="9" t="s">
        <v>202</v>
      </c>
      <c r="G954" s="18">
        <v>10.35</v>
      </c>
      <c r="H954" s="3"/>
    </row>
    <row r="955" spans="1:8" ht="22.95" customHeight="1" x14ac:dyDescent="0.3">
      <c r="A955" s="3" t="s">
        <v>1145</v>
      </c>
      <c r="B955" s="7">
        <v>46264</v>
      </c>
      <c r="C955" s="3" t="str">
        <f>IFERROR(VLOOKUP(التحميل[[#This Row],[الرقم الداخلي]],تسجيل_العقود[],9,0),"")</f>
        <v>SCN-008548</v>
      </c>
      <c r="D955" s="3" t="str">
        <f>IFERROR(VLOOKUP(التحميل[[#This Row],[الرقم الداخلي]],تسجيل_العقود[],5,0),"")</f>
        <v>الصويا</v>
      </c>
      <c r="E955" s="3">
        <f>IFERROR(VLOOKUP(التحميل[[#This Row],[الرقم الداخلي]],تفصيلى[],8,0),"")</f>
        <v>0</v>
      </c>
      <c r="F955" s="9" t="s">
        <v>202</v>
      </c>
      <c r="G955" s="18">
        <v>848.09</v>
      </c>
      <c r="H955" s="3"/>
    </row>
    <row r="956" spans="1:8" ht="22.95" customHeight="1" x14ac:dyDescent="0.3">
      <c r="A956" s="3" t="s">
        <v>1054</v>
      </c>
      <c r="B956" s="7">
        <v>46265</v>
      </c>
      <c r="C956" s="3">
        <f>IFERROR(VLOOKUP(التحميل[[#This Row],[الرقم الداخلي]],تسجيل_العقود[],9,0),"")</f>
        <v>20045880</v>
      </c>
      <c r="D956" s="3" t="str">
        <f>IFERROR(VLOOKUP(التحميل[[#This Row],[الرقم الداخلي]],تسجيل_العقود[],5,0),"")</f>
        <v>دى جى اس</v>
      </c>
      <c r="E956" s="3" t="str">
        <f>IFERROR(VLOOKUP(التحميل[[#This Row],[الرقم الداخلي]],تفصيلى[],8,0),"")</f>
        <v>AMFITRITI</v>
      </c>
      <c r="F956" s="9" t="s">
        <v>202</v>
      </c>
      <c r="G956" s="18">
        <v>346.54</v>
      </c>
      <c r="H956" s="3"/>
    </row>
    <row r="957" spans="1:8" ht="22.95" customHeight="1" x14ac:dyDescent="0.3">
      <c r="A957" s="3" t="s">
        <v>861</v>
      </c>
      <c r="B957" s="7">
        <v>46265</v>
      </c>
      <c r="C957" s="3" t="str">
        <f>IFERROR(VLOOKUP(التحميل[[#This Row],[الرقم الداخلي]],تسجيل_العقود[],9,0),"")</f>
        <v>S26/00011</v>
      </c>
      <c r="D957" s="3" t="str">
        <f>IFERROR(VLOOKUP(التحميل[[#This Row],[الرقم الداخلي]],تسجيل_العقود[],5,0),"")</f>
        <v>الــــــــــذرة</v>
      </c>
      <c r="E957" s="3" t="str">
        <f>IFERROR(VLOOKUP(التحميل[[#This Row],[الرقم الداخلي]],تفصيلى[],8,0),"")</f>
        <v>ANTHEA V</v>
      </c>
      <c r="F957" s="9" t="s">
        <v>196</v>
      </c>
      <c r="G957" s="18">
        <v>4647.1400000000003</v>
      </c>
      <c r="H957" s="3"/>
    </row>
    <row r="958" spans="1:8" ht="22.95" customHeight="1" x14ac:dyDescent="0.3">
      <c r="A958" s="3" t="s">
        <v>865</v>
      </c>
      <c r="B958" s="7">
        <v>46265</v>
      </c>
      <c r="C958" s="3" t="str">
        <f>IFERROR(VLOOKUP(التحميل[[#This Row],[الرقم الداخلي]],تسجيل_العقود[],9,0),"")</f>
        <v>S26/00213</v>
      </c>
      <c r="D958" s="3" t="str">
        <f>IFERROR(VLOOKUP(التحميل[[#This Row],[الرقم الداخلي]],تسجيل_العقود[],5,0),"")</f>
        <v>الــــــــــذرة</v>
      </c>
      <c r="E958" s="3" t="str">
        <f>IFERROR(VLOOKUP(التحميل[[#This Row],[الرقم الداخلي]],تفصيلى[],8,0),"")</f>
        <v>ASIAN PRIDE</v>
      </c>
      <c r="F958" s="9" t="s">
        <v>196</v>
      </c>
      <c r="G958" s="18">
        <v>7327.42</v>
      </c>
      <c r="H958" s="3"/>
    </row>
    <row r="959" spans="1:8" ht="22.95" customHeight="1" x14ac:dyDescent="0.3">
      <c r="A959" s="3" t="s">
        <v>1145</v>
      </c>
      <c r="B959" s="7">
        <v>46265</v>
      </c>
      <c r="C959" s="3" t="str">
        <f>IFERROR(VLOOKUP(التحميل[[#This Row],[الرقم الداخلي]],تسجيل_العقود[],9,0),"")</f>
        <v>SCN-008548</v>
      </c>
      <c r="D959" s="3" t="str">
        <f>IFERROR(VLOOKUP(التحميل[[#This Row],[الرقم الداخلي]],تسجيل_العقود[],5,0),"")</f>
        <v>الصويا</v>
      </c>
      <c r="E959" s="3">
        <f>IFERROR(VLOOKUP(التحميل[[#This Row],[الرقم الداخلي]],تفصيلى[],8,0),"")</f>
        <v>0</v>
      </c>
      <c r="F959" s="9" t="s">
        <v>202</v>
      </c>
      <c r="G959" s="18">
        <v>464.67</v>
      </c>
      <c r="H959" s="3"/>
    </row>
    <row r="960" spans="1:8" ht="22.95" customHeight="1" x14ac:dyDescent="0.3">
      <c r="A960" s="3" t="s">
        <v>824</v>
      </c>
      <c r="B960" s="7">
        <v>46266</v>
      </c>
      <c r="C960" s="3">
        <f>IFERROR(VLOOKUP(التحميل[[#This Row],[الرقم الداخلي]],تسجيل_العقود[],9,0),"")</f>
        <v>20045090</v>
      </c>
      <c r="D960" s="3" t="str">
        <f>IFERROR(VLOOKUP(التحميل[[#This Row],[الرقم الداخلي]],تسجيل_العقود[],5,0),"")</f>
        <v>البذرة</v>
      </c>
      <c r="E960" s="3" t="str">
        <f>IFERROR(VLOOKUP(التحميل[[#This Row],[الرقم الداخلي]],تفصيلى[],8,0),"")</f>
        <v>MEDI VAIANO</v>
      </c>
      <c r="F960" s="9" t="s">
        <v>202</v>
      </c>
      <c r="G960" s="18">
        <v>54.12</v>
      </c>
      <c r="H960" s="3"/>
    </row>
    <row r="961" spans="1:8" ht="22.95" customHeight="1" x14ac:dyDescent="0.3">
      <c r="A961" s="3" t="s">
        <v>861</v>
      </c>
      <c r="B961" s="7">
        <v>46266</v>
      </c>
      <c r="C961" s="3" t="str">
        <f>IFERROR(VLOOKUP(التحميل[[#This Row],[الرقم الداخلي]],تسجيل_العقود[],9,0),"")</f>
        <v>S26/00011</v>
      </c>
      <c r="D961" s="3" t="str">
        <f>IFERROR(VLOOKUP(التحميل[[#This Row],[الرقم الداخلي]],تسجيل_العقود[],5,0),"")</f>
        <v>الــــــــــذرة</v>
      </c>
      <c r="E961" s="3" t="str">
        <f>IFERROR(VLOOKUP(التحميل[[#This Row],[الرقم الداخلي]],تفصيلى[],8,0),"")</f>
        <v>ANTHEA V</v>
      </c>
      <c r="F961" s="9" t="s">
        <v>196</v>
      </c>
      <c r="G961" s="18">
        <v>3473.04</v>
      </c>
      <c r="H961" s="3"/>
    </row>
    <row r="962" spans="1:8" ht="22.95" customHeight="1" x14ac:dyDescent="0.3">
      <c r="A962" s="3" t="s">
        <v>865</v>
      </c>
      <c r="B962" s="7">
        <v>46266</v>
      </c>
      <c r="C962" s="3" t="str">
        <f>IFERROR(VLOOKUP(التحميل[[#This Row],[الرقم الداخلي]],تسجيل_العقود[],9,0),"")</f>
        <v>S26/00213</v>
      </c>
      <c r="D962" s="3" t="str">
        <f>IFERROR(VLOOKUP(التحميل[[#This Row],[الرقم الداخلي]],تسجيل_العقود[],5,0),"")</f>
        <v>الــــــــــذرة</v>
      </c>
      <c r="E962" s="3" t="str">
        <f>IFERROR(VLOOKUP(التحميل[[#This Row],[الرقم الداخلي]],تفصيلى[],8,0),"")</f>
        <v>ASIAN PRIDE</v>
      </c>
      <c r="F962" s="9" t="s">
        <v>196</v>
      </c>
      <c r="G962" s="18">
        <v>7983.16</v>
      </c>
      <c r="H962" s="3"/>
    </row>
    <row r="963" spans="1:8" ht="22.95" customHeight="1" x14ac:dyDescent="0.3">
      <c r="A963" s="3" t="s">
        <v>1145</v>
      </c>
      <c r="B963" s="7">
        <v>46266</v>
      </c>
      <c r="C963" s="3" t="str">
        <f>IFERROR(VLOOKUP(التحميل[[#This Row],[الرقم الداخلي]],تسجيل_العقود[],9,0),"")</f>
        <v>SCN-008548</v>
      </c>
      <c r="D963" s="3" t="str">
        <f>IFERROR(VLOOKUP(التحميل[[#This Row],[الرقم الداخلي]],تسجيل_العقود[],5,0),"")</f>
        <v>الصويا</v>
      </c>
      <c r="E963" s="3">
        <f>IFERROR(VLOOKUP(التحميل[[#This Row],[الرقم الداخلي]],تفصيلى[],8,0),"")</f>
        <v>0</v>
      </c>
      <c r="F963" s="9" t="s">
        <v>202</v>
      </c>
      <c r="G963" s="18">
        <v>9.42</v>
      </c>
      <c r="H963" s="3"/>
    </row>
    <row r="964" spans="1:8" ht="22.95" customHeight="1" x14ac:dyDescent="0.3">
      <c r="A964" s="3" t="s">
        <v>1146</v>
      </c>
      <c r="B964" s="7">
        <v>46266</v>
      </c>
      <c r="C964" s="3" t="str">
        <f>IFERROR(VLOOKUP(التحميل[[#This Row],[الرقم الداخلي]],تسجيل_العقود[],9,0),"")</f>
        <v>SCN-008549</v>
      </c>
      <c r="D964" s="3" t="str">
        <f>IFERROR(VLOOKUP(التحميل[[#This Row],[الرقم الداخلي]],تسجيل_العقود[],5,0),"")</f>
        <v>الصويا</v>
      </c>
      <c r="E964" s="3">
        <f>IFERROR(VLOOKUP(التحميل[[#This Row],[الرقم الداخلي]],تفصيلى[],8,0),"")</f>
        <v>0</v>
      </c>
      <c r="F964" s="9" t="s">
        <v>202</v>
      </c>
      <c r="G964" s="18">
        <v>699.8</v>
      </c>
      <c r="H964" s="3"/>
    </row>
    <row r="965" spans="1:8" ht="22.95" customHeight="1" x14ac:dyDescent="0.3">
      <c r="A965" s="3" t="s">
        <v>824</v>
      </c>
      <c r="B965" s="7">
        <v>46267</v>
      </c>
      <c r="C965" s="3">
        <f>IFERROR(VLOOKUP(التحميل[[#This Row],[الرقم الداخلي]],تسجيل_العقود[],9,0),"")</f>
        <v>20045090</v>
      </c>
      <c r="D965" s="3" t="str">
        <f>IFERROR(VLOOKUP(التحميل[[#This Row],[الرقم الداخلي]],تسجيل_العقود[],5,0),"")</f>
        <v>البذرة</v>
      </c>
      <c r="E965" s="3" t="str">
        <f>IFERROR(VLOOKUP(التحميل[[#This Row],[الرقم الداخلي]],تفصيلى[],8,0),"")</f>
        <v>MEDI VAIANO</v>
      </c>
      <c r="F965" s="9" t="s">
        <v>202</v>
      </c>
      <c r="G965" s="18">
        <v>432.22</v>
      </c>
      <c r="H965" s="3"/>
    </row>
    <row r="966" spans="1:8" ht="22.95" customHeight="1" x14ac:dyDescent="0.3">
      <c r="A966" s="3" t="s">
        <v>1054</v>
      </c>
      <c r="B966" s="7">
        <v>46267</v>
      </c>
      <c r="C966" s="3">
        <f>IFERROR(VLOOKUP(التحميل[[#This Row],[الرقم الداخلي]],تسجيل_العقود[],9,0),"")</f>
        <v>20045880</v>
      </c>
      <c r="D966" s="3" t="str">
        <f>IFERROR(VLOOKUP(التحميل[[#This Row],[الرقم الداخلي]],تسجيل_العقود[],5,0),"")</f>
        <v>دى جى اس</v>
      </c>
      <c r="E966" s="3" t="str">
        <f>IFERROR(VLOOKUP(التحميل[[#This Row],[الرقم الداخلي]],تفصيلى[],8,0),"")</f>
        <v>AMFITRITI</v>
      </c>
      <c r="F966" s="9" t="s">
        <v>202</v>
      </c>
      <c r="G966" s="18">
        <v>305.24</v>
      </c>
      <c r="H966" s="3"/>
    </row>
    <row r="967" spans="1:8" ht="22.95" customHeight="1" x14ac:dyDescent="0.3">
      <c r="A967" s="3" t="s">
        <v>861</v>
      </c>
      <c r="B967" s="7">
        <v>46267</v>
      </c>
      <c r="C967" s="3" t="str">
        <f>IFERROR(VLOOKUP(التحميل[[#This Row],[الرقم الداخلي]],تسجيل_العقود[],9,0),"")</f>
        <v>S26/00011</v>
      </c>
      <c r="D967" s="3" t="str">
        <f>IFERROR(VLOOKUP(التحميل[[#This Row],[الرقم الداخلي]],تسجيل_العقود[],5,0),"")</f>
        <v>الــــــــــذرة</v>
      </c>
      <c r="E967" s="3" t="str">
        <f>IFERROR(VLOOKUP(التحميل[[#This Row],[الرقم الداخلي]],تفصيلى[],8,0),"")</f>
        <v>ANTHEA V</v>
      </c>
      <c r="F967" s="9" t="s">
        <v>196</v>
      </c>
      <c r="G967" s="18">
        <v>153.54</v>
      </c>
      <c r="H967" s="3"/>
    </row>
    <row r="968" spans="1:8" ht="22.95" customHeight="1" x14ac:dyDescent="0.3">
      <c r="A968" s="3" t="s">
        <v>865</v>
      </c>
      <c r="B968" s="7">
        <v>46267</v>
      </c>
      <c r="C968" s="3" t="str">
        <f>IFERROR(VLOOKUP(التحميل[[#This Row],[الرقم الداخلي]],تسجيل_العقود[],9,0),"")</f>
        <v>S26/00213</v>
      </c>
      <c r="D968" s="3" t="str">
        <f>IFERROR(VLOOKUP(التحميل[[#This Row],[الرقم الداخلي]],تسجيل_العقود[],5,0),"")</f>
        <v>الــــــــــذرة</v>
      </c>
      <c r="E968" s="3" t="str">
        <f>IFERROR(VLOOKUP(التحميل[[#This Row],[الرقم الداخلي]],تفصيلى[],8,0),"")</f>
        <v>ASIAN PRIDE</v>
      </c>
      <c r="F968" s="9" t="s">
        <v>196</v>
      </c>
      <c r="G968" s="18">
        <v>3803.52</v>
      </c>
      <c r="H968" s="3"/>
    </row>
    <row r="969" spans="1:8" ht="22.95" customHeight="1" x14ac:dyDescent="0.3">
      <c r="A969" s="3" t="s">
        <v>1146</v>
      </c>
      <c r="B969" s="7">
        <v>46267</v>
      </c>
      <c r="C969" s="3" t="str">
        <f>IFERROR(VLOOKUP(التحميل[[#This Row],[الرقم الداخلي]],تسجيل_العقود[],9,0),"")</f>
        <v>SCN-008549</v>
      </c>
      <c r="D969" s="3" t="str">
        <f>IFERROR(VLOOKUP(التحميل[[#This Row],[الرقم الداخلي]],تسجيل_العقود[],5,0),"")</f>
        <v>الصويا</v>
      </c>
      <c r="E969" s="3">
        <f>IFERROR(VLOOKUP(التحميل[[#This Row],[الرقم الداخلي]],تفصيلى[],8,0),"")</f>
        <v>0</v>
      </c>
      <c r="F969" s="9" t="s">
        <v>202</v>
      </c>
      <c r="G969" s="18">
        <v>1753.82</v>
      </c>
      <c r="H969" s="3"/>
    </row>
    <row r="970" spans="1:8" ht="22.95" customHeight="1" x14ac:dyDescent="0.3">
      <c r="A970" s="3" t="s">
        <v>824</v>
      </c>
      <c r="B970" s="7">
        <v>46268</v>
      </c>
      <c r="C970" s="3">
        <f>IFERROR(VLOOKUP(التحميل[[#This Row],[الرقم الداخلي]],تسجيل_العقود[],9,0),"")</f>
        <v>20045090</v>
      </c>
      <c r="D970" s="3" t="str">
        <f>IFERROR(VLOOKUP(التحميل[[#This Row],[الرقم الداخلي]],تسجيل_العقود[],5,0),"")</f>
        <v>البذرة</v>
      </c>
      <c r="E970" s="3" t="str">
        <f>IFERROR(VLOOKUP(التحميل[[#This Row],[الرقم الداخلي]],تفصيلى[],8,0),"")</f>
        <v>MEDI VAIANO</v>
      </c>
      <c r="F970" s="9" t="s">
        <v>202</v>
      </c>
      <c r="G970" s="18">
        <v>53.06</v>
      </c>
      <c r="H970" s="3"/>
    </row>
    <row r="971" spans="1:8" ht="22.95" customHeight="1" x14ac:dyDescent="0.3">
      <c r="A971" s="3" t="s">
        <v>1054</v>
      </c>
      <c r="B971" s="7">
        <v>46268</v>
      </c>
      <c r="C971" s="3">
        <f>IFERROR(VLOOKUP(التحميل[[#This Row],[الرقم الداخلي]],تسجيل_العقود[],9,0),"")</f>
        <v>20045880</v>
      </c>
      <c r="D971" s="3" t="str">
        <f>IFERROR(VLOOKUP(التحميل[[#This Row],[الرقم الداخلي]],تسجيل_العقود[],5,0),"")</f>
        <v>دى جى اس</v>
      </c>
      <c r="E971" s="3" t="str">
        <f>IFERROR(VLOOKUP(التحميل[[#This Row],[الرقم الداخلي]],تفصيلى[],8,0),"")</f>
        <v>AMFITRITI</v>
      </c>
      <c r="F971" s="9" t="s">
        <v>202</v>
      </c>
      <c r="G971" s="18">
        <v>303.18</v>
      </c>
      <c r="H971" s="3"/>
    </row>
    <row r="972" spans="1:8" ht="22.95" customHeight="1" x14ac:dyDescent="0.3">
      <c r="A972" s="3" t="s">
        <v>865</v>
      </c>
      <c r="B972" s="7">
        <v>46268</v>
      </c>
      <c r="C972" s="3" t="str">
        <f>IFERROR(VLOOKUP(التحميل[[#This Row],[الرقم الداخلي]],تسجيل_العقود[],9,0),"")</f>
        <v>S26/00213</v>
      </c>
      <c r="D972" s="3" t="str">
        <f>IFERROR(VLOOKUP(التحميل[[#This Row],[الرقم الداخلي]],تسجيل_العقود[],5,0),"")</f>
        <v>الــــــــــذرة</v>
      </c>
      <c r="E972" s="3" t="str">
        <f>IFERROR(VLOOKUP(التحميل[[#This Row],[الرقم الداخلي]],تفصيلى[],8,0),"")</f>
        <v>ASIAN PRIDE</v>
      </c>
      <c r="F972" s="9" t="s">
        <v>196</v>
      </c>
      <c r="G972" s="18">
        <v>1437.42</v>
      </c>
      <c r="H972" s="3"/>
    </row>
    <row r="973" spans="1:8" ht="22.95" customHeight="1" x14ac:dyDescent="0.3">
      <c r="A973" s="3" t="s">
        <v>1146</v>
      </c>
      <c r="B973" s="7">
        <v>46268</v>
      </c>
      <c r="C973" s="3" t="str">
        <f>IFERROR(VLOOKUP(التحميل[[#This Row],[الرقم الداخلي]],تسجيل_العقود[],9,0),"")</f>
        <v>SCN-008549</v>
      </c>
      <c r="D973" s="3" t="str">
        <f>IFERROR(VLOOKUP(التحميل[[#This Row],[الرقم الداخلي]],تسجيل_العقود[],5,0),"")</f>
        <v>الصويا</v>
      </c>
      <c r="E973" s="3">
        <f>IFERROR(VLOOKUP(التحميل[[#This Row],[الرقم الداخلي]],تفصيلى[],8,0),"")</f>
        <v>0</v>
      </c>
      <c r="F973" s="9" t="s">
        <v>202</v>
      </c>
      <c r="G973" s="18">
        <v>38.619999999999997</v>
      </c>
      <c r="H973" s="3"/>
    </row>
    <row r="974" spans="1:8" ht="22.95" customHeight="1" x14ac:dyDescent="0.3">
      <c r="A974" s="3" t="s">
        <v>1148</v>
      </c>
      <c r="B974" s="7">
        <v>46268</v>
      </c>
      <c r="C974" s="3" t="str">
        <f>IFERROR(VLOOKUP(التحميل[[#This Row],[الرقم الداخلي]],تسجيل_العقود[],9,0),"")</f>
        <v>SCN-008551</v>
      </c>
      <c r="D974" s="3" t="str">
        <f>IFERROR(VLOOKUP(التحميل[[#This Row],[الرقم الداخلي]],تسجيل_العقود[],5,0),"")</f>
        <v>الصويا</v>
      </c>
      <c r="E974" s="3">
        <f>IFERROR(VLOOKUP(التحميل[[#This Row],[الرقم الداخلي]],تفصيلى[],8,0),"")</f>
        <v>0</v>
      </c>
      <c r="F974" s="9" t="s">
        <v>202</v>
      </c>
      <c r="G974" s="18">
        <v>765.25</v>
      </c>
      <c r="H974" s="3"/>
    </row>
    <row r="975" spans="1:8" ht="22.95" customHeight="1" x14ac:dyDescent="0.3">
      <c r="A975" s="3" t="s">
        <v>865</v>
      </c>
      <c r="B975" s="7">
        <v>46269</v>
      </c>
      <c r="C975" s="3" t="str">
        <f>IFERROR(VLOOKUP(التحميل[[#This Row],[الرقم الداخلي]],تسجيل_العقود[],9,0),"")</f>
        <v>S26/00213</v>
      </c>
      <c r="D975" s="3" t="str">
        <f>IFERROR(VLOOKUP(التحميل[[#This Row],[الرقم الداخلي]],تسجيل_العقود[],5,0),"")</f>
        <v>الــــــــــذرة</v>
      </c>
      <c r="E975" s="3" t="str">
        <f>IFERROR(VLOOKUP(التحميل[[#This Row],[الرقم الداخلي]],تفصيلى[],8,0),"")</f>
        <v>ASIAN PRIDE</v>
      </c>
      <c r="F975" s="9" t="s">
        <v>196</v>
      </c>
      <c r="G975" s="18">
        <v>275.22000000000003</v>
      </c>
      <c r="H975" s="3"/>
    </row>
    <row r="976" spans="1:8" ht="22.95" customHeight="1" x14ac:dyDescent="0.3">
      <c r="A976" s="3" t="s">
        <v>851</v>
      </c>
      <c r="B976" s="7">
        <v>46269</v>
      </c>
      <c r="C976" s="3" t="str">
        <f>IFERROR(VLOOKUP(التحميل[[#This Row],[الرقم الداخلي]],تسجيل_العقود[],9,0),"")</f>
        <v>26/S/04350</v>
      </c>
      <c r="D976" s="3" t="str">
        <f>IFERROR(VLOOKUP(التحميل[[#This Row],[الرقم الداخلي]],تسجيل_العقود[],5,0),"")</f>
        <v>الــــــــــذرة</v>
      </c>
      <c r="E976" s="3" t="str">
        <f>IFERROR(VLOOKUP(التحميل[[#This Row],[الرقم الداخلي]],تفصيلى[],8,0),"")</f>
        <v>PROPEL WEALTH</v>
      </c>
      <c r="F976" s="9" t="s">
        <v>202</v>
      </c>
      <c r="G976" s="18">
        <v>162.24</v>
      </c>
      <c r="H976" s="3"/>
    </row>
    <row r="977" spans="1:8" ht="22.95" customHeight="1" x14ac:dyDescent="0.3">
      <c r="A977" s="3" t="s">
        <v>1148</v>
      </c>
      <c r="B977" s="7">
        <v>46269</v>
      </c>
      <c r="C977" s="3" t="str">
        <f>IFERROR(VLOOKUP(التحميل[[#This Row],[الرقم الداخلي]],تسجيل_العقود[],9,0),"")</f>
        <v>SCN-008551</v>
      </c>
      <c r="D977" s="3" t="str">
        <f>IFERROR(VLOOKUP(التحميل[[#This Row],[الرقم الداخلي]],تسجيل_العقود[],5,0),"")</f>
        <v>الصويا</v>
      </c>
      <c r="E977" s="3">
        <f>IFERROR(VLOOKUP(التحميل[[#This Row],[الرقم الداخلي]],تفصيلى[],8,0),"")</f>
        <v>0</v>
      </c>
      <c r="F977" s="9" t="s">
        <v>202</v>
      </c>
      <c r="G977" s="18">
        <v>1316.73</v>
      </c>
      <c r="H977" s="3"/>
    </row>
    <row r="978" spans="1:8" ht="22.95" customHeight="1" x14ac:dyDescent="0.3">
      <c r="A978" s="3" t="s">
        <v>1054</v>
      </c>
      <c r="B978" s="7">
        <v>46270</v>
      </c>
      <c r="C978" s="3">
        <f>IFERROR(VLOOKUP(التحميل[[#This Row],[الرقم الداخلي]],تسجيل_العقود[],9,0),"")</f>
        <v>20045880</v>
      </c>
      <c r="D978" s="3" t="str">
        <f>IFERROR(VLOOKUP(التحميل[[#This Row],[الرقم الداخلي]],تسجيل_العقود[],5,0),"")</f>
        <v>دى جى اس</v>
      </c>
      <c r="E978" s="3" t="str">
        <f>IFERROR(VLOOKUP(التحميل[[#This Row],[الرقم الداخلي]],تفصيلى[],8,0),"")</f>
        <v>AMFITRITI</v>
      </c>
      <c r="F978" s="9" t="s">
        <v>202</v>
      </c>
      <c r="G978" s="18">
        <v>720.5</v>
      </c>
      <c r="H978" s="3"/>
    </row>
    <row r="979" spans="1:8" ht="22.95" customHeight="1" x14ac:dyDescent="0.3">
      <c r="A979" s="3" t="s">
        <v>851</v>
      </c>
      <c r="B979" s="7">
        <v>46270</v>
      </c>
      <c r="C979" s="3" t="str">
        <f>IFERROR(VLOOKUP(التحميل[[#This Row],[الرقم الداخلي]],تسجيل_العقود[],9,0),"")</f>
        <v>26/S/04350</v>
      </c>
      <c r="D979" s="3" t="str">
        <f>IFERROR(VLOOKUP(التحميل[[#This Row],[الرقم الداخلي]],تسجيل_العقود[],5,0),"")</f>
        <v>الــــــــــذرة</v>
      </c>
      <c r="E979" s="3" t="str">
        <f>IFERROR(VLOOKUP(التحميل[[#This Row],[الرقم الداخلي]],تفصيلى[],8,0),"")</f>
        <v>PROPEL WEALTH</v>
      </c>
      <c r="F979" s="9" t="s">
        <v>202</v>
      </c>
      <c r="G979" s="18">
        <v>1727.78</v>
      </c>
      <c r="H979" s="3"/>
    </row>
    <row r="980" spans="1:8" ht="22.95" customHeight="1" x14ac:dyDescent="0.3">
      <c r="A980" s="3" t="s">
        <v>1148</v>
      </c>
      <c r="B980" s="7">
        <v>46270</v>
      </c>
      <c r="C980" s="3" t="str">
        <f>IFERROR(VLOOKUP(التحميل[[#This Row],[الرقم الداخلي]],تسجيل_العقود[],9,0),"")</f>
        <v>SCN-008551</v>
      </c>
      <c r="D980" s="3" t="str">
        <f>IFERROR(VLOOKUP(التحميل[[#This Row],[الرقم الداخلي]],تسجيل_العقود[],5,0),"")</f>
        <v>الصويا</v>
      </c>
      <c r="E980" s="3">
        <f>IFERROR(VLOOKUP(التحميل[[#This Row],[الرقم الداخلي]],تفصيلى[],8,0),"")</f>
        <v>0</v>
      </c>
      <c r="F980" s="9" t="s">
        <v>202</v>
      </c>
      <c r="G980" s="18">
        <v>353.23</v>
      </c>
      <c r="H980" s="3"/>
    </row>
    <row r="981" spans="1:8" ht="22.95" customHeight="1" x14ac:dyDescent="0.3">
      <c r="A981" s="3" t="s">
        <v>824</v>
      </c>
      <c r="B981" s="7">
        <v>46271</v>
      </c>
      <c r="C981" s="3">
        <f>IFERROR(VLOOKUP(التحميل[[#This Row],[الرقم الداخلي]],تسجيل_العقود[],9,0),"")</f>
        <v>20045090</v>
      </c>
      <c r="D981" s="3" t="str">
        <f>IFERROR(VLOOKUP(التحميل[[#This Row],[الرقم الداخلي]],تسجيل_العقود[],5,0),"")</f>
        <v>البذرة</v>
      </c>
      <c r="E981" s="3" t="str">
        <f>IFERROR(VLOOKUP(التحميل[[#This Row],[الرقم الداخلي]],تفصيلى[],8,0),"")</f>
        <v>MEDI VAIANO</v>
      </c>
      <c r="F981" s="9" t="s">
        <v>202</v>
      </c>
      <c r="G981" s="18">
        <v>631.16</v>
      </c>
      <c r="H981" s="3"/>
    </row>
    <row r="982" spans="1:8" ht="22.95" customHeight="1" x14ac:dyDescent="0.3">
      <c r="A982" s="3" t="s">
        <v>1054</v>
      </c>
      <c r="B982" s="7">
        <v>46271</v>
      </c>
      <c r="C982" s="3">
        <f>IFERROR(VLOOKUP(التحميل[[#This Row],[الرقم الداخلي]],تسجيل_العقود[],9,0),"")</f>
        <v>20045880</v>
      </c>
      <c r="D982" s="3" t="str">
        <f>IFERROR(VLOOKUP(التحميل[[#This Row],[الرقم الداخلي]],تسجيل_العقود[],5,0),"")</f>
        <v>دى جى اس</v>
      </c>
      <c r="E982" s="3" t="str">
        <f>IFERROR(VLOOKUP(التحميل[[#This Row],[الرقم الداخلي]],تفصيلى[],8,0),"")</f>
        <v>AMFITRITI</v>
      </c>
      <c r="F982" s="9" t="s">
        <v>202</v>
      </c>
      <c r="G982" s="18">
        <v>92.96</v>
      </c>
      <c r="H982" s="3"/>
    </row>
    <row r="983" spans="1:8" ht="22.95" customHeight="1" x14ac:dyDescent="0.3">
      <c r="A983" s="3" t="s">
        <v>851</v>
      </c>
      <c r="B983" s="7">
        <v>46271</v>
      </c>
      <c r="C983" s="3" t="str">
        <f>IFERROR(VLOOKUP(التحميل[[#This Row],[الرقم الداخلي]],تسجيل_العقود[],9,0),"")</f>
        <v>26/S/04350</v>
      </c>
      <c r="D983" s="3" t="str">
        <f>IFERROR(VLOOKUP(التحميل[[#This Row],[الرقم الداخلي]],تسجيل_العقود[],5,0),"")</f>
        <v>الــــــــــذرة</v>
      </c>
      <c r="E983" s="3" t="str">
        <f>IFERROR(VLOOKUP(التحميل[[#This Row],[الرقم الداخلي]],تفصيلى[],8,0),"")</f>
        <v>PROPEL WEALTH</v>
      </c>
      <c r="F983" s="9" t="s">
        <v>202</v>
      </c>
      <c r="G983" s="18">
        <v>2102.16</v>
      </c>
      <c r="H983" s="3"/>
    </row>
    <row r="984" spans="1:8" ht="22.95" customHeight="1" x14ac:dyDescent="0.3">
      <c r="A984" s="3" t="s">
        <v>1148</v>
      </c>
      <c r="B984" s="7">
        <v>46271</v>
      </c>
      <c r="C984" s="3" t="str">
        <f>IFERROR(VLOOKUP(التحميل[[#This Row],[الرقم الداخلي]],تسجيل_العقود[],9,0),"")</f>
        <v>SCN-008551</v>
      </c>
      <c r="D984" s="3" t="str">
        <f>IFERROR(VLOOKUP(التحميل[[#This Row],[الرقم الداخلي]],تسجيل_العقود[],5,0),"")</f>
        <v>الصويا</v>
      </c>
      <c r="E984" s="3">
        <f>IFERROR(VLOOKUP(التحميل[[#This Row],[الرقم الداخلي]],تفصيلى[],8,0),"")</f>
        <v>0</v>
      </c>
      <c r="F984" s="9" t="s">
        <v>202</v>
      </c>
      <c r="G984" s="18">
        <v>10.210000000000001</v>
      </c>
      <c r="H984" s="3"/>
    </row>
    <row r="985" spans="1:8" ht="22.95" customHeight="1" x14ac:dyDescent="0.3">
      <c r="A985" s="3" t="s">
        <v>1147</v>
      </c>
      <c r="B985" s="7">
        <v>46271</v>
      </c>
      <c r="C985" s="3" t="str">
        <f>IFERROR(VLOOKUP(التحميل[[#This Row],[الرقم الداخلي]],تسجيل_العقود[],9,0),"")</f>
        <v>SCN-008550</v>
      </c>
      <c r="D985" s="3" t="str">
        <f>IFERROR(VLOOKUP(التحميل[[#This Row],[الرقم الداخلي]],تسجيل_العقود[],5,0),"")</f>
        <v>الصويا</v>
      </c>
      <c r="E985" s="3">
        <f>IFERROR(VLOOKUP(التحميل[[#This Row],[الرقم الداخلي]],تفصيلى[],8,0),"")</f>
        <v>0</v>
      </c>
      <c r="F985" s="9" t="s">
        <v>202</v>
      </c>
      <c r="G985" s="18">
        <v>307.45</v>
      </c>
      <c r="H985" s="3"/>
    </row>
    <row r="986" spans="1:8" ht="22.95" customHeight="1" x14ac:dyDescent="0.3">
      <c r="A986" s="3" t="s">
        <v>851</v>
      </c>
      <c r="B986" s="7">
        <v>46272</v>
      </c>
      <c r="C986" s="3" t="str">
        <f>IFERROR(VLOOKUP(التحميل[[#This Row],[الرقم الداخلي]],تسجيل_العقود[],9,0),"")</f>
        <v>26/S/04350</v>
      </c>
      <c r="D986" s="3" t="str">
        <f>IFERROR(VLOOKUP(التحميل[[#This Row],[الرقم الداخلي]],تسجيل_العقود[],5,0),"")</f>
        <v>الــــــــــذرة</v>
      </c>
      <c r="E986" s="3" t="str">
        <f>IFERROR(VLOOKUP(التحميل[[#This Row],[الرقم الداخلي]],تفصيلى[],8,0),"")</f>
        <v>PROPEL WEALTH</v>
      </c>
      <c r="F986" s="9" t="s">
        <v>202</v>
      </c>
      <c r="G986" s="18">
        <v>1495.66</v>
      </c>
      <c r="H986" s="3"/>
    </row>
    <row r="987" spans="1:8" ht="22.95" customHeight="1" x14ac:dyDescent="0.3">
      <c r="A987" s="3" t="s">
        <v>1147</v>
      </c>
      <c r="B987" s="7">
        <v>46272</v>
      </c>
      <c r="C987" s="3" t="str">
        <f>IFERROR(VLOOKUP(التحميل[[#This Row],[الرقم الداخلي]],تسجيل_العقود[],9,0),"")</f>
        <v>SCN-008550</v>
      </c>
      <c r="D987" s="3" t="str">
        <f>IFERROR(VLOOKUP(التحميل[[#This Row],[الرقم الداخلي]],تسجيل_العقود[],5,0),"")</f>
        <v>الصويا</v>
      </c>
      <c r="E987" s="3">
        <f>IFERROR(VLOOKUP(التحميل[[#This Row],[الرقم الداخلي]],تفصيلى[],8,0),"")</f>
        <v>0</v>
      </c>
      <c r="F987" s="9" t="s">
        <v>202</v>
      </c>
      <c r="G987" s="18">
        <v>1536.37</v>
      </c>
      <c r="H987" s="3"/>
    </row>
    <row r="988" spans="1:8" ht="22.95" customHeight="1" x14ac:dyDescent="0.3">
      <c r="A988" s="3" t="s">
        <v>851</v>
      </c>
      <c r="B988" s="7">
        <v>46273</v>
      </c>
      <c r="C988" s="3" t="str">
        <f>IFERROR(VLOOKUP(التحميل[[#This Row],[الرقم الداخلي]],تسجيل_العقود[],9,0),"")</f>
        <v>26/S/04350</v>
      </c>
      <c r="D988" s="3" t="str">
        <f>IFERROR(VLOOKUP(التحميل[[#This Row],[الرقم الداخلي]],تسجيل_العقود[],5,0),"")</f>
        <v>الــــــــــذرة</v>
      </c>
      <c r="E988" s="3" t="str">
        <f>IFERROR(VLOOKUP(التحميل[[#This Row],[الرقم الداخلي]],تفصيلى[],8,0),"")</f>
        <v>PROPEL WEALTH</v>
      </c>
      <c r="F988" s="9" t="s">
        <v>202</v>
      </c>
      <c r="G988" s="18">
        <v>1854.08</v>
      </c>
      <c r="H988" s="3"/>
    </row>
    <row r="989" spans="1:8" ht="22.95" customHeight="1" x14ac:dyDescent="0.3">
      <c r="A989" s="3" t="s">
        <v>1054</v>
      </c>
      <c r="B989" s="7">
        <v>46273</v>
      </c>
      <c r="C989" s="3">
        <f>IFERROR(VLOOKUP(التحميل[[#This Row],[الرقم الداخلي]],تسجيل_العقود[],9,0),"")</f>
        <v>20045880</v>
      </c>
      <c r="D989" s="3" t="str">
        <f>IFERROR(VLOOKUP(التحميل[[#This Row],[الرقم الداخلي]],تسجيل_العقود[],5,0),"")</f>
        <v>دى جى اس</v>
      </c>
      <c r="E989" s="3" t="str">
        <f>IFERROR(VLOOKUP(التحميل[[#This Row],[الرقم الداخلي]],تفصيلى[],8,0),"")</f>
        <v>AMFITRITI</v>
      </c>
      <c r="F989" s="9" t="s">
        <v>202</v>
      </c>
      <c r="G989" s="18">
        <v>90.72</v>
      </c>
      <c r="H989" s="3"/>
    </row>
    <row r="990" spans="1:8" ht="22.95" customHeight="1" x14ac:dyDescent="0.3">
      <c r="A990" s="3" t="s">
        <v>1147</v>
      </c>
      <c r="B990" s="7">
        <v>46273</v>
      </c>
      <c r="C990" s="3" t="str">
        <f>IFERROR(VLOOKUP(التحميل[[#This Row],[الرقم الداخلي]],تسجيل_العقود[],9,0),"")</f>
        <v>SCN-008550</v>
      </c>
      <c r="D990" s="3" t="str">
        <f>IFERROR(VLOOKUP(التحميل[[#This Row],[الرقم الداخلي]],تسجيل_العقود[],5,0),"")</f>
        <v>الصويا</v>
      </c>
      <c r="E990" s="3">
        <f>IFERROR(VLOOKUP(التحميل[[#This Row],[الرقم الداخلي]],تفصيلى[],8,0),"")</f>
        <v>0</v>
      </c>
      <c r="F990" s="9" t="s">
        <v>202</v>
      </c>
      <c r="G990" s="18">
        <v>539.75</v>
      </c>
      <c r="H990" s="3"/>
    </row>
    <row r="991" spans="1:8" ht="22.95" customHeight="1" x14ac:dyDescent="0.3">
      <c r="A991" s="3" t="s">
        <v>1149</v>
      </c>
      <c r="B991" s="7">
        <v>46273</v>
      </c>
      <c r="C991" s="3" t="str">
        <f>IFERROR(VLOOKUP(التحميل[[#This Row],[الرقم الداخلي]],تسجيل_العقود[],9,0),"")</f>
        <v>SCN-008552</v>
      </c>
      <c r="D991" s="3" t="str">
        <f>IFERROR(VLOOKUP(التحميل[[#This Row],[الرقم الداخلي]],تسجيل_العقود[],5,0),"")</f>
        <v>الصويا</v>
      </c>
      <c r="E991" s="3">
        <f>IFERROR(VLOOKUP(التحميل[[#This Row],[الرقم الداخلي]],تفصيلى[],8,0),"")</f>
        <v>0</v>
      </c>
      <c r="F991" s="9" t="s">
        <v>202</v>
      </c>
      <c r="G991" s="18">
        <v>388.08</v>
      </c>
      <c r="H991" s="3"/>
    </row>
    <row r="992" spans="1:8" ht="22.95" customHeight="1" x14ac:dyDescent="0.3">
      <c r="A992" s="3" t="s">
        <v>1054</v>
      </c>
      <c r="B992" s="7">
        <v>46274</v>
      </c>
      <c r="C992" s="3">
        <f>IFERROR(VLOOKUP(التحميل[[#This Row],[الرقم الداخلي]],تسجيل_العقود[],9,0),"")</f>
        <v>20045880</v>
      </c>
      <c r="D992" s="3" t="str">
        <f>IFERROR(VLOOKUP(التحميل[[#This Row],[الرقم الداخلي]],تسجيل_العقود[],5,0),"")</f>
        <v>دى جى اس</v>
      </c>
      <c r="E992" s="3" t="str">
        <f>IFERROR(VLOOKUP(التحميل[[#This Row],[الرقم الداخلي]],تفصيلى[],8,0),"")</f>
        <v>AMFITRITI</v>
      </c>
      <c r="F992" s="9" t="s">
        <v>202</v>
      </c>
      <c r="G992" s="18">
        <v>318.24</v>
      </c>
      <c r="H992" s="3"/>
    </row>
    <row r="993" spans="1:8" ht="22.95" customHeight="1" x14ac:dyDescent="0.3">
      <c r="A993" s="3" t="s">
        <v>851</v>
      </c>
      <c r="B993" s="7">
        <v>46274</v>
      </c>
      <c r="C993" s="3" t="str">
        <f>IFERROR(VLOOKUP(التحميل[[#This Row],[الرقم الداخلي]],تسجيل_العقود[],9,0),"")</f>
        <v>26/S/04350</v>
      </c>
      <c r="D993" s="3" t="str">
        <f>IFERROR(VLOOKUP(التحميل[[#This Row],[الرقم الداخلي]],تسجيل_العقود[],5,0),"")</f>
        <v>الــــــــــذرة</v>
      </c>
      <c r="E993" s="3" t="str">
        <f>IFERROR(VLOOKUP(التحميل[[#This Row],[الرقم الداخلي]],تفصيلى[],8,0),"")</f>
        <v>PROPEL WEALTH</v>
      </c>
      <c r="F993" s="9" t="s">
        <v>202</v>
      </c>
      <c r="G993" s="18">
        <v>1792.22</v>
      </c>
      <c r="H993" s="3"/>
    </row>
    <row r="994" spans="1:8" ht="22.95" customHeight="1" x14ac:dyDescent="0.3">
      <c r="A994" s="3" t="s">
        <v>1147</v>
      </c>
      <c r="B994" s="7">
        <v>46274</v>
      </c>
      <c r="C994" s="3" t="str">
        <f>IFERROR(VLOOKUP(التحميل[[#This Row],[الرقم الداخلي]],تسجيل_العقود[],9,0),"")</f>
        <v>SCN-008550</v>
      </c>
      <c r="D994" s="3" t="str">
        <f>IFERROR(VLOOKUP(التحميل[[#This Row],[الرقم الداخلي]],تسجيل_العقود[],5,0),"")</f>
        <v>الصويا</v>
      </c>
      <c r="E994" s="3">
        <f>IFERROR(VLOOKUP(التحميل[[#This Row],[الرقم الداخلي]],تفصيلى[],8,0),"")</f>
        <v>0</v>
      </c>
      <c r="F994" s="9" t="s">
        <v>202</v>
      </c>
      <c r="G994" s="18">
        <v>87.06</v>
      </c>
      <c r="H994" s="3"/>
    </row>
    <row r="995" spans="1:8" ht="22.95" customHeight="1" x14ac:dyDescent="0.3">
      <c r="A995" s="3" t="s">
        <v>1149</v>
      </c>
      <c r="B995" s="7">
        <v>46274</v>
      </c>
      <c r="C995" s="3" t="str">
        <f>IFERROR(VLOOKUP(التحميل[[#This Row],[الرقم الداخلي]],تسجيل_العقود[],9,0),"")</f>
        <v>SCN-008552</v>
      </c>
      <c r="D995" s="3" t="str">
        <f>IFERROR(VLOOKUP(التحميل[[#This Row],[الرقم الداخلي]],تسجيل_العقود[],5,0),"")</f>
        <v>الصويا</v>
      </c>
      <c r="E995" s="3">
        <f>IFERROR(VLOOKUP(التحميل[[#This Row],[الرقم الداخلي]],تفصيلى[],8,0),"")</f>
        <v>0</v>
      </c>
      <c r="F995" s="9" t="s">
        <v>202</v>
      </c>
      <c r="G995" s="18">
        <v>759.01</v>
      </c>
      <c r="H995" s="3"/>
    </row>
    <row r="996" spans="1:8" ht="22.95" customHeight="1" x14ac:dyDescent="0.3">
      <c r="A996" s="3" t="s">
        <v>824</v>
      </c>
      <c r="B996" s="7">
        <v>46275</v>
      </c>
      <c r="C996" s="3">
        <f>IFERROR(VLOOKUP(التحميل[[#This Row],[الرقم الداخلي]],تسجيل_العقود[],9,0),"")</f>
        <v>20045090</v>
      </c>
      <c r="D996" s="3" t="str">
        <f>IFERROR(VLOOKUP(التحميل[[#This Row],[الرقم الداخلي]],تسجيل_العقود[],5,0),"")</f>
        <v>البذرة</v>
      </c>
      <c r="E996" s="3" t="str">
        <f>IFERROR(VLOOKUP(التحميل[[#This Row],[الرقم الداخلي]],تفصيلى[],8,0),"")</f>
        <v>MEDI VAIANO</v>
      </c>
      <c r="F996" s="9" t="s">
        <v>202</v>
      </c>
      <c r="G996" s="18">
        <v>527.41999999999996</v>
      </c>
      <c r="H996" s="3"/>
    </row>
    <row r="997" spans="1:8" ht="22.95" customHeight="1" x14ac:dyDescent="0.3">
      <c r="A997" s="3" t="s">
        <v>1054</v>
      </c>
      <c r="B997" s="7">
        <v>46275</v>
      </c>
      <c r="C997" s="3">
        <f>IFERROR(VLOOKUP(التحميل[[#This Row],[الرقم الداخلي]],تسجيل_العقود[],9,0),"")</f>
        <v>20045880</v>
      </c>
      <c r="D997" s="3" t="str">
        <f>IFERROR(VLOOKUP(التحميل[[#This Row],[الرقم الداخلي]],تسجيل_العقود[],5,0),"")</f>
        <v>دى جى اس</v>
      </c>
      <c r="E997" s="3" t="str">
        <f>IFERROR(VLOOKUP(التحميل[[#This Row],[الرقم الداخلي]],تفصيلى[],8,0),"")</f>
        <v>AMFITRITI</v>
      </c>
      <c r="F997" s="9" t="s">
        <v>202</v>
      </c>
      <c r="G997" s="18">
        <v>138.18</v>
      </c>
      <c r="H997" s="3"/>
    </row>
    <row r="998" spans="1:8" ht="22.95" customHeight="1" x14ac:dyDescent="0.3">
      <c r="A998" s="3" t="s">
        <v>851</v>
      </c>
      <c r="B998" s="7">
        <v>46275</v>
      </c>
      <c r="C998" s="3" t="str">
        <f>IFERROR(VLOOKUP(التحميل[[#This Row],[الرقم الداخلي]],تسجيل_العقود[],9,0),"")</f>
        <v>26/S/04350</v>
      </c>
      <c r="D998" s="3" t="str">
        <f>IFERROR(VLOOKUP(التحميل[[#This Row],[الرقم الداخلي]],تسجيل_العقود[],5,0),"")</f>
        <v>الــــــــــذرة</v>
      </c>
      <c r="E998" s="3" t="str">
        <f>IFERROR(VLOOKUP(التحميل[[#This Row],[الرقم الداخلي]],تفصيلى[],8,0),"")</f>
        <v>PROPEL WEALTH</v>
      </c>
      <c r="F998" s="9" t="s">
        <v>202</v>
      </c>
      <c r="G998" s="18">
        <v>1972.42</v>
      </c>
      <c r="H998" s="3"/>
    </row>
    <row r="999" spans="1:8" ht="22.95" customHeight="1" x14ac:dyDescent="0.3">
      <c r="A999" s="3" t="s">
        <v>1149</v>
      </c>
      <c r="B999" s="7">
        <v>46275</v>
      </c>
      <c r="C999" s="3" t="str">
        <f>IFERROR(VLOOKUP(التحميل[[#This Row],[الرقم الداخلي]],تسجيل_العقود[],9,0),"")</f>
        <v>SCN-008552</v>
      </c>
      <c r="D999" s="3" t="str">
        <f>IFERROR(VLOOKUP(التحميل[[#This Row],[الرقم الداخلي]],تسجيل_العقود[],5,0),"")</f>
        <v>الصويا</v>
      </c>
      <c r="E999" s="3">
        <f>IFERROR(VLOOKUP(التحميل[[#This Row],[الرقم الداخلي]],تفصيلى[],8,0),"")</f>
        <v>0</v>
      </c>
      <c r="F999" s="9" t="s">
        <v>202</v>
      </c>
      <c r="G999" s="18">
        <v>132.68</v>
      </c>
      <c r="H999" s="3"/>
    </row>
    <row r="1000" spans="1:8" ht="22.95" customHeight="1" x14ac:dyDescent="0.3">
      <c r="A1000" s="3" t="s">
        <v>851</v>
      </c>
      <c r="B1000" s="7">
        <v>46276</v>
      </c>
      <c r="C1000" s="3" t="str">
        <f>IFERROR(VLOOKUP(التحميل[[#This Row],[الرقم الداخلي]],تسجيل_العقود[],9,0),"")</f>
        <v>26/S/04350</v>
      </c>
      <c r="D1000" s="3" t="str">
        <f>IFERROR(VLOOKUP(التحميل[[#This Row],[الرقم الداخلي]],تسجيل_العقود[],5,0),"")</f>
        <v>الــــــــــذرة</v>
      </c>
      <c r="E1000" s="3" t="str">
        <f>IFERROR(VLOOKUP(التحميل[[#This Row],[الرقم الداخلي]],تفصيلى[],8,0),"")</f>
        <v>PROPEL WEALTH</v>
      </c>
      <c r="F1000" s="9" t="s">
        <v>202</v>
      </c>
      <c r="G1000" s="18">
        <v>2367.36</v>
      </c>
      <c r="H1000" s="3"/>
    </row>
    <row r="1001" spans="1:8" ht="22.95" customHeight="1" x14ac:dyDescent="0.3">
      <c r="A1001" s="3" t="s">
        <v>1149</v>
      </c>
      <c r="B1001" s="7">
        <v>46276</v>
      </c>
      <c r="C1001" s="3" t="str">
        <f>IFERROR(VLOOKUP(التحميل[[#This Row],[الرقم الداخلي]],تسجيل_العقود[],9,0),"")</f>
        <v>SCN-008552</v>
      </c>
      <c r="D1001" s="3" t="str">
        <f>IFERROR(VLOOKUP(التحميل[[#This Row],[الرقم الداخلي]],تسجيل_العقود[],5,0),"")</f>
        <v>الصويا</v>
      </c>
      <c r="E1001" s="3">
        <f>IFERROR(VLOOKUP(التحميل[[#This Row],[الرقم الداخلي]],تفصيلى[],8,0),"")</f>
        <v>0</v>
      </c>
      <c r="F1001" s="9" t="s">
        <v>202</v>
      </c>
      <c r="G1001" s="18">
        <v>991.44</v>
      </c>
      <c r="H1001" s="3"/>
    </row>
    <row r="1002" spans="1:8" ht="22.95" customHeight="1" x14ac:dyDescent="0.3">
      <c r="A1002" s="3" t="s">
        <v>1150</v>
      </c>
      <c r="B1002" s="7">
        <v>46276</v>
      </c>
      <c r="C1002" s="3" t="str">
        <f>IFERROR(VLOOKUP(التحميل[[#This Row],[الرقم الداخلي]],تسجيل_العقود[],9,0),"")</f>
        <v>SCN-008553</v>
      </c>
      <c r="D1002" s="3" t="str">
        <f>IFERROR(VLOOKUP(التحميل[[#This Row],[الرقم الداخلي]],تسجيل_العقود[],5,0),"")</f>
        <v>الصويا</v>
      </c>
      <c r="E1002" s="3">
        <f>IFERROR(VLOOKUP(التحميل[[#This Row],[الرقم الداخلي]],تفصيلى[],8,0),"")</f>
        <v>0</v>
      </c>
      <c r="F1002" s="9" t="s">
        <v>202</v>
      </c>
      <c r="G1002" s="18">
        <v>224.3</v>
      </c>
      <c r="H1002" s="3"/>
    </row>
    <row r="1003" spans="1:8" ht="22.95" customHeight="1" x14ac:dyDescent="0.3">
      <c r="A1003" s="3" t="s">
        <v>851</v>
      </c>
      <c r="B1003" s="7">
        <v>46277</v>
      </c>
      <c r="C1003" s="3" t="str">
        <f>IFERROR(VLOOKUP(التحميل[[#This Row],[الرقم الداخلي]],تسجيل_العقود[],9,0),"")</f>
        <v>26/S/04350</v>
      </c>
      <c r="D1003" s="3" t="str">
        <f>IFERROR(VLOOKUP(التحميل[[#This Row],[الرقم الداخلي]],تسجيل_العقود[],5,0),"")</f>
        <v>الــــــــــذرة</v>
      </c>
      <c r="E1003" s="3" t="str">
        <f>IFERROR(VLOOKUP(التحميل[[#This Row],[الرقم الداخلي]],تفصيلى[],8,0),"")</f>
        <v>PROPEL WEALTH</v>
      </c>
      <c r="F1003" s="9" t="s">
        <v>202</v>
      </c>
      <c r="G1003" s="18">
        <v>1862.72</v>
      </c>
      <c r="H1003" s="3"/>
    </row>
    <row r="1004" spans="1:8" ht="22.95" customHeight="1" x14ac:dyDescent="0.3">
      <c r="A1004" s="59" t="s">
        <v>1054</v>
      </c>
      <c r="B1004" s="7">
        <v>46277</v>
      </c>
      <c r="C1004" s="3">
        <f>IFERROR(VLOOKUP(التحميل[[#This Row],[الرقم الداخلي]],تسجيل_العقود[],9,0),"")</f>
        <v>20045880</v>
      </c>
      <c r="D1004" s="3" t="str">
        <f>IFERROR(VLOOKUP(التحميل[[#This Row],[الرقم الداخلي]],تسجيل_العقود[],5,0),"")</f>
        <v>دى جى اس</v>
      </c>
      <c r="E1004" s="3" t="str">
        <f>IFERROR(VLOOKUP(التحميل[[#This Row],[الرقم الداخلي]],تفصيلى[],8,0),"")</f>
        <v>AMFITRITI</v>
      </c>
      <c r="F1004" s="9" t="s">
        <v>202</v>
      </c>
      <c r="G1004" s="18">
        <v>399.94</v>
      </c>
      <c r="H1004" s="3"/>
    </row>
    <row r="1005" spans="1:8" ht="22.95" customHeight="1" x14ac:dyDescent="0.3">
      <c r="A1005" s="3" t="s">
        <v>1149</v>
      </c>
      <c r="B1005" s="7">
        <v>46277</v>
      </c>
      <c r="C1005" s="3" t="str">
        <f>IFERROR(VLOOKUP(التحميل[[#This Row],[الرقم الداخلي]],تسجيل_العقود[],9,0),"")</f>
        <v>SCN-008552</v>
      </c>
      <c r="D1005" s="3" t="str">
        <f>IFERROR(VLOOKUP(التحميل[[#This Row],[الرقم الداخلي]],تسجيل_العقود[],5,0),"")</f>
        <v>الصويا</v>
      </c>
      <c r="E1005" s="3">
        <f>IFERROR(VLOOKUP(التحميل[[#This Row],[الرقم الداخلي]],تفصيلى[],8,0),"")</f>
        <v>0</v>
      </c>
      <c r="F1005" s="9" t="s">
        <v>202</v>
      </c>
      <c r="G1005" s="18">
        <v>43.97</v>
      </c>
      <c r="H1005" s="3"/>
    </row>
    <row r="1006" spans="1:8" ht="22.95" customHeight="1" x14ac:dyDescent="0.3">
      <c r="A1006" s="3" t="s">
        <v>1150</v>
      </c>
      <c r="B1006" s="7">
        <v>46277</v>
      </c>
      <c r="C1006" s="3" t="str">
        <f>IFERROR(VLOOKUP(التحميل[[#This Row],[الرقم الداخلي]],تسجيل_العقود[],9,0),"")</f>
        <v>SCN-008553</v>
      </c>
      <c r="D1006" s="3" t="str">
        <f>IFERROR(VLOOKUP(التحميل[[#This Row],[الرقم الداخلي]],تسجيل_العقود[],5,0),"")</f>
        <v>الصويا</v>
      </c>
      <c r="E1006" s="3">
        <f>IFERROR(VLOOKUP(التحميل[[#This Row],[الرقم الداخلي]],تفصيلى[],8,0),"")</f>
        <v>0</v>
      </c>
      <c r="F1006" s="9" t="s">
        <v>202</v>
      </c>
      <c r="G1006" s="18">
        <v>733.25</v>
      </c>
      <c r="H1006" s="3"/>
    </row>
    <row r="1007" spans="1:8" ht="22.95" customHeight="1" x14ac:dyDescent="0.3">
      <c r="A1007" s="3" t="s">
        <v>851</v>
      </c>
      <c r="B1007" s="7">
        <v>46278</v>
      </c>
      <c r="C1007" s="3" t="str">
        <f>IFERROR(VLOOKUP(التحميل[[#This Row],[الرقم الداخلي]],تسجيل_العقود[],9,0),"")</f>
        <v>26/S/04350</v>
      </c>
      <c r="D1007" s="3" t="str">
        <f>IFERROR(VLOOKUP(التحميل[[#This Row],[الرقم الداخلي]],تسجيل_العقود[],5,0),"")</f>
        <v>الــــــــــذرة</v>
      </c>
      <c r="E1007" s="3" t="str">
        <f>IFERROR(VLOOKUP(التحميل[[#This Row],[الرقم الداخلي]],تفصيلى[],8,0),"")</f>
        <v>PROPEL WEALTH</v>
      </c>
      <c r="F1007" s="9" t="s">
        <v>202</v>
      </c>
      <c r="G1007" s="18">
        <v>732.36</v>
      </c>
      <c r="H1007" s="3"/>
    </row>
    <row r="1008" spans="1:8" ht="22.95" customHeight="1" x14ac:dyDescent="0.3">
      <c r="A1008" s="3" t="s">
        <v>1148</v>
      </c>
      <c r="B1008" s="7">
        <v>46278</v>
      </c>
      <c r="C1008" s="3" t="str">
        <f>IFERROR(VLOOKUP(التحميل[[#This Row],[الرقم الداخلي]],تسجيل_العقود[],9,0),"")</f>
        <v>SCN-008551</v>
      </c>
      <c r="D1008" s="3" t="str">
        <f>IFERROR(VLOOKUP(التحميل[[#This Row],[الرقم الداخلي]],تسجيل_العقود[],5,0),"")</f>
        <v>الصويا</v>
      </c>
      <c r="E1008" s="3">
        <f>IFERROR(VLOOKUP(التحميل[[#This Row],[الرقم الداخلي]],تفصيلى[],8,0),"")</f>
        <v>0</v>
      </c>
      <c r="F1008" s="9" t="s">
        <v>202</v>
      </c>
      <c r="G1008" s="18">
        <v>42.85</v>
      </c>
      <c r="H1008" s="3"/>
    </row>
    <row r="1009" spans="1:8" ht="22.95" customHeight="1" x14ac:dyDescent="0.3">
      <c r="A1009" s="3" t="s">
        <v>1149</v>
      </c>
      <c r="B1009" s="7">
        <v>46278</v>
      </c>
      <c r="C1009" s="3" t="str">
        <f>IFERROR(VLOOKUP(التحميل[[#This Row],[الرقم الداخلي]],تسجيل_العقود[],9,0),"")</f>
        <v>SCN-008552</v>
      </c>
      <c r="D1009" s="3" t="str">
        <f>IFERROR(VLOOKUP(التحميل[[#This Row],[الرقم الداخلي]],تسجيل_العقود[],5,0),"")</f>
        <v>الصويا</v>
      </c>
      <c r="E1009" s="3">
        <f>IFERROR(VLOOKUP(التحميل[[#This Row],[الرقم الداخلي]],تفصيلى[],8,0),"")</f>
        <v>0</v>
      </c>
      <c r="F1009" s="9" t="s">
        <v>202</v>
      </c>
      <c r="G1009" s="18">
        <v>135.44999999999999</v>
      </c>
      <c r="H1009" s="3"/>
    </row>
    <row r="1010" spans="1:8" ht="22.95" customHeight="1" x14ac:dyDescent="0.3">
      <c r="A1010" s="3" t="s">
        <v>1150</v>
      </c>
      <c r="B1010" s="7">
        <v>46278</v>
      </c>
      <c r="C1010" s="3" t="str">
        <f>IFERROR(VLOOKUP(التحميل[[#This Row],[الرقم الداخلي]],تسجيل_العقود[],9,0),"")</f>
        <v>SCN-008553</v>
      </c>
      <c r="D1010" s="3" t="str">
        <f>IFERROR(VLOOKUP(التحميل[[#This Row],[الرقم الداخلي]],تسجيل_العقود[],5,0),"")</f>
        <v>الصويا</v>
      </c>
      <c r="E1010" s="3">
        <f>IFERROR(VLOOKUP(التحميل[[#This Row],[الرقم الداخلي]],تفصيلى[],8,0),"")</f>
        <v>0</v>
      </c>
      <c r="F1010" s="9" t="s">
        <v>202</v>
      </c>
      <c r="G1010" s="18">
        <v>404.67</v>
      </c>
      <c r="H1010" s="3"/>
    </row>
    <row r="1011" spans="1:8" ht="22.95" customHeight="1" x14ac:dyDescent="0.3">
      <c r="A1011" s="3" t="s">
        <v>1184</v>
      </c>
      <c r="B1011" s="7">
        <v>46278</v>
      </c>
      <c r="C1011" s="3" t="str">
        <f>IFERROR(VLOOKUP(التحميل[[#This Row],[الرقم الداخلي]],تسجيل_العقود[],9,0),"")</f>
        <v>FZ29082026</v>
      </c>
      <c r="D1011" s="3" t="str">
        <f>IFERROR(VLOOKUP(التحميل[[#This Row],[الرقم الداخلي]],تسجيل_العقود[],5,0),"")</f>
        <v>دوار الشمس</v>
      </c>
      <c r="E1011" s="3" t="str">
        <f>IFERROR(VLOOKUP(التحميل[[#This Row],[الرقم الداخلي]],تفصيلى[],8,0),"")</f>
        <v>ELA T</v>
      </c>
      <c r="F1011" s="9" t="s">
        <v>196</v>
      </c>
      <c r="G1011" s="18">
        <v>1312.02</v>
      </c>
      <c r="H1011" s="3"/>
    </row>
    <row r="1012" spans="1:8" ht="22.95" customHeight="1" x14ac:dyDescent="0.3">
      <c r="A1012" s="3" t="s">
        <v>1054</v>
      </c>
      <c r="B1012" s="7">
        <v>46279</v>
      </c>
      <c r="C1012" s="3">
        <f>IFERROR(VLOOKUP(التحميل[[#This Row],[الرقم الداخلي]],تسجيل_العقود[],9,0),"")</f>
        <v>20045880</v>
      </c>
      <c r="D1012" s="3" t="str">
        <f>IFERROR(VLOOKUP(التحميل[[#This Row],[الرقم الداخلي]],تسجيل_العقود[],5,0),"")</f>
        <v>دى جى اس</v>
      </c>
      <c r="E1012" s="3" t="str">
        <f>IFERROR(VLOOKUP(التحميل[[#This Row],[الرقم الداخلي]],تفصيلى[],8,0),"")</f>
        <v>AMFITRITI</v>
      </c>
      <c r="F1012" s="9" t="s">
        <v>202</v>
      </c>
      <c r="G1012" s="18">
        <v>221.16</v>
      </c>
      <c r="H1012" s="3"/>
    </row>
    <row r="1013" spans="1:8" ht="22.95" customHeight="1" x14ac:dyDescent="0.3">
      <c r="A1013" s="3" t="s">
        <v>851</v>
      </c>
      <c r="B1013" s="7">
        <v>46279</v>
      </c>
      <c r="C1013" s="3" t="str">
        <f>IFERROR(VLOOKUP(التحميل[[#This Row],[الرقم الداخلي]],تسجيل_العقود[],9,0),"")</f>
        <v>26/S/04350</v>
      </c>
      <c r="D1013" s="3" t="str">
        <f>IFERROR(VLOOKUP(التحميل[[#This Row],[الرقم الداخلي]],تسجيل_العقود[],5,0),"")</f>
        <v>الــــــــــذرة</v>
      </c>
      <c r="E1013" s="3" t="str">
        <f>IFERROR(VLOOKUP(التحميل[[#This Row],[الرقم الداخلي]],تفصيلى[],8,0),"")</f>
        <v>PROPEL WEALTH</v>
      </c>
      <c r="F1013" s="9" t="s">
        <v>202</v>
      </c>
      <c r="G1013" s="18">
        <v>662.98</v>
      </c>
      <c r="H1013" s="3"/>
    </row>
    <row r="1014" spans="1:8" ht="22.95" customHeight="1" x14ac:dyDescent="0.3">
      <c r="A1014" s="3" t="s">
        <v>1147</v>
      </c>
      <c r="B1014" s="7">
        <v>46279</v>
      </c>
      <c r="C1014" s="3" t="str">
        <f>IFERROR(VLOOKUP(التحميل[[#This Row],[الرقم الداخلي]],تسجيل_العقود[],9,0),"")</f>
        <v>SCN-008550</v>
      </c>
      <c r="D1014" s="3" t="str">
        <f>IFERROR(VLOOKUP(التحميل[[#This Row],[الرقم الداخلي]],تسجيل_العقود[],5,0),"")</f>
        <v>الصويا</v>
      </c>
      <c r="E1014" s="3">
        <f>IFERROR(VLOOKUP(التحميل[[#This Row],[الرقم الداخلي]],تفصيلى[],8,0),"")</f>
        <v>0</v>
      </c>
      <c r="F1014" s="9" t="s">
        <v>202</v>
      </c>
      <c r="G1014" s="18">
        <v>11.45</v>
      </c>
      <c r="H1014" s="3"/>
    </row>
    <row r="1015" spans="1:8" ht="22.95" customHeight="1" x14ac:dyDescent="0.3">
      <c r="A1015" s="3" t="s">
        <v>1150</v>
      </c>
      <c r="B1015" s="7">
        <v>46279</v>
      </c>
      <c r="C1015" s="3" t="str">
        <f>IFERROR(VLOOKUP(التحميل[[#This Row],[الرقم الداخلي]],تسجيل_العقود[],9,0),"")</f>
        <v>SCN-008553</v>
      </c>
      <c r="D1015" s="3" t="str">
        <f>IFERROR(VLOOKUP(التحميل[[#This Row],[الرقم الداخلي]],تسجيل_العقود[],5,0),"")</f>
        <v>الصويا</v>
      </c>
      <c r="E1015" s="3">
        <f>IFERROR(VLOOKUP(التحميل[[#This Row],[الرقم الداخلي]],تفصيلى[],8,0),"")</f>
        <v>0</v>
      </c>
      <c r="F1015" s="9" t="s">
        <v>202</v>
      </c>
      <c r="G1015" s="18">
        <v>582.24</v>
      </c>
      <c r="H1015" s="3"/>
    </row>
    <row r="1016" spans="1:8" ht="22.95" customHeight="1" x14ac:dyDescent="0.3">
      <c r="A1016" s="3" t="s">
        <v>1184</v>
      </c>
      <c r="B1016" s="7">
        <v>46279</v>
      </c>
      <c r="C1016" s="3" t="str">
        <f>IFERROR(VLOOKUP(التحميل[[#This Row],[الرقم الداخلي]],تسجيل_العقود[],9,0),"")</f>
        <v>FZ29082026</v>
      </c>
      <c r="D1016" s="3" t="str">
        <f>IFERROR(VLOOKUP(التحميل[[#This Row],[الرقم الداخلي]],تسجيل_العقود[],5,0),"")</f>
        <v>دوار الشمس</v>
      </c>
      <c r="E1016" s="3" t="str">
        <f>IFERROR(VLOOKUP(التحميل[[#This Row],[الرقم الداخلي]],تفصيلى[],8,0),"")</f>
        <v>ELA T</v>
      </c>
      <c r="F1016" s="9" t="s">
        <v>196</v>
      </c>
      <c r="G1016" s="18">
        <v>687.98</v>
      </c>
      <c r="H1016" s="3"/>
    </row>
    <row r="1017" spans="1:8" ht="22.95" customHeight="1" x14ac:dyDescent="0.3">
      <c r="A1017" s="3" t="s">
        <v>851</v>
      </c>
      <c r="B1017" s="7">
        <v>46280</v>
      </c>
      <c r="C1017" s="3" t="str">
        <f>IFERROR(VLOOKUP(التحميل[[#This Row],[الرقم الداخلي]],تسجيل_العقود[],9,0),"")</f>
        <v>26/S/04350</v>
      </c>
      <c r="D1017" s="3" t="str">
        <f>IFERROR(VLOOKUP(التحميل[[#This Row],[الرقم الداخلي]],تسجيل_العقود[],5,0),"")</f>
        <v>الــــــــــذرة</v>
      </c>
      <c r="E1017" s="3" t="str">
        <f>IFERROR(VLOOKUP(التحميل[[#This Row],[الرقم الداخلي]],تفصيلى[],8,0),"")</f>
        <v>PROPEL WEALTH</v>
      </c>
      <c r="F1017" s="9" t="s">
        <v>202</v>
      </c>
      <c r="G1017" s="18">
        <v>2696.46</v>
      </c>
      <c r="H1017" s="3"/>
    </row>
    <row r="1018" spans="1:8" ht="22.95" customHeight="1" x14ac:dyDescent="0.3">
      <c r="A1018" s="3" t="s">
        <v>824</v>
      </c>
      <c r="B1018" s="7">
        <v>46280</v>
      </c>
      <c r="C1018" s="3">
        <f>IFERROR(VLOOKUP(التحميل[[#This Row],[الرقم الداخلي]],تسجيل_العقود[],9,0),"")</f>
        <v>20045090</v>
      </c>
      <c r="D1018" s="3" t="str">
        <f>IFERROR(VLOOKUP(التحميل[[#This Row],[الرقم الداخلي]],تسجيل_العقود[],5,0),"")</f>
        <v>البذرة</v>
      </c>
      <c r="E1018" s="3" t="str">
        <f>IFERROR(VLOOKUP(التحميل[[#This Row],[الرقم الداخلي]],تفصيلى[],8,0),"")</f>
        <v>MEDI VAIANO</v>
      </c>
      <c r="F1018" s="9" t="s">
        <v>202</v>
      </c>
      <c r="G1018" s="18">
        <v>302.02</v>
      </c>
      <c r="H1018" s="3"/>
    </row>
    <row r="1019" spans="1:8" ht="22.95" customHeight="1" x14ac:dyDescent="0.3">
      <c r="A1019" s="3" t="s">
        <v>1054</v>
      </c>
      <c r="B1019" s="7">
        <v>46280</v>
      </c>
      <c r="C1019" s="3">
        <f>IFERROR(VLOOKUP(التحميل[[#This Row],[الرقم الداخلي]],تسجيل_العقود[],9,0),"")</f>
        <v>20045880</v>
      </c>
      <c r="D1019" s="3" t="str">
        <f>IFERROR(VLOOKUP(التحميل[[#This Row],[الرقم الداخلي]],تسجيل_العقود[],5,0),"")</f>
        <v>دى جى اس</v>
      </c>
      <c r="E1019" s="3" t="str">
        <f>IFERROR(VLOOKUP(التحميل[[#This Row],[الرقم الداخلي]],تفصيلى[],8,0),"")</f>
        <v>AMFITRITI</v>
      </c>
      <c r="F1019" s="9" t="s">
        <v>202</v>
      </c>
      <c r="G1019" s="18">
        <v>781.24</v>
      </c>
      <c r="H1019" s="3"/>
    </row>
    <row r="1020" spans="1:8" ht="22.95" customHeight="1" x14ac:dyDescent="0.3">
      <c r="A1020" s="3" t="s">
        <v>1150</v>
      </c>
      <c r="B1020" s="7">
        <v>46280</v>
      </c>
      <c r="C1020" s="3" t="str">
        <f>IFERROR(VLOOKUP(التحميل[[#This Row],[الرقم الداخلي]],تسجيل_العقود[],9,0),"")</f>
        <v>SCN-008553</v>
      </c>
      <c r="D1020" s="3" t="str">
        <f>IFERROR(VLOOKUP(التحميل[[#This Row],[الرقم الداخلي]],تسجيل_العقود[],5,0),"")</f>
        <v>الصويا</v>
      </c>
      <c r="E1020" s="3">
        <f>IFERROR(VLOOKUP(التحميل[[#This Row],[الرقم الداخلي]],تفصيلى[],8,0),"")</f>
        <v>0</v>
      </c>
      <c r="F1020" s="9" t="s">
        <v>202</v>
      </c>
      <c r="G1020" s="18">
        <v>355.3</v>
      </c>
      <c r="H1020" s="3"/>
    </row>
    <row r="1021" spans="1:8" ht="22.95" customHeight="1" x14ac:dyDescent="0.3">
      <c r="A1021" s="3" t="s">
        <v>1151</v>
      </c>
      <c r="B1021" s="7">
        <v>46280</v>
      </c>
      <c r="C1021" s="3" t="str">
        <f>IFERROR(VLOOKUP(التحميل[[#This Row],[الرقم الداخلي]],تسجيل_العقود[],9,0),"")</f>
        <v>SCN-008554</v>
      </c>
      <c r="D1021" s="3" t="str">
        <f>IFERROR(VLOOKUP(التحميل[[#This Row],[الرقم الداخلي]],تسجيل_العقود[],5,0),"")</f>
        <v>الصويا</v>
      </c>
      <c r="E1021" s="3">
        <f>IFERROR(VLOOKUP(التحميل[[#This Row],[الرقم الداخلي]],تفصيلى[],8,0),"")</f>
        <v>0</v>
      </c>
      <c r="F1021" s="9" t="s">
        <v>202</v>
      </c>
      <c r="G1021" s="18">
        <v>88.14</v>
      </c>
      <c r="H1021" s="3"/>
    </row>
    <row r="1022" spans="1:8" ht="22.95" customHeight="1" x14ac:dyDescent="0.3">
      <c r="A1022" s="3" t="s">
        <v>1054</v>
      </c>
      <c r="B1022" s="7">
        <v>46281</v>
      </c>
      <c r="C1022" s="3">
        <f>IFERROR(VLOOKUP(التحميل[[#This Row],[الرقم الداخلي]],تسجيل_العقود[],9,0),"")</f>
        <v>20045880</v>
      </c>
      <c r="D1022" s="3" t="str">
        <f>IFERROR(VLOOKUP(التحميل[[#This Row],[الرقم الداخلي]],تسجيل_العقود[],5,0),"")</f>
        <v>دى جى اس</v>
      </c>
      <c r="E1022" s="3" t="str">
        <f>IFERROR(VLOOKUP(التحميل[[#This Row],[الرقم الداخلي]],تفصيلى[],8,0),"")</f>
        <v>AMFITRITI</v>
      </c>
      <c r="F1022" s="9" t="s">
        <v>202</v>
      </c>
      <c r="G1022" s="18">
        <v>575.38</v>
      </c>
      <c r="H1022" s="3"/>
    </row>
    <row r="1023" spans="1:8" ht="22.95" customHeight="1" x14ac:dyDescent="0.3">
      <c r="A1023" s="3" t="s">
        <v>851</v>
      </c>
      <c r="B1023" s="7">
        <v>46281</v>
      </c>
      <c r="C1023" s="3" t="str">
        <f>IFERROR(VLOOKUP(التحميل[[#This Row],[الرقم الداخلي]],تسجيل_العقود[],9,0),"")</f>
        <v>26/S/04350</v>
      </c>
      <c r="D1023" s="3" t="str">
        <f>IFERROR(VLOOKUP(التحميل[[#This Row],[الرقم الداخلي]],تسجيل_العقود[],5,0),"")</f>
        <v>الــــــــــذرة</v>
      </c>
      <c r="E1023" s="3" t="str">
        <f>IFERROR(VLOOKUP(التحميل[[#This Row],[الرقم الداخلي]],تفصيلى[],8,0),"")</f>
        <v>PROPEL WEALTH</v>
      </c>
      <c r="F1023" s="9" t="s">
        <v>202</v>
      </c>
      <c r="G1023" s="18">
        <v>1799.22</v>
      </c>
      <c r="H1023" s="3"/>
    </row>
    <row r="1024" spans="1:8" ht="22.95" customHeight="1" x14ac:dyDescent="0.3">
      <c r="A1024" s="3" t="s">
        <v>1150</v>
      </c>
      <c r="B1024" s="7">
        <v>46281</v>
      </c>
      <c r="C1024" s="3" t="str">
        <f>IFERROR(VLOOKUP(التحميل[[#This Row],[الرقم الداخلي]],تسجيل_العقود[],9,0),"")</f>
        <v>SCN-008553</v>
      </c>
      <c r="D1024" s="3" t="str">
        <f>IFERROR(VLOOKUP(التحميل[[#This Row],[الرقم الداخلي]],تسجيل_العقود[],5,0),"")</f>
        <v>الصويا</v>
      </c>
      <c r="E1024" s="3">
        <f>IFERROR(VLOOKUP(التحميل[[#This Row],[الرقم الداخلي]],تفصيلى[],8,0),"")</f>
        <v>0</v>
      </c>
      <c r="F1024" s="9" t="s">
        <v>202</v>
      </c>
      <c r="G1024" s="18">
        <v>137.58000000000001</v>
      </c>
      <c r="H1024" s="3"/>
    </row>
    <row r="1025" spans="1:8" ht="22.95" customHeight="1" x14ac:dyDescent="0.3">
      <c r="A1025" s="3" t="s">
        <v>1151</v>
      </c>
      <c r="B1025" s="7">
        <v>46281</v>
      </c>
      <c r="C1025" s="3" t="str">
        <f>IFERROR(VLOOKUP(التحميل[[#This Row],[الرقم الداخلي]],تسجيل_العقود[],9,0),"")</f>
        <v>SCN-008554</v>
      </c>
      <c r="D1025" s="3" t="str">
        <f>IFERROR(VLOOKUP(التحميل[[#This Row],[الرقم الداخلي]],تسجيل_العقود[],5,0),"")</f>
        <v>الصويا</v>
      </c>
      <c r="E1025" s="3">
        <f>IFERROR(VLOOKUP(التحميل[[#This Row],[الرقم الداخلي]],تفصيلى[],8,0),"")</f>
        <v>0</v>
      </c>
      <c r="F1025" s="9" t="s">
        <v>202</v>
      </c>
      <c r="G1025" s="18">
        <v>1053.5</v>
      </c>
      <c r="H1025" s="3"/>
    </row>
    <row r="1026" spans="1:8" ht="22.95" customHeight="1" x14ac:dyDescent="0.3">
      <c r="A1026" s="3" t="s">
        <v>1054</v>
      </c>
      <c r="B1026" s="7">
        <v>46282</v>
      </c>
      <c r="C1026" s="3">
        <f>IFERROR(VLOOKUP(التحميل[[#This Row],[الرقم الداخلي]],تسجيل_العقود[],9,0),"")</f>
        <v>20045880</v>
      </c>
      <c r="D1026" s="3" t="str">
        <f>IFERROR(VLOOKUP(التحميل[[#This Row],[الرقم الداخلي]],تسجيل_العقود[],5,0),"")</f>
        <v>دى جى اس</v>
      </c>
      <c r="E1026" s="3" t="str">
        <f>IFERROR(VLOOKUP(التحميل[[#This Row],[الرقم الداخلي]],تفصيلى[],8,0),"")</f>
        <v>AMFITRITI</v>
      </c>
      <c r="F1026" s="9" t="s">
        <v>202</v>
      </c>
      <c r="G1026" s="18">
        <v>123.92</v>
      </c>
      <c r="H1026" s="3"/>
    </row>
    <row r="1027" spans="1:8" ht="22.95" customHeight="1" x14ac:dyDescent="0.3">
      <c r="A1027" s="3" t="s">
        <v>851</v>
      </c>
      <c r="B1027" s="7">
        <v>46282</v>
      </c>
      <c r="C1027" s="3" t="str">
        <f>IFERROR(VLOOKUP(التحميل[[#This Row],[الرقم الداخلي]],تسجيل_العقود[],9,0),"")</f>
        <v>26/S/04350</v>
      </c>
      <c r="D1027" s="3" t="str">
        <f>IFERROR(VLOOKUP(التحميل[[#This Row],[الرقم الداخلي]],تسجيل_العقود[],5,0),"")</f>
        <v>الــــــــــذرة</v>
      </c>
      <c r="E1027" s="3" t="str">
        <f>IFERROR(VLOOKUP(التحميل[[#This Row],[الرقم الداخلي]],تفصيلى[],8,0),"")</f>
        <v>PROPEL WEALTH</v>
      </c>
      <c r="F1027" s="9" t="s">
        <v>202</v>
      </c>
      <c r="G1027" s="18">
        <v>2977.88</v>
      </c>
      <c r="H1027" s="3"/>
    </row>
    <row r="1028" spans="1:8" ht="22.95" customHeight="1" x14ac:dyDescent="0.3">
      <c r="A1028" s="3" t="s">
        <v>1149</v>
      </c>
      <c r="B1028" s="7">
        <v>46282</v>
      </c>
      <c r="C1028" s="3" t="str">
        <f>IFERROR(VLOOKUP(التحميل[[#This Row],[الرقم الداخلي]],تسجيل_العقود[],9,0),"")</f>
        <v>SCN-008552</v>
      </c>
      <c r="D1028" s="3" t="str">
        <f>IFERROR(VLOOKUP(التحميل[[#This Row],[الرقم الداخلي]],تسجيل_العقود[],5,0),"")</f>
        <v>الصويا</v>
      </c>
      <c r="E1028" s="3">
        <f>IFERROR(VLOOKUP(التحميل[[#This Row],[الرقم الداخلي]],تفصيلى[],8,0),"")</f>
        <v>0</v>
      </c>
      <c r="F1028" s="9" t="s">
        <v>202</v>
      </c>
      <c r="G1028" s="18">
        <v>10.5</v>
      </c>
      <c r="H1028" s="3"/>
    </row>
    <row r="1029" spans="1:8" ht="22.95" customHeight="1" x14ac:dyDescent="0.3">
      <c r="A1029" s="3" t="s">
        <v>1150</v>
      </c>
      <c r="B1029" s="7">
        <v>46282</v>
      </c>
      <c r="C1029" s="3" t="str">
        <f>IFERROR(VLOOKUP(التحميل[[#This Row],[الرقم الداخلي]],تسجيل_العقود[],9,0),"")</f>
        <v>SCN-008553</v>
      </c>
      <c r="D1029" s="3" t="str">
        <f>IFERROR(VLOOKUP(التحميل[[#This Row],[الرقم الداخلي]],تسجيل_العقود[],5,0),"")</f>
        <v>الصويا</v>
      </c>
      <c r="E1029" s="3">
        <f>IFERROR(VLOOKUP(التحميل[[#This Row],[الرقم الداخلي]],تفصيلى[],8,0),"")</f>
        <v>0</v>
      </c>
      <c r="F1029" s="9" t="s">
        <v>202</v>
      </c>
      <c r="G1029" s="18">
        <v>42.29</v>
      </c>
      <c r="H1029" s="3"/>
    </row>
    <row r="1030" spans="1:8" ht="22.95" customHeight="1" x14ac:dyDescent="0.3">
      <c r="A1030" s="3" t="s">
        <v>1151</v>
      </c>
      <c r="B1030" s="7">
        <v>46282</v>
      </c>
      <c r="C1030" s="3" t="str">
        <f>IFERROR(VLOOKUP(التحميل[[#This Row],[الرقم الداخلي]],تسجيل_العقود[],9,0),"")</f>
        <v>SCN-008554</v>
      </c>
      <c r="D1030" s="3" t="str">
        <f>IFERROR(VLOOKUP(التحميل[[#This Row],[الرقم الداخلي]],تسجيل_العقود[],5,0),"")</f>
        <v>الصويا</v>
      </c>
      <c r="E1030" s="3">
        <f>IFERROR(VLOOKUP(التحميل[[#This Row],[الرقم الداخلي]],تفصيلى[],8,0),"")</f>
        <v>0</v>
      </c>
      <c r="F1030" s="9" t="s">
        <v>202</v>
      </c>
      <c r="G1030" s="18">
        <v>1143.3900000000001</v>
      </c>
      <c r="H1030" s="3"/>
    </row>
    <row r="1031" spans="1:8" ht="22.95" customHeight="1" x14ac:dyDescent="0.3">
      <c r="A1031" s="3" t="s">
        <v>1151</v>
      </c>
      <c r="B1031" s="7">
        <v>46283</v>
      </c>
      <c r="C1031" s="3" t="str">
        <f>IFERROR(VLOOKUP(التحميل[[#This Row],[الرقم الداخلي]],تسجيل_العقود[],9,0),"")</f>
        <v>SCN-008554</v>
      </c>
      <c r="D1031" s="3" t="str">
        <f>IFERROR(VLOOKUP(التحميل[[#This Row],[الرقم الداخلي]],تسجيل_العقود[],5,0),"")</f>
        <v>الصويا</v>
      </c>
      <c r="E1031" s="3">
        <f>IFERROR(VLOOKUP(التحميل[[#This Row],[الرقم الداخلي]],تفصيلى[],8,0),"")</f>
        <v>0</v>
      </c>
      <c r="F1031" s="9" t="s">
        <v>202</v>
      </c>
      <c r="G1031" s="18">
        <v>136.88999999999999</v>
      </c>
      <c r="H1031" s="3"/>
    </row>
    <row r="1032" spans="1:8" ht="22.95" customHeight="1" x14ac:dyDescent="0.3">
      <c r="A1032" s="3" t="s">
        <v>1185</v>
      </c>
      <c r="B1032" s="7">
        <v>46283</v>
      </c>
      <c r="C1032" s="3" t="str">
        <f>IFERROR(VLOOKUP(التحميل[[#This Row],[الرقم الداخلي]],تسجيل_العقود[],9,0),"")</f>
        <v>SCN-008633</v>
      </c>
      <c r="D1032" s="3" t="str">
        <f>IFERROR(VLOOKUP(التحميل[[#This Row],[الرقم الداخلي]],تسجيل_العقود[],5,0),"")</f>
        <v>الصويا</v>
      </c>
      <c r="E1032" s="3">
        <f>IFERROR(VLOOKUP(التحميل[[#This Row],[الرقم الداخلي]],تفصيلى[],8,0),"")</f>
        <v>0</v>
      </c>
      <c r="F1032" s="9" t="s">
        <v>202</v>
      </c>
      <c r="G1032" s="18">
        <v>1222.04</v>
      </c>
      <c r="H1032" s="3"/>
    </row>
    <row r="1033" spans="1:8" ht="22.95" customHeight="1" x14ac:dyDescent="0.3">
      <c r="A1033" s="3" t="s">
        <v>851</v>
      </c>
      <c r="B1033" s="7">
        <v>46283</v>
      </c>
      <c r="C1033" s="3" t="str">
        <f>IFERROR(VLOOKUP(التحميل[[#This Row],[الرقم الداخلي]],تسجيل_العقود[],9,0),"")</f>
        <v>26/S/04350</v>
      </c>
      <c r="D1033" s="3" t="str">
        <f>IFERROR(VLOOKUP(التحميل[[#This Row],[الرقم الداخلي]],تسجيل_العقود[],5,0),"")</f>
        <v>الــــــــــذرة</v>
      </c>
      <c r="E1033" s="3" t="str">
        <f>IFERROR(VLOOKUP(التحميل[[#This Row],[الرقم الداخلي]],تفصيلى[],8,0),"")</f>
        <v>PROPEL WEALTH</v>
      </c>
      <c r="F1033" s="9" t="s">
        <v>202</v>
      </c>
      <c r="G1033" s="18">
        <v>2398.1799999999998</v>
      </c>
      <c r="H1033" s="3"/>
    </row>
    <row r="1034" spans="1:8" ht="22.95" customHeight="1" x14ac:dyDescent="0.3">
      <c r="A1034" s="3" t="s">
        <v>1054</v>
      </c>
      <c r="B1034" s="7">
        <v>46284</v>
      </c>
      <c r="C1034" s="3">
        <f>IFERROR(VLOOKUP(التحميل[[#This Row],[الرقم الداخلي]],تسجيل_العقود[],9,0),"")</f>
        <v>20045880</v>
      </c>
      <c r="D1034" s="3" t="str">
        <f>IFERROR(VLOOKUP(التحميل[[#This Row],[الرقم الداخلي]],تسجيل_العقود[],5,0),"")</f>
        <v>دى جى اس</v>
      </c>
      <c r="E1034" s="3" t="str">
        <f>IFERROR(VLOOKUP(التحميل[[#This Row],[الرقم الداخلي]],تفصيلى[],8,0),"")</f>
        <v>AMFITRITI</v>
      </c>
      <c r="F1034" s="9" t="s">
        <v>202</v>
      </c>
      <c r="G1034" s="18">
        <v>877.98</v>
      </c>
      <c r="H1034" s="3"/>
    </row>
    <row r="1035" spans="1:8" ht="22.95" customHeight="1" x14ac:dyDescent="0.3">
      <c r="A1035" s="3" t="s">
        <v>851</v>
      </c>
      <c r="B1035" s="7">
        <v>46284</v>
      </c>
      <c r="C1035" s="3" t="str">
        <f>IFERROR(VLOOKUP(التحميل[[#This Row],[الرقم الداخلي]],تسجيل_العقود[],9,0),"")</f>
        <v>26/S/04350</v>
      </c>
      <c r="D1035" s="3" t="str">
        <f>IFERROR(VLOOKUP(التحميل[[#This Row],[الرقم الداخلي]],تسجيل_العقود[],5,0),"")</f>
        <v>الــــــــــذرة</v>
      </c>
      <c r="E1035" s="3" t="str">
        <f>IFERROR(VLOOKUP(التحميل[[#This Row],[الرقم الداخلي]],تفصيلى[],8,0),"")</f>
        <v>PROPEL WEALTH</v>
      </c>
      <c r="F1035" s="9" t="s">
        <v>202</v>
      </c>
      <c r="G1035" s="18">
        <v>348.88</v>
      </c>
      <c r="H1035" s="3"/>
    </row>
    <row r="1036" spans="1:8" ht="22.95" customHeight="1" x14ac:dyDescent="0.3">
      <c r="A1036" s="3" t="s">
        <v>857</v>
      </c>
      <c r="B1036" s="7">
        <v>46284</v>
      </c>
      <c r="C1036" s="3">
        <f>IFERROR(VLOOKUP(التحميل[[#This Row],[الرقم الداخلي]],تسجيل_العقود[],9,0),"")</f>
        <v>60932003</v>
      </c>
      <c r="D1036" s="3" t="str">
        <f>IFERROR(VLOOKUP(التحميل[[#This Row],[الرقم الداخلي]],تسجيل_العقود[],5,0),"")</f>
        <v>الــــــــــذرة</v>
      </c>
      <c r="E1036" s="3" t="str">
        <f>IFERROR(VLOOKUP(التحميل[[#This Row],[الرقم الداخلي]],تفصيلى[],8,0),"")</f>
        <v>GRAND CONCORD</v>
      </c>
      <c r="F1036" s="9" t="s">
        <v>202</v>
      </c>
      <c r="G1036" s="18">
        <v>451.72</v>
      </c>
      <c r="H1036" s="3"/>
    </row>
    <row r="1037" spans="1:8" ht="22.95" customHeight="1" x14ac:dyDescent="0.3">
      <c r="A1037" s="3" t="s">
        <v>1151</v>
      </c>
      <c r="B1037" s="7">
        <v>46284</v>
      </c>
      <c r="C1037" s="3" t="str">
        <f>IFERROR(VLOOKUP(التحميل[[#This Row],[الرقم الداخلي]],تسجيل_العقود[],9,0),"")</f>
        <v>SCN-008554</v>
      </c>
      <c r="D1037" s="3" t="str">
        <f>IFERROR(VLOOKUP(التحميل[[#This Row],[الرقم الداخلي]],تسجيل_العقود[],5,0),"")</f>
        <v>الصويا</v>
      </c>
      <c r="E1037" s="3">
        <f>IFERROR(VLOOKUP(التحميل[[#This Row],[الرقم الداخلي]],تفصيلى[],8,0),"")</f>
        <v>0</v>
      </c>
      <c r="F1037" s="9" t="s">
        <v>202</v>
      </c>
      <c r="G1037" s="18">
        <v>42.21</v>
      </c>
      <c r="H1037" s="3"/>
    </row>
    <row r="1038" spans="1:8" ht="22.95" customHeight="1" x14ac:dyDescent="0.3">
      <c r="A1038" s="3" t="s">
        <v>1185</v>
      </c>
      <c r="B1038" s="7">
        <v>46284</v>
      </c>
      <c r="C1038" s="3" t="str">
        <f>IFERROR(VLOOKUP(التحميل[[#This Row],[الرقم الداخلي]],تسجيل_العقود[],9,0),"")</f>
        <v>SCN-008633</v>
      </c>
      <c r="D1038" s="3" t="str">
        <f>IFERROR(VLOOKUP(التحميل[[#This Row],[الرقم الداخلي]],تسجيل_العقود[],5,0),"")</f>
        <v>الصويا</v>
      </c>
      <c r="E1038" s="3">
        <f>IFERROR(VLOOKUP(التحميل[[#This Row],[الرقم الداخلي]],تفصيلى[],8,0),"")</f>
        <v>0</v>
      </c>
      <c r="F1038" s="9" t="s">
        <v>202</v>
      </c>
      <c r="G1038" s="18">
        <v>1191.77</v>
      </c>
      <c r="H1038" s="3"/>
    </row>
    <row r="1039" spans="1:8" ht="22.95" customHeight="1" x14ac:dyDescent="0.3">
      <c r="A1039" s="3" t="s">
        <v>824</v>
      </c>
      <c r="B1039" s="7">
        <v>46285</v>
      </c>
      <c r="C1039" s="3">
        <f>IFERROR(VLOOKUP(التحميل[[#This Row],[الرقم الداخلي]],تسجيل_العقود[],9,0),"")</f>
        <v>20045090</v>
      </c>
      <c r="D1039" s="3" t="str">
        <f>IFERROR(VLOOKUP(التحميل[[#This Row],[الرقم الداخلي]],تسجيل_العقود[],5,0),"")</f>
        <v>البذرة</v>
      </c>
      <c r="E1039" s="3" t="str">
        <f>IFERROR(VLOOKUP(التحميل[[#This Row],[الرقم الداخلي]],تفصيلى[],8,0),"")</f>
        <v>MEDI VAIANO</v>
      </c>
      <c r="F1039" s="9" t="s">
        <v>202</v>
      </c>
      <c r="G1039" s="18">
        <v>707.02</v>
      </c>
      <c r="H1039" s="3"/>
    </row>
    <row r="1040" spans="1:8" ht="22.95" customHeight="1" x14ac:dyDescent="0.3">
      <c r="A1040" s="3" t="s">
        <v>1054</v>
      </c>
      <c r="B1040" s="7">
        <v>46285</v>
      </c>
      <c r="C1040" s="3">
        <f>IFERROR(VLOOKUP(التحميل[[#This Row],[الرقم الداخلي]],تسجيل_العقود[],9,0),"")</f>
        <v>20045880</v>
      </c>
      <c r="D1040" s="3" t="str">
        <f>IFERROR(VLOOKUP(التحميل[[#This Row],[الرقم الداخلي]],تسجيل_العقود[],5,0),"")</f>
        <v>دى جى اس</v>
      </c>
      <c r="E1040" s="3" t="str">
        <f>IFERROR(VLOOKUP(التحميل[[#This Row],[الرقم الداخلي]],تفصيلى[],8,0),"")</f>
        <v>AMFITRITI</v>
      </c>
      <c r="F1040" s="9" t="s">
        <v>202</v>
      </c>
      <c r="G1040" s="18">
        <v>699.4</v>
      </c>
      <c r="H1040" s="3"/>
    </row>
    <row r="1041" spans="1:8" ht="22.95" customHeight="1" x14ac:dyDescent="0.3">
      <c r="A1041" s="3" t="s">
        <v>857</v>
      </c>
      <c r="B1041" s="7">
        <v>46285</v>
      </c>
      <c r="C1041" s="3">
        <f>IFERROR(VLOOKUP(التحميل[[#This Row],[الرقم الداخلي]],تسجيل_العقود[],9,0),"")</f>
        <v>60932003</v>
      </c>
      <c r="D1041" s="3" t="str">
        <f>IFERROR(VLOOKUP(التحميل[[#This Row],[الرقم الداخلي]],تسجيل_العقود[],5,0),"")</f>
        <v>الــــــــــذرة</v>
      </c>
      <c r="E1041" s="3" t="str">
        <f>IFERROR(VLOOKUP(التحميل[[#This Row],[الرقم الداخلي]],تفصيلى[],8,0),"")</f>
        <v>GRAND CONCORD</v>
      </c>
      <c r="F1041" s="9" t="s">
        <v>202</v>
      </c>
      <c r="G1041" s="18">
        <v>2020.42</v>
      </c>
      <c r="H1041" s="3"/>
    </row>
    <row r="1042" spans="1:8" ht="22.95" customHeight="1" x14ac:dyDescent="0.3">
      <c r="A1042" s="3" t="s">
        <v>1185</v>
      </c>
      <c r="B1042" s="7">
        <v>46285</v>
      </c>
      <c r="C1042" s="3" t="str">
        <f>IFERROR(VLOOKUP(التحميل[[#This Row],[الرقم الداخلي]],تسجيل_العقود[],9,0),"")</f>
        <v>SCN-008633</v>
      </c>
      <c r="D1042" s="3" t="str">
        <f>IFERROR(VLOOKUP(التحميل[[#This Row],[الرقم الداخلي]],تسجيل_العقود[],5,0),"")</f>
        <v>الصويا</v>
      </c>
      <c r="E1042" s="3">
        <f>IFERROR(VLOOKUP(التحميل[[#This Row],[الرقم الداخلي]],تفصيلى[],8,0),"")</f>
        <v>0</v>
      </c>
      <c r="F1042" s="9" t="s">
        <v>202</v>
      </c>
      <c r="G1042" s="18">
        <v>44.95</v>
      </c>
      <c r="H1042" s="3"/>
    </row>
    <row r="1043" spans="1:8" ht="22.95" customHeight="1" x14ac:dyDescent="0.3">
      <c r="A1043" s="3" t="s">
        <v>1232</v>
      </c>
      <c r="B1043" s="7">
        <v>46285</v>
      </c>
      <c r="C1043" s="3" t="str">
        <f>IFERROR(VLOOKUP(التحميل[[#This Row],[الرقم الداخلي]],تسجيل_العقود[],9,0),"")</f>
        <v>255/2026/L</v>
      </c>
      <c r="D1043" s="3" t="str">
        <f>IFERROR(VLOOKUP(التحميل[[#This Row],[الرقم الداخلي]],تسجيل_العقود[],5,0),"")</f>
        <v>الصويا</v>
      </c>
      <c r="E1043" s="3">
        <f>IFERROR(VLOOKUP(التحميل[[#This Row],[الرقم الداخلي]],تفصيلى[],8,0),"")</f>
        <v>0</v>
      </c>
      <c r="F1043" s="9" t="s">
        <v>202</v>
      </c>
      <c r="G1043" s="18">
        <v>43.41</v>
      </c>
      <c r="H1043" s="3"/>
    </row>
    <row r="1044" spans="1:8" ht="22.95" customHeight="1" x14ac:dyDescent="0.3">
      <c r="A1044" s="3" t="s">
        <v>1054</v>
      </c>
      <c r="B1044" s="7">
        <v>46286</v>
      </c>
      <c r="C1044" s="3">
        <f>IFERROR(VLOOKUP(التحميل[[#This Row],[الرقم الداخلي]],تسجيل_العقود[],9,0),"")</f>
        <v>20045880</v>
      </c>
      <c r="D1044" s="3" t="str">
        <f>IFERROR(VLOOKUP(التحميل[[#This Row],[الرقم الداخلي]],تسجيل_العقود[],5,0),"")</f>
        <v>دى جى اس</v>
      </c>
      <c r="E1044" s="3" t="str">
        <f>IFERROR(VLOOKUP(التحميل[[#This Row],[الرقم الداخلي]],تفصيلى[],8,0),"")</f>
        <v>AMFITRITI</v>
      </c>
      <c r="F1044" s="9" t="s">
        <v>202</v>
      </c>
      <c r="G1044" s="18">
        <v>38.54</v>
      </c>
      <c r="H1044" s="3"/>
    </row>
    <row r="1045" spans="1:8" ht="22.95" customHeight="1" x14ac:dyDescent="0.3">
      <c r="A1045" s="3" t="s">
        <v>857</v>
      </c>
      <c r="B1045" s="7">
        <v>46286</v>
      </c>
      <c r="C1045" s="3">
        <f>IFERROR(VLOOKUP(التحميل[[#This Row],[الرقم الداخلي]],تسجيل_العقود[],9,0),"")</f>
        <v>60932003</v>
      </c>
      <c r="D1045" s="3" t="str">
        <f>IFERROR(VLOOKUP(التحميل[[#This Row],[الرقم الداخلي]],تسجيل_العقود[],5,0),"")</f>
        <v>الــــــــــذرة</v>
      </c>
      <c r="E1045" s="3" t="str">
        <f>IFERROR(VLOOKUP(التحميل[[#This Row],[الرقم الداخلي]],تفصيلى[],8,0),"")</f>
        <v>GRAND CONCORD</v>
      </c>
      <c r="F1045" s="9" t="s">
        <v>202</v>
      </c>
      <c r="G1045" s="18">
        <v>119.5</v>
      </c>
      <c r="H1045" s="3"/>
    </row>
    <row r="1046" spans="1:8" ht="22.95" customHeight="1" x14ac:dyDescent="0.3">
      <c r="A1046" s="3" t="s">
        <v>868</v>
      </c>
      <c r="B1046" s="7">
        <v>46286</v>
      </c>
      <c r="C1046" s="3" t="str">
        <f>IFERROR(VLOOKUP(التحميل[[#This Row],[الرقم الداخلي]],تسجيل_العقود[],9,0),"")</f>
        <v>S26/00052</v>
      </c>
      <c r="D1046" s="3" t="str">
        <f>IFERROR(VLOOKUP(التحميل[[#This Row],[الرقم الداخلي]],تسجيل_العقود[],5,0),"")</f>
        <v>الــــــــــذرة</v>
      </c>
      <c r="E1046" s="3" t="str">
        <f>IFERROR(VLOOKUP(التحميل[[#This Row],[الرقم الداخلي]],تفصيلى[],8,0),"")</f>
        <v>KYRA PANAGHIA</v>
      </c>
      <c r="F1046" s="9" t="s">
        <v>196</v>
      </c>
      <c r="G1046" s="18">
        <v>2717.76</v>
      </c>
      <c r="H1046" s="3"/>
    </row>
    <row r="1047" spans="1:8" ht="22.95" customHeight="1" x14ac:dyDescent="0.3">
      <c r="A1047" s="3" t="s">
        <v>1147</v>
      </c>
      <c r="B1047" s="7">
        <v>46286</v>
      </c>
      <c r="C1047" s="3" t="str">
        <f>IFERROR(VLOOKUP(التحميل[[#This Row],[الرقم الداخلي]],تسجيل_العقود[],9,0),"")</f>
        <v>SCN-008550</v>
      </c>
      <c r="D1047" s="3" t="str">
        <f>IFERROR(VLOOKUP(التحميل[[#This Row],[الرقم الداخلي]],تسجيل_العقود[],5,0),"")</f>
        <v>الصويا</v>
      </c>
      <c r="E1047" s="3">
        <f>IFERROR(VLOOKUP(التحميل[[#This Row],[الرقم الداخلي]],تفصيلى[],8,0),"")</f>
        <v>0</v>
      </c>
      <c r="F1047" s="9" t="s">
        <v>202</v>
      </c>
      <c r="G1047" s="18">
        <v>9.86</v>
      </c>
      <c r="H1047" s="3"/>
    </row>
    <row r="1048" spans="1:8" ht="22.95" customHeight="1" x14ac:dyDescent="0.3">
      <c r="A1048" s="3" t="s">
        <v>1149</v>
      </c>
      <c r="B1048" s="7">
        <v>46286</v>
      </c>
      <c r="C1048" s="3" t="str">
        <f>IFERROR(VLOOKUP(التحميل[[#This Row],[الرقم الداخلي]],تسجيل_العقود[],9,0),"")</f>
        <v>SCN-008552</v>
      </c>
      <c r="D1048" s="3" t="str">
        <f>IFERROR(VLOOKUP(التحميل[[#This Row],[الرقم الداخلي]],تسجيل_العقود[],5,0),"")</f>
        <v>الصويا</v>
      </c>
      <c r="E1048" s="3">
        <f>IFERROR(VLOOKUP(التحميل[[#This Row],[الرقم الداخلي]],تفصيلى[],8,0),"")</f>
        <v>0</v>
      </c>
      <c r="F1048" s="9" t="s">
        <v>202</v>
      </c>
      <c r="G1048" s="18">
        <v>29.97</v>
      </c>
      <c r="H1048" s="3"/>
    </row>
    <row r="1049" spans="1:8" ht="22.95" customHeight="1" x14ac:dyDescent="0.3">
      <c r="A1049" s="3" t="s">
        <v>1151</v>
      </c>
      <c r="B1049" s="7">
        <v>46286</v>
      </c>
      <c r="C1049" s="3" t="str">
        <f>IFERROR(VLOOKUP(التحميل[[#This Row],[الرقم الداخلي]],تسجيل_العقود[],9,0),"")</f>
        <v>SCN-008554</v>
      </c>
      <c r="D1049" s="3" t="str">
        <f>IFERROR(VLOOKUP(التحميل[[#This Row],[الرقم الداخلي]],تسجيل_العقود[],5,0),"")</f>
        <v>الصويا</v>
      </c>
      <c r="E1049" s="3">
        <f>IFERROR(VLOOKUP(التحميل[[#This Row],[الرقم الداخلي]],تفصيلى[],8,0),"")</f>
        <v>0</v>
      </c>
      <c r="F1049" s="9" t="s">
        <v>202</v>
      </c>
      <c r="G1049" s="18">
        <v>15.62</v>
      </c>
      <c r="H1049" s="3"/>
    </row>
    <row r="1050" spans="1:8" ht="22.95" customHeight="1" x14ac:dyDescent="0.3">
      <c r="A1050" s="3" t="s">
        <v>1185</v>
      </c>
      <c r="B1050" s="7">
        <v>46286</v>
      </c>
      <c r="C1050" s="3" t="str">
        <f>IFERROR(VLOOKUP(التحميل[[#This Row],[الرقم الداخلي]],تسجيل_العقود[],9,0),"")</f>
        <v>SCN-008633</v>
      </c>
      <c r="D1050" s="3" t="str">
        <f>IFERROR(VLOOKUP(التحميل[[#This Row],[الرقم الداخلي]],تسجيل_العقود[],5,0),"")</f>
        <v>الصويا</v>
      </c>
      <c r="E1050" s="3">
        <f>IFERROR(VLOOKUP(التحميل[[#This Row],[الرقم الداخلي]],تفصيلى[],8,0),"")</f>
        <v>0</v>
      </c>
      <c r="F1050" s="9" t="s">
        <v>202</v>
      </c>
      <c r="G1050" s="18">
        <v>29.79</v>
      </c>
      <c r="H1050" s="3"/>
    </row>
    <row r="1051" spans="1:8" ht="22.95" customHeight="1" x14ac:dyDescent="0.3">
      <c r="A1051" s="3" t="s">
        <v>1186</v>
      </c>
      <c r="B1051" s="7">
        <v>46286</v>
      </c>
      <c r="C1051" s="3" t="str">
        <f>IFERROR(VLOOKUP(التحميل[[#This Row],[الرقم الداخلي]],تسجيل_العقود[],9,0),"")</f>
        <v>SCN-008634</v>
      </c>
      <c r="D1051" s="3" t="str">
        <f>IFERROR(VLOOKUP(التحميل[[#This Row],[الرقم الداخلي]],تسجيل_العقود[],5,0),"")</f>
        <v>الصويا</v>
      </c>
      <c r="E1051" s="3">
        <f>IFERROR(VLOOKUP(التحميل[[#This Row],[الرقم الداخلي]],تفصيلى[],8,0),"")</f>
        <v>0</v>
      </c>
      <c r="F1051" s="9" t="s">
        <v>202</v>
      </c>
      <c r="G1051" s="18">
        <v>611</v>
      </c>
      <c r="H1051" s="3"/>
    </row>
    <row r="1052" spans="1:8" ht="22.95" customHeight="1" x14ac:dyDescent="0.3">
      <c r="A1052" s="3" t="s">
        <v>1232</v>
      </c>
      <c r="B1052" s="7">
        <v>46286</v>
      </c>
      <c r="C1052" s="3" t="str">
        <f>IFERROR(VLOOKUP(التحميل[[#This Row],[الرقم الداخلي]],تسجيل_العقود[],9,0),"")</f>
        <v>255/2026/L</v>
      </c>
      <c r="D1052" s="3" t="str">
        <f>IFERROR(VLOOKUP(التحميل[[#This Row],[الرقم الداخلي]],تسجيل_العقود[],5,0),"")</f>
        <v>الصويا</v>
      </c>
      <c r="E1052" s="3">
        <f>IFERROR(VLOOKUP(التحميل[[#This Row],[الرقم الداخلي]],تفصيلى[],8,0),"")</f>
        <v>0</v>
      </c>
      <c r="F1052" s="9" t="s">
        <v>202</v>
      </c>
      <c r="G1052" s="18">
        <v>362.21</v>
      </c>
      <c r="H1052" s="3"/>
    </row>
    <row r="1053" spans="1:8" ht="22.95" customHeight="1" x14ac:dyDescent="0.3">
      <c r="A1053" s="3" t="s">
        <v>868</v>
      </c>
      <c r="B1053" s="7">
        <v>46287</v>
      </c>
      <c r="C1053" s="3" t="str">
        <f>IFERROR(VLOOKUP(التحميل[[#This Row],[الرقم الداخلي]],تسجيل_العقود[],9,0),"")</f>
        <v>S26/00052</v>
      </c>
      <c r="D1053" s="3" t="str">
        <f>IFERROR(VLOOKUP(التحميل[[#This Row],[الرقم الداخلي]],تسجيل_العقود[],5,0),"")</f>
        <v>الــــــــــذرة</v>
      </c>
      <c r="E1053" s="3" t="str">
        <f>IFERROR(VLOOKUP(التحميل[[#This Row],[الرقم الداخلي]],تفصيلى[],8,0),"")</f>
        <v>KYRA PANAGHIA</v>
      </c>
      <c r="F1053" s="9" t="s">
        <v>196</v>
      </c>
      <c r="G1053" s="18">
        <v>5117.8999999999996</v>
      </c>
      <c r="H1053" s="3"/>
    </row>
    <row r="1054" spans="1:8" ht="22.95" customHeight="1" x14ac:dyDescent="0.3">
      <c r="A1054" s="3" t="s">
        <v>1232</v>
      </c>
      <c r="B1054" s="7">
        <v>46287</v>
      </c>
      <c r="C1054" s="3" t="str">
        <f>IFERROR(VLOOKUP(التحميل[[#This Row],[الرقم الداخلي]],تسجيل_العقود[],9,0),"")</f>
        <v>255/2026/L</v>
      </c>
      <c r="D1054" s="3" t="str">
        <f>IFERROR(VLOOKUP(التحميل[[#This Row],[الرقم الداخلي]],تسجيل_العقود[],5,0),"")</f>
        <v>الصويا</v>
      </c>
      <c r="E1054" s="3">
        <f>IFERROR(VLOOKUP(التحميل[[#This Row],[الرقم الداخلي]],تفصيلى[],8,0),"")</f>
        <v>0</v>
      </c>
      <c r="F1054" s="9" t="s">
        <v>202</v>
      </c>
      <c r="G1054" s="18">
        <v>186.74</v>
      </c>
      <c r="H1054" s="3"/>
    </row>
    <row r="1055" spans="1:8" ht="22.95" customHeight="1" x14ac:dyDescent="0.3">
      <c r="A1055" s="3" t="s">
        <v>1148</v>
      </c>
      <c r="B1055" s="7">
        <v>46287</v>
      </c>
      <c r="C1055" s="3" t="str">
        <f>IFERROR(VLOOKUP(التحميل[[#This Row],[الرقم الداخلي]],تسجيل_العقود[],9,0),"")</f>
        <v>SCN-008551</v>
      </c>
      <c r="D1055" s="3" t="str">
        <f>IFERROR(VLOOKUP(التحميل[[#This Row],[الرقم الداخلي]],تسجيل_العقود[],5,0),"")</f>
        <v>الصويا</v>
      </c>
      <c r="E1055" s="3">
        <f>IFERROR(VLOOKUP(التحميل[[#This Row],[الرقم الداخلي]],تفصيلى[],8,0),"")</f>
        <v>0</v>
      </c>
      <c r="F1055" s="9" t="s">
        <v>202</v>
      </c>
      <c r="G1055" s="18">
        <v>10.69</v>
      </c>
      <c r="H1055" s="3"/>
    </row>
    <row r="1056" spans="1:8" ht="22.95" customHeight="1" x14ac:dyDescent="0.3">
      <c r="A1056" s="3" t="s">
        <v>1151</v>
      </c>
      <c r="B1056" s="7">
        <v>46287</v>
      </c>
      <c r="C1056" s="3" t="str">
        <f>IFERROR(VLOOKUP(التحميل[[#This Row],[الرقم الداخلي]],تسجيل_العقود[],9,0),"")</f>
        <v>SCN-008554</v>
      </c>
      <c r="D1056" s="3" t="str">
        <f>IFERROR(VLOOKUP(التحميل[[#This Row],[الرقم الداخلي]],تسجيل_العقود[],5,0),"")</f>
        <v>الصويا</v>
      </c>
      <c r="E1056" s="3">
        <f>IFERROR(VLOOKUP(التحميل[[#This Row],[الرقم الداخلي]],تفصيلى[],8,0),"")</f>
        <v>0</v>
      </c>
      <c r="F1056" s="9" t="s">
        <v>202</v>
      </c>
      <c r="G1056" s="18">
        <v>9.35</v>
      </c>
      <c r="H1056" s="3"/>
    </row>
    <row r="1057" spans="1:8" ht="22.95" customHeight="1" x14ac:dyDescent="0.3">
      <c r="A1057" s="3" t="s">
        <v>1186</v>
      </c>
      <c r="B1057" s="7">
        <v>46287</v>
      </c>
      <c r="C1057" s="3" t="str">
        <f>IFERROR(VLOOKUP(التحميل[[#This Row],[الرقم الداخلي]],تسجيل_العقود[],9,0),"")</f>
        <v>SCN-008634</v>
      </c>
      <c r="D1057" s="3" t="str">
        <f>IFERROR(VLOOKUP(التحميل[[#This Row],[الرقم الداخلي]],تسجيل_العقود[],5,0),"")</f>
        <v>الصويا</v>
      </c>
      <c r="E1057" s="3">
        <f>IFERROR(VLOOKUP(التحميل[[#This Row],[الرقم الداخلي]],تفصيلى[],8,0),"")</f>
        <v>0</v>
      </c>
      <c r="F1057" s="9" t="s">
        <v>202</v>
      </c>
      <c r="G1057" s="18">
        <v>664.04</v>
      </c>
      <c r="H1057" s="3"/>
    </row>
    <row r="1058" spans="1:8" ht="22.95" customHeight="1" x14ac:dyDescent="0.3">
      <c r="A1058" s="3" t="s">
        <v>1054</v>
      </c>
      <c r="B1058" s="7">
        <v>46288</v>
      </c>
      <c r="C1058" s="3">
        <f>IFERROR(VLOOKUP(التحميل[[#This Row],[الرقم الداخلي]],تسجيل_العقود[],9,0),"")</f>
        <v>20045880</v>
      </c>
      <c r="D1058" s="3" t="str">
        <f>IFERROR(VLOOKUP(التحميل[[#This Row],[الرقم الداخلي]],تسجيل_العقود[],5,0),"")</f>
        <v>دى جى اس</v>
      </c>
      <c r="E1058" s="3" t="str">
        <f>IFERROR(VLOOKUP(التحميل[[#This Row],[الرقم الداخلي]],تفصيلى[],8,0),"")</f>
        <v>AMFITRITI</v>
      </c>
      <c r="F1058" s="9" t="s">
        <v>202</v>
      </c>
      <c r="G1058" s="18">
        <v>42.94</v>
      </c>
      <c r="H1058" s="3"/>
    </row>
    <row r="1059" spans="1:8" ht="22.95" customHeight="1" x14ac:dyDescent="0.3">
      <c r="A1059" s="3" t="s">
        <v>868</v>
      </c>
      <c r="B1059" s="7">
        <v>46288</v>
      </c>
      <c r="C1059" s="3" t="str">
        <f>IFERROR(VLOOKUP(التحميل[[#This Row],[الرقم الداخلي]],تسجيل_العقود[],9,0),"")</f>
        <v>S26/00052</v>
      </c>
      <c r="D1059" s="3" t="str">
        <f>IFERROR(VLOOKUP(التحميل[[#This Row],[الرقم الداخلي]],تسجيل_العقود[],5,0),"")</f>
        <v>الــــــــــذرة</v>
      </c>
      <c r="E1059" s="3" t="str">
        <f>IFERROR(VLOOKUP(التحميل[[#This Row],[الرقم الداخلي]],تفصيلى[],8,0),"")</f>
        <v>KYRA PANAGHIA</v>
      </c>
      <c r="F1059" s="9" t="s">
        <v>196</v>
      </c>
      <c r="G1059" s="18">
        <v>5279.58</v>
      </c>
      <c r="H1059" s="3"/>
    </row>
    <row r="1060" spans="1:8" ht="22.95" customHeight="1" x14ac:dyDescent="0.3">
      <c r="A1060" s="3" t="s">
        <v>1232</v>
      </c>
      <c r="B1060" s="7">
        <v>46288</v>
      </c>
      <c r="C1060" s="3" t="str">
        <f>IFERROR(VLOOKUP(التحميل[[#This Row],[الرقم الداخلي]],تسجيل_العقود[],9,0),"")</f>
        <v>255/2026/L</v>
      </c>
      <c r="D1060" s="3" t="str">
        <f>IFERROR(VLOOKUP(التحميل[[#This Row],[الرقم الداخلي]],تسجيل_العقود[],5,0),"")</f>
        <v>الصويا</v>
      </c>
      <c r="E1060" s="3">
        <f>IFERROR(VLOOKUP(التحميل[[#This Row],[الرقم الداخلي]],تفصيلى[],8,0),"")</f>
        <v>0</v>
      </c>
      <c r="F1060" s="9" t="s">
        <v>202</v>
      </c>
      <c r="G1060" s="18">
        <v>177.43</v>
      </c>
      <c r="H1060" s="3"/>
    </row>
    <row r="1061" spans="1:8" ht="22.95" customHeight="1" x14ac:dyDescent="0.3">
      <c r="A1061" s="3" t="s">
        <v>1150</v>
      </c>
      <c r="B1061" s="7">
        <v>46288</v>
      </c>
      <c r="C1061" s="3" t="str">
        <f>IFERROR(VLOOKUP(التحميل[[#This Row],[الرقم الداخلي]],تسجيل_العقود[],9,0),"")</f>
        <v>SCN-008553</v>
      </c>
      <c r="D1061" s="3" t="str">
        <f>IFERROR(VLOOKUP(التحميل[[#This Row],[الرقم الداخلي]],تسجيل_العقود[],5,0),"")</f>
        <v>الصويا</v>
      </c>
      <c r="E1061" s="3">
        <f>IFERROR(VLOOKUP(التحميل[[#This Row],[الرقم الداخلي]],تفصيلى[],8,0),"")</f>
        <v>0</v>
      </c>
      <c r="F1061" s="9" t="s">
        <v>202</v>
      </c>
      <c r="G1061" s="18">
        <v>19.54</v>
      </c>
      <c r="H1061" s="3"/>
    </row>
    <row r="1062" spans="1:8" ht="22.95" customHeight="1" x14ac:dyDescent="0.3">
      <c r="A1062" s="3" t="s">
        <v>1186</v>
      </c>
      <c r="B1062" s="7">
        <v>46288</v>
      </c>
      <c r="C1062" s="3" t="str">
        <f>IFERROR(VLOOKUP(التحميل[[#This Row],[الرقم الداخلي]],تسجيل_العقود[],9,0),"")</f>
        <v>SCN-008634</v>
      </c>
      <c r="D1062" s="3" t="str">
        <f>IFERROR(VLOOKUP(التحميل[[#This Row],[الرقم الداخلي]],تسجيل_العقود[],5,0),"")</f>
        <v>الصويا</v>
      </c>
      <c r="E1062" s="3">
        <f>IFERROR(VLOOKUP(التحميل[[#This Row],[الرقم الداخلي]],تفصيلى[],8,0),"")</f>
        <v>0</v>
      </c>
      <c r="F1062" s="9" t="s">
        <v>202</v>
      </c>
      <c r="G1062" s="18">
        <v>439.5</v>
      </c>
      <c r="H1062" s="3"/>
    </row>
    <row r="1063" spans="1:8" ht="22.95" customHeight="1" x14ac:dyDescent="0.3">
      <c r="A1063" s="3" t="s">
        <v>868</v>
      </c>
      <c r="B1063" s="7">
        <v>46289</v>
      </c>
      <c r="C1063" s="3" t="str">
        <f>IFERROR(VLOOKUP(التحميل[[#This Row],[الرقم الداخلي]],تسجيل_العقود[],9,0),"")</f>
        <v>S26/00052</v>
      </c>
      <c r="D1063" s="3" t="str">
        <f>IFERROR(VLOOKUP(التحميل[[#This Row],[الرقم الداخلي]],تسجيل_العقود[],5,0),"")</f>
        <v>الــــــــــذرة</v>
      </c>
      <c r="E1063" s="3" t="str">
        <f>IFERROR(VLOOKUP(التحميل[[#This Row],[الرقم الداخلي]],تفصيلى[],8,0),"")</f>
        <v>KYRA PANAGHIA</v>
      </c>
      <c r="F1063" s="9" t="s">
        <v>196</v>
      </c>
      <c r="G1063" s="18">
        <v>5197.78</v>
      </c>
      <c r="H1063" s="3"/>
    </row>
    <row r="1064" spans="1:8" ht="22.95" customHeight="1" x14ac:dyDescent="0.3">
      <c r="A1064" s="3" t="s">
        <v>1232</v>
      </c>
      <c r="B1064" s="7">
        <v>46289</v>
      </c>
      <c r="C1064" s="3" t="str">
        <f>IFERROR(VLOOKUP(التحميل[[#This Row],[الرقم الداخلي]],تسجيل_العقود[],9,0),"")</f>
        <v>255/2026/L</v>
      </c>
      <c r="D1064" s="3" t="str">
        <f>IFERROR(VLOOKUP(التحميل[[#This Row],[الرقم الداخلي]],تسجيل_العقود[],5,0),"")</f>
        <v>الصويا</v>
      </c>
      <c r="E1064" s="3">
        <f>IFERROR(VLOOKUP(التحميل[[#This Row],[الرقم الداخلي]],تفصيلى[],8,0),"")</f>
        <v>0</v>
      </c>
      <c r="F1064" s="9" t="s">
        <v>202</v>
      </c>
      <c r="G1064" s="18">
        <v>279.89999999999998</v>
      </c>
      <c r="H1064" s="3"/>
    </row>
    <row r="1065" spans="1:8" ht="22.95" customHeight="1" x14ac:dyDescent="0.3">
      <c r="A1065" s="3" t="s">
        <v>1186</v>
      </c>
      <c r="B1065" s="7">
        <v>46289</v>
      </c>
      <c r="C1065" s="3" t="str">
        <f>IFERROR(VLOOKUP(التحميل[[#This Row],[الرقم الداخلي]],تسجيل_العقود[],9,0),"")</f>
        <v>SCN-008634</v>
      </c>
      <c r="D1065" s="3" t="str">
        <f>IFERROR(VLOOKUP(التحميل[[#This Row],[الرقم الداخلي]],تسجيل_العقود[],5,0),"")</f>
        <v>الصويا</v>
      </c>
      <c r="E1065" s="3">
        <f>IFERROR(VLOOKUP(التحميل[[#This Row],[الرقم الداخلي]],تفصيلى[],8,0),"")</f>
        <v>0</v>
      </c>
      <c r="F1065" s="9" t="s">
        <v>202</v>
      </c>
      <c r="G1065" s="18">
        <v>434.77</v>
      </c>
      <c r="H1065" s="3"/>
    </row>
    <row r="1066" spans="1:8" ht="22.95" customHeight="1" x14ac:dyDescent="0.3">
      <c r="A1066" s="3" t="s">
        <v>1187</v>
      </c>
      <c r="B1066" s="7">
        <v>46289</v>
      </c>
      <c r="C1066" s="3" t="str">
        <f>IFERROR(VLOOKUP(التحميل[[#This Row],[الرقم الداخلي]],تسجيل_العقود[],9,0),"")</f>
        <v>SCN-008635</v>
      </c>
      <c r="D1066" s="3" t="str">
        <f>IFERROR(VLOOKUP(التحميل[[#This Row],[الرقم الداخلي]],تسجيل_العقود[],5,0),"")</f>
        <v>الصويا</v>
      </c>
      <c r="E1066" s="3">
        <f>IFERROR(VLOOKUP(التحميل[[#This Row],[الرقم الداخلي]],تفصيلى[],8,0),"")</f>
        <v>0</v>
      </c>
      <c r="F1066" s="9" t="s">
        <v>202</v>
      </c>
      <c r="G1066" s="18">
        <v>710.37</v>
      </c>
      <c r="H1066" s="3"/>
    </row>
    <row r="1067" spans="1:8" ht="22.95" customHeight="1" x14ac:dyDescent="0.3">
      <c r="A1067" s="3" t="s">
        <v>868</v>
      </c>
      <c r="B1067" s="7">
        <v>46290</v>
      </c>
      <c r="C1067" s="3" t="str">
        <f>IFERROR(VLOOKUP(التحميل[[#This Row],[الرقم الداخلي]],تسجيل_العقود[],9,0),"")</f>
        <v>S26/00052</v>
      </c>
      <c r="D1067" s="3" t="str">
        <f>IFERROR(VLOOKUP(التحميل[[#This Row],[الرقم الداخلي]],تسجيل_العقود[],5,0),"")</f>
        <v>الــــــــــذرة</v>
      </c>
      <c r="E1067" s="3" t="str">
        <f>IFERROR(VLOOKUP(التحميل[[#This Row],[الرقم الداخلي]],تفصيلى[],8,0),"")</f>
        <v>KYRA PANAGHIA</v>
      </c>
      <c r="F1067" s="9" t="s">
        <v>196</v>
      </c>
      <c r="G1067" s="18">
        <v>4872.9799999999996</v>
      </c>
      <c r="H1067" s="3"/>
    </row>
    <row r="1068" spans="1:8" ht="22.95" customHeight="1" x14ac:dyDescent="0.3">
      <c r="A1068" s="3" t="s">
        <v>1232</v>
      </c>
      <c r="B1068" s="7">
        <v>46290</v>
      </c>
      <c r="C1068" s="3" t="str">
        <f>IFERROR(VLOOKUP(التحميل[[#This Row],[الرقم الداخلي]],تسجيل_العقود[],9,0),"")</f>
        <v>255/2026/L</v>
      </c>
      <c r="D1068" s="3" t="str">
        <f>IFERROR(VLOOKUP(التحميل[[#This Row],[الرقم الداخلي]],تسجيل_العقود[],5,0),"")</f>
        <v>الصويا</v>
      </c>
      <c r="E1068" s="3">
        <f>IFERROR(VLOOKUP(التحميل[[#This Row],[الرقم الداخلي]],تفصيلى[],8,0),"")</f>
        <v>0</v>
      </c>
      <c r="F1068" s="9" t="s">
        <v>202</v>
      </c>
      <c r="G1068" s="18">
        <v>182.63</v>
      </c>
      <c r="H1068" s="3"/>
    </row>
    <row r="1069" spans="1:8" ht="22.95" customHeight="1" x14ac:dyDescent="0.3">
      <c r="A1069" s="3" t="s">
        <v>1186</v>
      </c>
      <c r="B1069" s="7">
        <v>46290</v>
      </c>
      <c r="C1069" s="3" t="str">
        <f>IFERROR(VLOOKUP(التحميل[[#This Row],[الرقم الداخلي]],تسجيل_العقود[],9,0),"")</f>
        <v>SCN-008634</v>
      </c>
      <c r="D1069" s="3" t="str">
        <f>IFERROR(VLOOKUP(التحميل[[#This Row],[الرقم الداخلي]],تسجيل_العقود[],5,0),"")</f>
        <v>الصويا</v>
      </c>
      <c r="E1069" s="3">
        <f>IFERROR(VLOOKUP(التحميل[[#This Row],[الرقم الداخلي]],تفصيلى[],8,0),"")</f>
        <v>0</v>
      </c>
      <c r="F1069" s="9" t="s">
        <v>202</v>
      </c>
      <c r="G1069" s="18">
        <v>319.06</v>
      </c>
      <c r="H1069" s="3"/>
    </row>
    <row r="1070" spans="1:8" ht="22.95" customHeight="1" x14ac:dyDescent="0.3">
      <c r="A1070" s="3" t="s">
        <v>1187</v>
      </c>
      <c r="B1070" s="7">
        <v>46290</v>
      </c>
      <c r="C1070" s="3" t="str">
        <f>IFERROR(VLOOKUP(التحميل[[#This Row],[الرقم الداخلي]],تسجيل_العقود[],9,0),"")</f>
        <v>SCN-008635</v>
      </c>
      <c r="D1070" s="3" t="str">
        <f>IFERROR(VLOOKUP(التحميل[[#This Row],[الرقم الداخلي]],تسجيل_العقود[],5,0),"")</f>
        <v>الصويا</v>
      </c>
      <c r="E1070" s="3">
        <f>IFERROR(VLOOKUP(التحميل[[#This Row],[الرقم الداخلي]],تفصيلى[],8,0),"")</f>
        <v>0</v>
      </c>
      <c r="F1070" s="9" t="s">
        <v>202</v>
      </c>
      <c r="G1070" s="18">
        <v>787.09</v>
      </c>
      <c r="H1070" s="3"/>
    </row>
    <row r="1071" spans="1:8" ht="22.95" customHeight="1" x14ac:dyDescent="0.3">
      <c r="A1071" s="3" t="s">
        <v>824</v>
      </c>
      <c r="B1071" s="7">
        <v>46291</v>
      </c>
      <c r="C1071" s="3">
        <f>IFERROR(VLOOKUP(التحميل[[#This Row],[الرقم الداخلي]],تسجيل_العقود[],9,0),"")</f>
        <v>20045090</v>
      </c>
      <c r="D1071" s="3" t="str">
        <f>IFERROR(VLOOKUP(التحميل[[#This Row],[الرقم الداخلي]],تسجيل_العقود[],5,0),"")</f>
        <v>البذرة</v>
      </c>
      <c r="E1071" s="3" t="str">
        <f>IFERROR(VLOOKUP(التحميل[[#This Row],[الرقم الداخلي]],تفصيلى[],8,0),"")</f>
        <v>MEDI VAIANO</v>
      </c>
      <c r="F1071" s="9" t="s">
        <v>202</v>
      </c>
      <c r="G1071" s="18">
        <v>107.7</v>
      </c>
      <c r="H1071" s="3"/>
    </row>
    <row r="1072" spans="1:8" ht="22.95" customHeight="1" x14ac:dyDescent="0.3">
      <c r="A1072" s="3" t="s">
        <v>1054</v>
      </c>
      <c r="B1072" s="7">
        <v>46291</v>
      </c>
      <c r="C1072" s="3">
        <f>IFERROR(VLOOKUP(التحميل[[#This Row],[الرقم الداخلي]],تسجيل_العقود[],9,0),"")</f>
        <v>20045880</v>
      </c>
      <c r="D1072" s="3" t="str">
        <f>IFERROR(VLOOKUP(التحميل[[#This Row],[الرقم الداخلي]],تسجيل_العقود[],5,0),"")</f>
        <v>دى جى اس</v>
      </c>
      <c r="E1072" s="3" t="str">
        <f>IFERROR(VLOOKUP(التحميل[[#This Row],[الرقم الداخلي]],تفصيلى[],8,0),"")</f>
        <v>AMFITRITI</v>
      </c>
      <c r="F1072" s="9" t="s">
        <v>202</v>
      </c>
      <c r="G1072" s="18">
        <v>302.88</v>
      </c>
      <c r="H1072" s="3"/>
    </row>
    <row r="1073" spans="1:8" ht="22.95" customHeight="1" x14ac:dyDescent="0.3">
      <c r="A1073" s="3" t="s">
        <v>868</v>
      </c>
      <c r="B1073" s="7">
        <v>46291</v>
      </c>
      <c r="C1073" s="3" t="str">
        <f>IFERROR(VLOOKUP(التحميل[[#This Row],[الرقم الداخلي]],تسجيل_العقود[],9,0),"")</f>
        <v>S26/00052</v>
      </c>
      <c r="D1073" s="3" t="str">
        <f>IFERROR(VLOOKUP(التحميل[[#This Row],[الرقم الداخلي]],تسجيل_العقود[],5,0),"")</f>
        <v>الــــــــــذرة</v>
      </c>
      <c r="E1073" s="3" t="str">
        <f>IFERROR(VLOOKUP(التحميل[[#This Row],[الرقم الداخلي]],تفصيلى[],8,0),"")</f>
        <v>KYRA PANAGHIA</v>
      </c>
      <c r="F1073" s="9" t="s">
        <v>196</v>
      </c>
      <c r="G1073" s="18">
        <v>1488.28</v>
      </c>
      <c r="H1073" s="3"/>
    </row>
    <row r="1074" spans="1:8" ht="22.95" customHeight="1" x14ac:dyDescent="0.3">
      <c r="A1074" s="3" t="s">
        <v>857</v>
      </c>
      <c r="B1074" s="7">
        <v>46291</v>
      </c>
      <c r="C1074" s="3">
        <f>IFERROR(VLOOKUP(التحميل[[#This Row],[الرقم الداخلي]],تسجيل_العقود[],9,0),"")</f>
        <v>60932003</v>
      </c>
      <c r="D1074" s="3" t="str">
        <f>IFERROR(VLOOKUP(التحميل[[#This Row],[الرقم الداخلي]],تسجيل_العقود[],5,0),"")</f>
        <v>الــــــــــذرة</v>
      </c>
      <c r="E1074" s="3" t="str">
        <f>IFERROR(VLOOKUP(التحميل[[#This Row],[الرقم الداخلي]],تفصيلى[],8,0),"")</f>
        <v>GRAND CONCORD</v>
      </c>
      <c r="F1074" s="9" t="s">
        <v>202</v>
      </c>
      <c r="G1074" s="18">
        <v>755.16</v>
      </c>
      <c r="H1074" s="3"/>
    </row>
    <row r="1075" spans="1:8" ht="22.95" customHeight="1" x14ac:dyDescent="0.3">
      <c r="A1075" s="3" t="s">
        <v>1232</v>
      </c>
      <c r="B1075" s="7">
        <v>46291</v>
      </c>
      <c r="C1075" s="3" t="str">
        <f>IFERROR(VLOOKUP(التحميل[[#This Row],[الرقم الداخلي]],تسجيل_العقود[],9,0),"")</f>
        <v>255/2026/L</v>
      </c>
      <c r="D1075" s="3" t="str">
        <f>IFERROR(VLOOKUP(التحميل[[#This Row],[الرقم الداخلي]],تسجيل_العقود[],5,0),"")</f>
        <v>الصويا</v>
      </c>
      <c r="E1075" s="3">
        <f>IFERROR(VLOOKUP(التحميل[[#This Row],[الرقم الداخلي]],تفصيلى[],8,0),"")</f>
        <v>0</v>
      </c>
      <c r="F1075" s="9" t="s">
        <v>202</v>
      </c>
      <c r="G1075" s="18">
        <v>517.48</v>
      </c>
      <c r="H1075" s="3"/>
    </row>
    <row r="1076" spans="1:8" ht="22.95" customHeight="1" x14ac:dyDescent="0.3">
      <c r="A1076" s="3" t="s">
        <v>1187</v>
      </c>
      <c r="B1076" s="7">
        <v>46291</v>
      </c>
      <c r="C1076" s="3" t="str">
        <f>IFERROR(VLOOKUP(التحميل[[#This Row],[الرقم الداخلي]],تسجيل_العقود[],9,0),"")</f>
        <v>SCN-008635</v>
      </c>
      <c r="D1076" s="3" t="str">
        <f>IFERROR(VLOOKUP(التحميل[[#This Row],[الرقم الداخلي]],تسجيل_العقود[],5,0),"")</f>
        <v>الصويا</v>
      </c>
      <c r="E1076" s="3">
        <f>IFERROR(VLOOKUP(التحميل[[#This Row],[الرقم الداخلي]],تفصيلى[],8,0),"")</f>
        <v>0</v>
      </c>
      <c r="F1076" s="9" t="s">
        <v>202</v>
      </c>
      <c r="G1076" s="18">
        <v>666.91</v>
      </c>
      <c r="H1076" s="3"/>
    </row>
    <row r="1077" spans="1:8" ht="22.95" customHeight="1" x14ac:dyDescent="0.3">
      <c r="A1077" s="3" t="s">
        <v>824</v>
      </c>
      <c r="B1077" s="7">
        <v>46292</v>
      </c>
      <c r="C1077" s="3">
        <f>IFERROR(VLOOKUP(التحميل[[#This Row],[الرقم الداخلي]],تسجيل_العقود[],9,0),"")</f>
        <v>20045090</v>
      </c>
      <c r="D1077" s="3" t="str">
        <f>IFERROR(VLOOKUP(التحميل[[#This Row],[الرقم الداخلي]],تسجيل_العقود[],5,0),"")</f>
        <v>البذرة</v>
      </c>
      <c r="E1077" s="3" t="str">
        <f>IFERROR(VLOOKUP(التحميل[[#This Row],[الرقم الداخلي]],تفصيلى[],8,0),"")</f>
        <v>MEDI VAIANO</v>
      </c>
      <c r="F1077" s="9" t="s">
        <v>202</v>
      </c>
      <c r="G1077" s="18">
        <v>275.45999999999998</v>
      </c>
      <c r="H1077" s="3"/>
    </row>
    <row r="1078" spans="1:8" ht="22.95" customHeight="1" x14ac:dyDescent="0.3">
      <c r="A1078" s="3" t="s">
        <v>1054</v>
      </c>
      <c r="B1078" s="7">
        <v>46292</v>
      </c>
      <c r="C1078" s="3">
        <f>IFERROR(VLOOKUP(التحميل[[#This Row],[الرقم الداخلي]],تسجيل_العقود[],9,0),"")</f>
        <v>20045880</v>
      </c>
      <c r="D1078" s="3" t="str">
        <f>IFERROR(VLOOKUP(التحميل[[#This Row],[الرقم الداخلي]],تسجيل_العقود[],5,0),"")</f>
        <v>دى جى اس</v>
      </c>
      <c r="E1078" s="3" t="str">
        <f>IFERROR(VLOOKUP(التحميل[[#This Row],[الرقم الداخلي]],تفصيلى[],8,0),"")</f>
        <v>AMFITRITI</v>
      </c>
      <c r="F1078" s="9" t="s">
        <v>202</v>
      </c>
      <c r="G1078" s="18">
        <v>1120.4000000000001</v>
      </c>
      <c r="H1078" s="3"/>
    </row>
    <row r="1079" spans="1:8" ht="22.95" customHeight="1" x14ac:dyDescent="0.3">
      <c r="A1079" s="3" t="s">
        <v>857</v>
      </c>
      <c r="B1079" s="7">
        <v>46292</v>
      </c>
      <c r="C1079" s="3">
        <f>IFERROR(VLOOKUP(التحميل[[#This Row],[الرقم الداخلي]],تسجيل_العقود[],9,0),"")</f>
        <v>60932003</v>
      </c>
      <c r="D1079" s="3" t="str">
        <f>IFERROR(VLOOKUP(التحميل[[#This Row],[الرقم الداخلي]],تسجيل_العقود[],5,0),"")</f>
        <v>الــــــــــذرة</v>
      </c>
      <c r="E1079" s="3" t="str">
        <f>IFERROR(VLOOKUP(التحميل[[#This Row],[الرقم الداخلي]],تفصيلى[],8,0),"")</f>
        <v>GRAND CONCORD</v>
      </c>
      <c r="F1079" s="9" t="s">
        <v>202</v>
      </c>
      <c r="G1079" s="18">
        <v>299.36</v>
      </c>
      <c r="H1079" s="3"/>
    </row>
    <row r="1080" spans="1:8" ht="22.95" customHeight="1" x14ac:dyDescent="0.3">
      <c r="A1080" s="3" t="s">
        <v>1232</v>
      </c>
      <c r="B1080" s="7">
        <v>46292</v>
      </c>
      <c r="C1080" s="3" t="str">
        <f>IFERROR(VLOOKUP(التحميل[[#This Row],[الرقم الداخلي]],تسجيل_العقود[],9,0),"")</f>
        <v>255/2026/L</v>
      </c>
      <c r="D1080" s="3" t="str">
        <f>IFERROR(VLOOKUP(التحميل[[#This Row],[الرقم الداخلي]],تسجيل_العقود[],5,0),"")</f>
        <v>الصويا</v>
      </c>
      <c r="E1080" s="3">
        <f>IFERROR(VLOOKUP(التحميل[[#This Row],[الرقم الداخلي]],تفصيلى[],8,0),"")</f>
        <v>0</v>
      </c>
      <c r="F1080" s="9" t="s">
        <v>202</v>
      </c>
      <c r="G1080" s="18">
        <v>19.71</v>
      </c>
      <c r="H1080" s="3"/>
    </row>
    <row r="1081" spans="1:8" ht="22.95" customHeight="1" x14ac:dyDescent="0.3">
      <c r="A1081" s="3" t="s">
        <v>1186</v>
      </c>
      <c r="B1081" s="7">
        <v>46292</v>
      </c>
      <c r="C1081" s="3" t="str">
        <f>IFERROR(VLOOKUP(التحميل[[#This Row],[الرقم الداخلي]],تسجيل_العقود[],9,0),"")</f>
        <v>SCN-008634</v>
      </c>
      <c r="D1081" s="3" t="str">
        <f>IFERROR(VLOOKUP(التحميل[[#This Row],[الرقم الداخلي]],تسجيل_العقود[],5,0),"")</f>
        <v>الصويا</v>
      </c>
      <c r="E1081" s="3">
        <f>IFERROR(VLOOKUP(التحميل[[#This Row],[الرقم الداخلي]],تفصيلى[],8,0),"")</f>
        <v>0</v>
      </c>
      <c r="F1081" s="9" t="s">
        <v>202</v>
      </c>
      <c r="G1081" s="18">
        <v>8.24</v>
      </c>
      <c r="H1081" s="3"/>
    </row>
    <row r="1082" spans="1:8" ht="22.95" customHeight="1" x14ac:dyDescent="0.3">
      <c r="A1082" s="3" t="s">
        <v>1187</v>
      </c>
      <c r="B1082" s="7">
        <v>46292</v>
      </c>
      <c r="C1082" s="3" t="str">
        <f>IFERROR(VLOOKUP(التحميل[[#This Row],[الرقم الداخلي]],تسجيل_العقود[],9,0),"")</f>
        <v>SCN-008635</v>
      </c>
      <c r="D1082" s="3" t="str">
        <f>IFERROR(VLOOKUP(التحميل[[#This Row],[الرقم الداخلي]],تسجيل_العقود[],5,0),"")</f>
        <v>الصويا</v>
      </c>
      <c r="E1082" s="3">
        <f>IFERROR(VLOOKUP(التحميل[[#This Row],[الرقم الداخلي]],تفصيلى[],8,0),"")</f>
        <v>0</v>
      </c>
      <c r="F1082" s="9" t="s">
        <v>202</v>
      </c>
      <c r="G1082" s="18">
        <v>57.56</v>
      </c>
      <c r="H1082" s="3"/>
    </row>
    <row r="1083" spans="1:8" ht="22.95" customHeight="1" x14ac:dyDescent="0.3">
      <c r="A1083" s="3" t="s">
        <v>1188</v>
      </c>
      <c r="B1083" s="7">
        <v>46292</v>
      </c>
      <c r="C1083" s="3" t="str">
        <f>IFERROR(VLOOKUP(التحميل[[#This Row],[الرقم الداخلي]],تسجيل_العقود[],9,0),"")</f>
        <v>SCN-008636</v>
      </c>
      <c r="D1083" s="3" t="str">
        <f>IFERROR(VLOOKUP(التحميل[[#This Row],[الرقم الداخلي]],تسجيل_العقود[],5,0),"")</f>
        <v>الصويا</v>
      </c>
      <c r="E1083" s="3">
        <f>IFERROR(VLOOKUP(التحميل[[#This Row],[الرقم الداخلي]],تفصيلى[],8,0),"")</f>
        <v>0</v>
      </c>
      <c r="F1083" s="9" t="s">
        <v>202</v>
      </c>
      <c r="G1083" s="18">
        <v>762.3</v>
      </c>
      <c r="H1083" s="3"/>
    </row>
    <row r="1084" spans="1:8" ht="22.95" customHeight="1" x14ac:dyDescent="0.3">
      <c r="A1084" s="3" t="s">
        <v>824</v>
      </c>
      <c r="B1084" s="7">
        <v>46293</v>
      </c>
      <c r="C1084" s="3">
        <f>IFERROR(VLOOKUP(التحميل[[#This Row],[الرقم الداخلي]],تسجيل_العقود[],9,0),"")</f>
        <v>20045090</v>
      </c>
      <c r="D1084" s="3" t="str">
        <f>IFERROR(VLOOKUP(التحميل[[#This Row],[الرقم الداخلي]],تسجيل_العقود[],5,0),"")</f>
        <v>البذرة</v>
      </c>
      <c r="E1084" s="3" t="str">
        <f>IFERROR(VLOOKUP(التحميل[[#This Row],[الرقم الداخلي]],تفصيلى[],8,0),"")</f>
        <v>MEDI VAIANO</v>
      </c>
      <c r="F1084" s="9" t="s">
        <v>202</v>
      </c>
      <c r="G1084" s="18">
        <v>758.64</v>
      </c>
      <c r="H1084" s="3"/>
    </row>
    <row r="1085" spans="1:8" ht="22.95" customHeight="1" x14ac:dyDescent="0.3">
      <c r="A1085" s="3" t="s">
        <v>1054</v>
      </c>
      <c r="B1085" s="7">
        <v>46293</v>
      </c>
      <c r="C1085" s="3">
        <f>IFERROR(VLOOKUP(التحميل[[#This Row],[الرقم الداخلي]],تسجيل_العقود[],9,0),"")</f>
        <v>20045880</v>
      </c>
      <c r="D1085" s="3" t="str">
        <f>IFERROR(VLOOKUP(التحميل[[#This Row],[الرقم الداخلي]],تسجيل_العقود[],5,0),"")</f>
        <v>دى جى اس</v>
      </c>
      <c r="E1085" s="3" t="str">
        <f>IFERROR(VLOOKUP(التحميل[[#This Row],[الرقم الداخلي]],تفصيلى[],8,0),"")</f>
        <v>AMFITRITI</v>
      </c>
      <c r="F1085" s="9" t="s">
        <v>202</v>
      </c>
      <c r="G1085" s="18">
        <v>42.94</v>
      </c>
      <c r="H1085" s="3"/>
    </row>
    <row r="1086" spans="1:8" ht="22.95" customHeight="1" x14ac:dyDescent="0.3">
      <c r="A1086" s="3" t="s">
        <v>857</v>
      </c>
      <c r="B1086" s="7">
        <v>46293</v>
      </c>
      <c r="C1086" s="3">
        <f>IFERROR(VLOOKUP(التحميل[[#This Row],[الرقم الداخلي]],تسجيل_العقود[],9,0),"")</f>
        <v>60932003</v>
      </c>
      <c r="D1086" s="3" t="str">
        <f>IFERROR(VLOOKUP(التحميل[[#This Row],[الرقم الداخلي]],تسجيل_العقود[],5,0),"")</f>
        <v>الــــــــــذرة</v>
      </c>
      <c r="E1086" s="3" t="str">
        <f>IFERROR(VLOOKUP(التحميل[[#This Row],[الرقم الداخلي]],تفصيلى[],8,0),"")</f>
        <v>GRAND CONCORD</v>
      </c>
      <c r="F1086" s="9" t="s">
        <v>202</v>
      </c>
      <c r="G1086" s="18">
        <v>176.18</v>
      </c>
      <c r="H1086" s="3"/>
    </row>
    <row r="1087" spans="1:8" ht="22.95" customHeight="1" x14ac:dyDescent="0.3">
      <c r="A1087" s="3" t="s">
        <v>1232</v>
      </c>
      <c r="B1087" s="7">
        <v>46293</v>
      </c>
      <c r="C1087" s="3" t="str">
        <f>IFERROR(VLOOKUP(التحميل[[#This Row],[الرقم الداخلي]],تسجيل_العقود[],9,0),"")</f>
        <v>255/2026/L</v>
      </c>
      <c r="D1087" s="3" t="str">
        <f>IFERROR(VLOOKUP(التحميل[[#This Row],[الرقم الداخلي]],تسجيل_العقود[],5,0),"")</f>
        <v>الصويا</v>
      </c>
      <c r="E1087" s="3">
        <f>IFERROR(VLOOKUP(التحميل[[#This Row],[الرقم الداخلي]],تفصيلى[],8,0),"")</f>
        <v>0</v>
      </c>
      <c r="F1087" s="9" t="s">
        <v>202</v>
      </c>
      <c r="G1087" s="18">
        <v>466</v>
      </c>
      <c r="H1087" s="3"/>
    </row>
    <row r="1088" spans="1:8" ht="22.95" customHeight="1" x14ac:dyDescent="0.3">
      <c r="A1088" s="3" t="s">
        <v>1185</v>
      </c>
      <c r="B1088" s="7">
        <v>46293</v>
      </c>
      <c r="C1088" s="3" t="str">
        <f>IFERROR(VLOOKUP(التحميل[[#This Row],[الرقم الداخلي]],تسجيل_العقود[],9,0),"")</f>
        <v>SCN-008633</v>
      </c>
      <c r="D1088" s="3" t="str">
        <f>IFERROR(VLOOKUP(التحميل[[#This Row],[الرقم الداخلي]],تسجيل_العقود[],5,0),"")</f>
        <v>الصويا</v>
      </c>
      <c r="E1088" s="3">
        <f>IFERROR(VLOOKUP(التحميل[[#This Row],[الرقم الداخلي]],تفصيلى[],8,0),"")</f>
        <v>0</v>
      </c>
      <c r="F1088" s="9" t="s">
        <v>202</v>
      </c>
      <c r="G1088" s="18">
        <v>9.23</v>
      </c>
      <c r="H1088" s="3"/>
    </row>
    <row r="1089" spans="1:8" ht="22.95" customHeight="1" x14ac:dyDescent="0.3">
      <c r="A1089" s="3" t="s">
        <v>1188</v>
      </c>
      <c r="B1089" s="7">
        <v>46293</v>
      </c>
      <c r="C1089" s="3" t="str">
        <f>IFERROR(VLOOKUP(التحميل[[#This Row],[الرقم الداخلي]],تسجيل_العقود[],9,0),"")</f>
        <v>SCN-008636</v>
      </c>
      <c r="D1089" s="3" t="str">
        <f>IFERROR(VLOOKUP(التحميل[[#This Row],[الرقم الداخلي]],تسجيل_العقود[],5,0),"")</f>
        <v>الصويا</v>
      </c>
      <c r="E1089" s="3">
        <f>IFERROR(VLOOKUP(التحميل[[#This Row],[الرقم الداخلي]],تفصيلى[],8,0),"")</f>
        <v>0</v>
      </c>
      <c r="F1089" s="9" t="s">
        <v>202</v>
      </c>
      <c r="G1089" s="18">
        <v>872.55</v>
      </c>
      <c r="H1089" s="3"/>
    </row>
    <row r="1090" spans="1:8" ht="22.95" customHeight="1" x14ac:dyDescent="0.3">
      <c r="A1090" s="3" t="s">
        <v>824</v>
      </c>
      <c r="B1090" s="7">
        <v>46294</v>
      </c>
      <c r="C1090" s="3">
        <f>IFERROR(VLOOKUP(التحميل[[#This Row],[الرقم الداخلي]],تسجيل_العقود[],9,0),"")</f>
        <v>20045090</v>
      </c>
      <c r="D1090" s="3" t="str">
        <f>IFERROR(VLOOKUP(التحميل[[#This Row],[الرقم الداخلي]],تسجيل_العقود[],5,0),"")</f>
        <v>البذرة</v>
      </c>
      <c r="E1090" s="3" t="str">
        <f>IFERROR(VLOOKUP(التحميل[[#This Row],[الرقم الداخلي]],تفصيلى[],8,0),"")</f>
        <v>MEDI VAIANO</v>
      </c>
      <c r="F1090" s="9" t="s">
        <v>202</v>
      </c>
      <c r="G1090" s="18">
        <v>151.18</v>
      </c>
      <c r="H1090" s="3"/>
    </row>
    <row r="1091" spans="1:8" ht="22.95" customHeight="1" x14ac:dyDescent="0.3">
      <c r="A1091" s="3" t="s">
        <v>1054</v>
      </c>
      <c r="B1091" s="7">
        <v>46294</v>
      </c>
      <c r="C1091" s="3">
        <f>IFERROR(VLOOKUP(التحميل[[#This Row],[الرقم الداخلي]],تسجيل_العقود[],9,0),"")</f>
        <v>20045880</v>
      </c>
      <c r="D1091" s="3" t="str">
        <f>IFERROR(VLOOKUP(التحميل[[#This Row],[الرقم الداخلي]],تسجيل_العقود[],5,0),"")</f>
        <v>دى جى اس</v>
      </c>
      <c r="E1091" s="3" t="str">
        <f>IFERROR(VLOOKUP(التحميل[[#This Row],[الرقم الداخلي]],تفصيلى[],8,0),"")</f>
        <v>AMFITRITI</v>
      </c>
      <c r="F1091" s="9" t="s">
        <v>202</v>
      </c>
      <c r="G1091" s="18">
        <v>268.95999999999998</v>
      </c>
      <c r="H1091" s="3"/>
    </row>
    <row r="1092" spans="1:8" ht="22.95" customHeight="1" x14ac:dyDescent="0.3">
      <c r="A1092" s="3" t="s">
        <v>857</v>
      </c>
      <c r="B1092" s="7">
        <v>46294</v>
      </c>
      <c r="C1092" s="3">
        <f>IFERROR(VLOOKUP(التحميل[[#This Row],[الرقم الداخلي]],تسجيل_العقود[],9,0),"")</f>
        <v>60932003</v>
      </c>
      <c r="D1092" s="3" t="str">
        <f>IFERROR(VLOOKUP(التحميل[[#This Row],[الرقم الداخلي]],تسجيل_العقود[],5,0),"")</f>
        <v>الــــــــــذرة</v>
      </c>
      <c r="E1092" s="3" t="str">
        <f>IFERROR(VLOOKUP(التحميل[[#This Row],[الرقم الداخلي]],تفصيلى[],8,0),"")</f>
        <v>GRAND CONCORD</v>
      </c>
      <c r="F1092" s="9" t="s">
        <v>202</v>
      </c>
      <c r="G1092" s="18">
        <v>693.78</v>
      </c>
      <c r="H1092" s="3"/>
    </row>
    <row r="1093" spans="1:8" ht="22.95" customHeight="1" x14ac:dyDescent="0.3">
      <c r="A1093" s="3" t="s">
        <v>1232</v>
      </c>
      <c r="B1093" s="7">
        <v>46294</v>
      </c>
      <c r="C1093" s="3" t="str">
        <f>IFERROR(VLOOKUP(التحميل[[#This Row],[الرقم الداخلي]],تسجيل_العقود[],9,0),"")</f>
        <v>255/2026/L</v>
      </c>
      <c r="D1093" s="3" t="str">
        <f>IFERROR(VLOOKUP(التحميل[[#This Row],[الرقم الداخلي]],تسجيل_العقود[],5,0),"")</f>
        <v>الصويا</v>
      </c>
      <c r="E1093" s="3">
        <f>IFERROR(VLOOKUP(التحميل[[#This Row],[الرقم الداخلي]],تفصيلى[],8,0),"")</f>
        <v>0</v>
      </c>
      <c r="F1093" s="9" t="s">
        <v>202</v>
      </c>
      <c r="G1093" s="18">
        <v>241.51</v>
      </c>
      <c r="H1093" s="3"/>
    </row>
    <row r="1094" spans="1:8" ht="22.95" customHeight="1" x14ac:dyDescent="0.3">
      <c r="A1094" s="3" t="s">
        <v>1187</v>
      </c>
      <c r="B1094" s="7">
        <v>46294</v>
      </c>
      <c r="C1094" s="3" t="str">
        <f>IFERROR(VLOOKUP(التحميل[[#This Row],[الرقم الداخلي]],تسجيل_العقود[],9,0),"")</f>
        <v>SCN-008635</v>
      </c>
      <c r="D1094" s="3" t="str">
        <f>IFERROR(VLOOKUP(التحميل[[#This Row],[الرقم الداخلي]],تسجيل_العقود[],5,0),"")</f>
        <v>الصويا</v>
      </c>
      <c r="E1094" s="3">
        <f>IFERROR(VLOOKUP(التحميل[[#This Row],[الرقم الداخلي]],تفصيلى[],8,0),"")</f>
        <v>0</v>
      </c>
      <c r="F1094" s="9" t="s">
        <v>202</v>
      </c>
      <c r="G1094" s="18">
        <v>185.53</v>
      </c>
      <c r="H1094" s="3"/>
    </row>
    <row r="1095" spans="1:8" ht="22.95" customHeight="1" x14ac:dyDescent="0.3">
      <c r="A1095" s="3" t="s">
        <v>1188</v>
      </c>
      <c r="B1095" s="7">
        <v>46294</v>
      </c>
      <c r="C1095" s="3" t="str">
        <f>IFERROR(VLOOKUP(التحميل[[#This Row],[الرقم الداخلي]],تسجيل_العقود[],9,0),"")</f>
        <v>SCN-008636</v>
      </c>
      <c r="D1095" s="3" t="str">
        <f>IFERROR(VLOOKUP(التحميل[[#This Row],[الرقم الداخلي]],تسجيل_العقود[],5,0),"")</f>
        <v>الصويا</v>
      </c>
      <c r="E1095" s="3">
        <f>IFERROR(VLOOKUP(التحميل[[#This Row],[الرقم الداخلي]],تفصيلى[],8,0),"")</f>
        <v>0</v>
      </c>
      <c r="F1095" s="9" t="s">
        <v>202</v>
      </c>
      <c r="G1095" s="18">
        <v>732.22</v>
      </c>
      <c r="H1095" s="3"/>
    </row>
    <row r="1096" spans="1:8" ht="22.95" customHeight="1" x14ac:dyDescent="0.3">
      <c r="A1096" s="3" t="s">
        <v>1189</v>
      </c>
      <c r="B1096" s="7">
        <v>46294</v>
      </c>
      <c r="C1096" s="3" t="str">
        <f>IFERROR(VLOOKUP(التحميل[[#This Row],[الرقم الداخلي]],تسجيل_العقود[],9,0),"")</f>
        <v>SCN-008637</v>
      </c>
      <c r="D1096" s="3" t="str">
        <f>IFERROR(VLOOKUP(التحميل[[#This Row],[الرقم الداخلي]],تسجيل_العقود[],5,0),"")</f>
        <v>الصويا</v>
      </c>
      <c r="E1096" s="3">
        <f>IFERROR(VLOOKUP(التحميل[[#This Row],[الرقم الداخلي]],تفصيلى[],8,0),"")</f>
        <v>0</v>
      </c>
      <c r="F1096" s="9" t="s">
        <v>202</v>
      </c>
      <c r="G1096" s="18">
        <v>188.63</v>
      </c>
      <c r="H1096" s="3"/>
    </row>
    <row r="1097" spans="1:8" ht="22.95" customHeight="1" x14ac:dyDescent="0.3">
      <c r="A1097" s="3" t="s">
        <v>1054</v>
      </c>
      <c r="B1097" s="7">
        <v>46295</v>
      </c>
      <c r="C1097" s="3">
        <f>IFERROR(VLOOKUP(التحميل[[#This Row],[الرقم الداخلي]],تسجيل_العقود[],9,0),"")</f>
        <v>20045880</v>
      </c>
      <c r="D1097" s="3" t="str">
        <f>IFERROR(VLOOKUP(التحميل[[#This Row],[الرقم الداخلي]],تسجيل_العقود[],5,0),"")</f>
        <v>دى جى اس</v>
      </c>
      <c r="E1097" s="3" t="str">
        <f>IFERROR(VLOOKUP(التحميل[[#This Row],[الرقم الداخلي]],تفصيلى[],8,0),"")</f>
        <v>AMFITRITI</v>
      </c>
      <c r="F1097" s="9" t="s">
        <v>202</v>
      </c>
      <c r="G1097" s="18">
        <v>90.28</v>
      </c>
      <c r="H1097" s="3"/>
    </row>
    <row r="1098" spans="1:8" ht="22.95" customHeight="1" x14ac:dyDescent="0.3">
      <c r="A1098" s="3" t="s">
        <v>857</v>
      </c>
      <c r="B1098" s="7">
        <v>46295</v>
      </c>
      <c r="C1098" s="3">
        <f>IFERROR(VLOOKUP(التحميل[[#This Row],[الرقم الداخلي]],تسجيل_العقود[],9,0),"")</f>
        <v>60932003</v>
      </c>
      <c r="D1098" s="3" t="str">
        <f>IFERROR(VLOOKUP(التحميل[[#This Row],[الرقم الداخلي]],تسجيل_العقود[],5,0),"")</f>
        <v>الــــــــــذرة</v>
      </c>
      <c r="E1098" s="3" t="str">
        <f>IFERROR(VLOOKUP(التحميل[[#This Row],[الرقم الداخلي]],تفصيلى[],8,0),"")</f>
        <v>GRAND CONCORD</v>
      </c>
      <c r="F1098" s="9" t="s">
        <v>202</v>
      </c>
      <c r="G1098" s="18">
        <v>117.36</v>
      </c>
      <c r="H1098" s="3"/>
    </row>
    <row r="1099" spans="1:8" ht="22.95" customHeight="1" x14ac:dyDescent="0.3">
      <c r="A1099" s="3" t="s">
        <v>1232</v>
      </c>
      <c r="B1099" s="7">
        <v>46295</v>
      </c>
      <c r="C1099" s="3" t="str">
        <f>IFERROR(VLOOKUP(التحميل[[#This Row],[الرقم الداخلي]],تسجيل_العقود[],9,0),"")</f>
        <v>255/2026/L</v>
      </c>
      <c r="D1099" s="3" t="str">
        <f>IFERROR(VLOOKUP(التحميل[[#This Row],[الرقم الداخلي]],تسجيل_العقود[],5,0),"")</f>
        <v>الصويا</v>
      </c>
      <c r="E1099" s="3">
        <f>IFERROR(VLOOKUP(التحميل[[#This Row],[الرقم الداخلي]],تفصيلى[],8,0),"")</f>
        <v>0</v>
      </c>
      <c r="F1099" s="9" t="s">
        <v>202</v>
      </c>
      <c r="G1099" s="18">
        <v>489.22</v>
      </c>
      <c r="H1099" s="3"/>
    </row>
    <row r="1100" spans="1:8" ht="22.95" customHeight="1" x14ac:dyDescent="0.3">
      <c r="A1100" s="3" t="s">
        <v>1187</v>
      </c>
      <c r="B1100" s="7">
        <v>46295</v>
      </c>
      <c r="C1100" s="3" t="str">
        <f>IFERROR(VLOOKUP(التحميل[[#This Row],[الرقم الداخلي]],تسجيل_العقود[],9,0),"")</f>
        <v>SCN-008635</v>
      </c>
      <c r="D1100" s="3" t="str">
        <f>IFERROR(VLOOKUP(التحميل[[#This Row],[الرقم الداخلي]],تسجيل_العقود[],5,0),"")</f>
        <v>الصويا</v>
      </c>
      <c r="E1100" s="3">
        <f>IFERROR(VLOOKUP(التحميل[[#This Row],[الرقم الداخلي]],تفصيلى[],8,0),"")</f>
        <v>0</v>
      </c>
      <c r="F1100" s="9" t="s">
        <v>202</v>
      </c>
      <c r="G1100" s="18">
        <v>46.84</v>
      </c>
      <c r="H1100" s="3"/>
    </row>
    <row r="1101" spans="1:8" ht="22.95" customHeight="1" x14ac:dyDescent="0.3">
      <c r="A1101" s="3" t="s">
        <v>1188</v>
      </c>
      <c r="B1101" s="7">
        <v>46295</v>
      </c>
      <c r="C1101" s="3" t="str">
        <f>IFERROR(VLOOKUP(التحميل[[#This Row],[الرقم الداخلي]],تسجيل_العقود[],9,0),"")</f>
        <v>SCN-008636</v>
      </c>
      <c r="D1101" s="3" t="str">
        <f>IFERROR(VLOOKUP(التحميل[[#This Row],[الرقم الداخلي]],تسجيل_العقود[],5,0),"")</f>
        <v>الصويا</v>
      </c>
      <c r="E1101" s="3">
        <f>IFERROR(VLOOKUP(التحميل[[#This Row],[الرقم الداخلي]],تفصيلى[],8,0),"")</f>
        <v>0</v>
      </c>
      <c r="F1101" s="9" t="s">
        <v>202</v>
      </c>
      <c r="G1101" s="18">
        <v>63.63</v>
      </c>
      <c r="H1101" s="3"/>
    </row>
    <row r="1102" spans="1:8" ht="22.95" customHeight="1" x14ac:dyDescent="0.3">
      <c r="A1102" s="3" t="s">
        <v>1189</v>
      </c>
      <c r="B1102" s="7">
        <v>46295</v>
      </c>
      <c r="C1102" s="3" t="str">
        <f>IFERROR(VLOOKUP(التحميل[[#This Row],[الرقم الداخلي]],تسجيل_العقود[],9,0),"")</f>
        <v>SCN-008637</v>
      </c>
      <c r="D1102" s="3" t="str">
        <f>IFERROR(VLOOKUP(التحميل[[#This Row],[الرقم الداخلي]],تسجيل_العقود[],5,0),"")</f>
        <v>الصويا</v>
      </c>
      <c r="E1102" s="3">
        <f>IFERROR(VLOOKUP(التحميل[[#This Row],[الرقم الداخلي]],تفصيلى[],8,0),"")</f>
        <v>0</v>
      </c>
      <c r="F1102" s="9" t="s">
        <v>202</v>
      </c>
      <c r="G1102" s="18">
        <v>1554.37</v>
      </c>
      <c r="H1102" s="3"/>
    </row>
    <row r="1103" spans="1:8" ht="22.95" customHeight="1" x14ac:dyDescent="0.3">
      <c r="A1103" s="3" t="s">
        <v>1054</v>
      </c>
      <c r="B1103" s="7">
        <v>46296</v>
      </c>
      <c r="C1103" s="3">
        <f>IFERROR(VLOOKUP(التحميل[[#This Row],[الرقم الداخلي]],تسجيل_العقود[],9,0),"")</f>
        <v>20045880</v>
      </c>
      <c r="D1103" s="3" t="str">
        <f>IFERROR(VLOOKUP(التحميل[[#This Row],[الرقم الداخلي]],تسجيل_العقود[],5,0),"")</f>
        <v>دى جى اس</v>
      </c>
      <c r="E1103" s="3" t="str">
        <f>IFERROR(VLOOKUP(التحميل[[#This Row],[الرقم الداخلي]],تفصيلى[],8,0),"")</f>
        <v>AMFITRITI</v>
      </c>
      <c r="F1103" s="9" t="s">
        <v>202</v>
      </c>
      <c r="G1103" s="18">
        <v>487.2</v>
      </c>
      <c r="H1103" s="3"/>
    </row>
    <row r="1104" spans="1:8" ht="22.95" customHeight="1" x14ac:dyDescent="0.3">
      <c r="A1104" s="3" t="s">
        <v>857</v>
      </c>
      <c r="B1104" s="7">
        <v>46296</v>
      </c>
      <c r="C1104" s="3">
        <f>IFERROR(VLOOKUP(التحميل[[#This Row],[الرقم الداخلي]],تسجيل_العقود[],9,0),"")</f>
        <v>60932003</v>
      </c>
      <c r="D1104" s="3" t="str">
        <f>IFERROR(VLOOKUP(التحميل[[#This Row],[الرقم الداخلي]],تسجيل_العقود[],5,0),"")</f>
        <v>الــــــــــذرة</v>
      </c>
      <c r="E1104" s="3" t="str">
        <f>IFERROR(VLOOKUP(التحميل[[#This Row],[الرقم الداخلي]],تفصيلى[],8,0),"")</f>
        <v>GRAND CONCORD</v>
      </c>
      <c r="F1104" s="9" t="s">
        <v>202</v>
      </c>
      <c r="G1104" s="18">
        <v>115.52</v>
      </c>
      <c r="H1104" s="3"/>
    </row>
    <row r="1105" spans="1:8" ht="22.95" customHeight="1" x14ac:dyDescent="0.3">
      <c r="A1105" s="3" t="s">
        <v>1232</v>
      </c>
      <c r="B1105" s="7">
        <v>46296</v>
      </c>
      <c r="C1105" s="3" t="str">
        <f>IFERROR(VLOOKUP(التحميل[[#This Row],[الرقم الداخلي]],تسجيل_العقود[],9,0),"")</f>
        <v>255/2026/L</v>
      </c>
      <c r="D1105" s="3" t="str">
        <f>IFERROR(VLOOKUP(التحميل[[#This Row],[الرقم الداخلي]],تسجيل_العقود[],5,0),"")</f>
        <v>الصويا</v>
      </c>
      <c r="E1105" s="3">
        <f>IFERROR(VLOOKUP(التحميل[[#This Row],[الرقم الداخلي]],تفصيلى[],8,0),"")</f>
        <v>0</v>
      </c>
      <c r="F1105" s="9" t="s">
        <v>202</v>
      </c>
      <c r="G1105" s="18">
        <v>194.61</v>
      </c>
      <c r="H1105" s="3"/>
    </row>
    <row r="1106" spans="1:8" ht="22.95" customHeight="1" x14ac:dyDescent="0.3">
      <c r="A1106" s="3" t="s">
        <v>1189</v>
      </c>
      <c r="B1106" s="7">
        <v>46296</v>
      </c>
      <c r="C1106" s="3" t="str">
        <f>IFERROR(VLOOKUP(التحميل[[#This Row],[الرقم الداخلي]],تسجيل_العقود[],9,0),"")</f>
        <v>SCN-008637</v>
      </c>
      <c r="D1106" s="3" t="str">
        <f>IFERROR(VLOOKUP(التحميل[[#This Row],[الرقم الداخلي]],تسجيل_العقود[],5,0),"")</f>
        <v>الصويا</v>
      </c>
      <c r="E1106" s="3">
        <f>IFERROR(VLOOKUP(التحميل[[#This Row],[الرقم الداخلي]],تفصيلى[],8,0),"")</f>
        <v>0</v>
      </c>
      <c r="F1106" s="9" t="s">
        <v>202</v>
      </c>
      <c r="G1106" s="18">
        <v>555.87</v>
      </c>
      <c r="H1106" s="3"/>
    </row>
    <row r="1107" spans="1:8" ht="22.95" customHeight="1" x14ac:dyDescent="0.3">
      <c r="A1107" s="3" t="s">
        <v>1190</v>
      </c>
      <c r="B1107" s="7">
        <v>46296</v>
      </c>
      <c r="C1107" s="3" t="str">
        <f>IFERROR(VLOOKUP(التحميل[[#This Row],[الرقم الداخلي]],تسجيل_العقود[],9,0),"")</f>
        <v>SCN-008638</v>
      </c>
      <c r="D1107" s="3" t="str">
        <f>IFERROR(VLOOKUP(التحميل[[#This Row],[الرقم الداخلي]],تسجيل_العقود[],5,0),"")</f>
        <v>الصويا</v>
      </c>
      <c r="E1107" s="3">
        <f>IFERROR(VLOOKUP(التحميل[[#This Row],[الرقم الداخلي]],تفصيلى[],8,0),"")</f>
        <v>0</v>
      </c>
      <c r="F1107" s="9" t="s">
        <v>202</v>
      </c>
      <c r="G1107" s="18">
        <v>704.58</v>
      </c>
      <c r="H1107" s="3"/>
    </row>
    <row r="1108" spans="1:8" ht="22.95" customHeight="1" x14ac:dyDescent="0.3">
      <c r="A1108" s="3" t="s">
        <v>857</v>
      </c>
      <c r="B1108" s="7">
        <v>46297</v>
      </c>
      <c r="C1108" s="3">
        <f>IFERROR(VLOOKUP(التحميل[[#This Row],[الرقم الداخلي]],تسجيل_العقود[],9,0),"")</f>
        <v>60932003</v>
      </c>
      <c r="D1108" s="3" t="str">
        <f>IFERROR(VLOOKUP(التحميل[[#This Row],[الرقم الداخلي]],تسجيل_العقود[],5,0),"")</f>
        <v>الــــــــــذرة</v>
      </c>
      <c r="E1108" s="3" t="str">
        <f>IFERROR(VLOOKUP(التحميل[[#This Row],[الرقم الداخلي]],تفصيلى[],8,0),"")</f>
        <v>GRAND CONCORD</v>
      </c>
      <c r="F1108" s="9" t="s">
        <v>202</v>
      </c>
      <c r="G1108" s="18">
        <v>925.54</v>
      </c>
      <c r="H1108" s="3"/>
    </row>
    <row r="1109" spans="1:8" ht="22.95" customHeight="1" x14ac:dyDescent="0.3">
      <c r="A1109" s="3" t="s">
        <v>1232</v>
      </c>
      <c r="B1109" s="7">
        <v>46297</v>
      </c>
      <c r="C1109" s="3" t="str">
        <f>IFERROR(VLOOKUP(التحميل[[#This Row],[الرقم الداخلي]],تسجيل_العقود[],9,0),"")</f>
        <v>255/2026/L</v>
      </c>
      <c r="D1109" s="3" t="str">
        <f>IFERROR(VLOOKUP(التحميل[[#This Row],[الرقم الداخلي]],تسجيل_العقود[],5,0),"")</f>
        <v>الصويا</v>
      </c>
      <c r="E1109" s="3">
        <f>IFERROR(VLOOKUP(التحميل[[#This Row],[الرقم الداخلي]],تفصيلى[],8,0),"")</f>
        <v>0</v>
      </c>
      <c r="F1109" s="9" t="s">
        <v>202</v>
      </c>
      <c r="G1109" s="18">
        <v>9.8000000000000007</v>
      </c>
      <c r="H1109" s="3"/>
    </row>
    <row r="1110" spans="1:8" ht="22.95" customHeight="1" x14ac:dyDescent="0.3">
      <c r="A1110" s="3" t="s">
        <v>1189</v>
      </c>
      <c r="B1110" s="7">
        <v>46297</v>
      </c>
      <c r="C1110" s="3" t="str">
        <f>IFERROR(VLOOKUP(التحميل[[#This Row],[الرقم الداخلي]],تسجيل_العقود[],9,0),"")</f>
        <v>SCN-008637</v>
      </c>
      <c r="D1110" s="3" t="str">
        <f>IFERROR(VLOOKUP(التحميل[[#This Row],[الرقم الداخلي]],تسجيل_العقود[],5,0),"")</f>
        <v>الصويا</v>
      </c>
      <c r="E1110" s="3">
        <f>IFERROR(VLOOKUP(التحميل[[#This Row],[الرقم الداخلي]],تفصيلى[],8,0),"")</f>
        <v>0</v>
      </c>
      <c r="F1110" s="9" t="s">
        <v>202</v>
      </c>
      <c r="G1110" s="18">
        <v>141.44</v>
      </c>
      <c r="H1110" s="3"/>
    </row>
    <row r="1111" spans="1:8" ht="22.95" customHeight="1" x14ac:dyDescent="0.3">
      <c r="A1111" s="3" t="s">
        <v>1190</v>
      </c>
      <c r="B1111" s="7">
        <v>46297</v>
      </c>
      <c r="C1111" s="3" t="str">
        <f>IFERROR(VLOOKUP(التحميل[[#This Row],[الرقم الداخلي]],تسجيل_العقود[],9,0),"")</f>
        <v>SCN-008638</v>
      </c>
      <c r="D1111" s="3" t="str">
        <f>IFERROR(VLOOKUP(التحميل[[#This Row],[الرقم الداخلي]],تسجيل_العقود[],5,0),"")</f>
        <v>الصويا</v>
      </c>
      <c r="E1111" s="3">
        <f>IFERROR(VLOOKUP(التحميل[[#This Row],[الرقم الداخلي]],تفصيلى[],8,0),"")</f>
        <v>0</v>
      </c>
      <c r="F1111" s="9" t="s">
        <v>202</v>
      </c>
      <c r="G1111" s="18">
        <v>346.53</v>
      </c>
      <c r="H1111" s="3"/>
    </row>
    <row r="1112" spans="1:8" ht="22.95" customHeight="1" x14ac:dyDescent="0.3">
      <c r="A1112" s="3" t="s">
        <v>1054</v>
      </c>
      <c r="B1112" s="7">
        <v>46298</v>
      </c>
      <c r="C1112" s="3">
        <f>IFERROR(VLOOKUP(التحميل[[#This Row],[الرقم الداخلي]],تسجيل_العقود[],9,0),"")</f>
        <v>20045880</v>
      </c>
      <c r="D1112" s="3" t="str">
        <f>IFERROR(VLOOKUP(التحميل[[#This Row],[الرقم الداخلي]],تسجيل_العقود[],5,0),"")</f>
        <v>دى جى اس</v>
      </c>
      <c r="E1112" s="3" t="str">
        <f>IFERROR(VLOOKUP(التحميل[[#This Row],[الرقم الداخلي]],تفصيلى[],8,0),"")</f>
        <v>AMFITRITI</v>
      </c>
      <c r="F1112" s="9" t="s">
        <v>202</v>
      </c>
      <c r="G1112" s="18">
        <v>86.76</v>
      </c>
      <c r="H1112" s="3"/>
    </row>
    <row r="1113" spans="1:8" ht="22.95" customHeight="1" x14ac:dyDescent="0.3">
      <c r="A1113" s="3" t="s">
        <v>857</v>
      </c>
      <c r="B1113" s="7">
        <v>46298</v>
      </c>
      <c r="C1113" s="3">
        <f>IFERROR(VLOOKUP(التحميل[[#This Row],[الرقم الداخلي]],تسجيل_العقود[],9,0),"")</f>
        <v>60932003</v>
      </c>
      <c r="D1113" s="3" t="str">
        <f>IFERROR(VLOOKUP(التحميل[[#This Row],[الرقم الداخلي]],تسجيل_العقود[],5,0),"")</f>
        <v>الــــــــــذرة</v>
      </c>
      <c r="E1113" s="3" t="str">
        <f>IFERROR(VLOOKUP(التحميل[[#This Row],[الرقم الداخلي]],تفصيلى[],8,0),"")</f>
        <v>GRAND CONCORD</v>
      </c>
      <c r="F1113" s="9" t="s">
        <v>202</v>
      </c>
      <c r="G1113" s="18">
        <v>2062.7399999999998</v>
      </c>
      <c r="H1113" s="3"/>
    </row>
    <row r="1114" spans="1:8" ht="22.95" customHeight="1" x14ac:dyDescent="0.3">
      <c r="A1114" s="3" t="s">
        <v>1232</v>
      </c>
      <c r="B1114" s="7">
        <v>46298</v>
      </c>
      <c r="C1114" s="3" t="str">
        <f>IFERROR(VLOOKUP(التحميل[[#This Row],[الرقم الداخلي]],تسجيل_العقود[],9,0),"")</f>
        <v>255/2026/L</v>
      </c>
      <c r="D1114" s="3" t="str">
        <f>IFERROR(VLOOKUP(التحميل[[#This Row],[الرقم الداخلي]],تسجيل_العقود[],5,0),"")</f>
        <v>الصويا</v>
      </c>
      <c r="E1114" s="3">
        <f>IFERROR(VLOOKUP(التحميل[[#This Row],[الرقم الداخلي]],تفصيلى[],8,0),"")</f>
        <v>0</v>
      </c>
      <c r="F1114" s="9" t="s">
        <v>202</v>
      </c>
      <c r="G1114" s="18">
        <v>10.06</v>
      </c>
      <c r="H1114" s="3"/>
    </row>
    <row r="1115" spans="1:8" ht="22.95" customHeight="1" x14ac:dyDescent="0.3">
      <c r="A1115" s="3" t="s">
        <v>1188</v>
      </c>
      <c r="B1115" s="7">
        <v>46298</v>
      </c>
      <c r="C1115" s="3" t="str">
        <f>IFERROR(VLOOKUP(التحميل[[#This Row],[الرقم الداخلي]],تسجيل_العقود[],9,0),"")</f>
        <v>SCN-008636</v>
      </c>
      <c r="D1115" s="3" t="str">
        <f>IFERROR(VLOOKUP(التحميل[[#This Row],[الرقم الداخلي]],تسجيل_العقود[],5,0),"")</f>
        <v>الصويا</v>
      </c>
      <c r="E1115" s="3">
        <f>IFERROR(VLOOKUP(التحميل[[#This Row],[الرقم الداخلي]],تفصيلى[],8,0),"")</f>
        <v>0</v>
      </c>
      <c r="F1115" s="9" t="s">
        <v>202</v>
      </c>
      <c r="G1115" s="18">
        <v>45.22</v>
      </c>
      <c r="H1115" s="3"/>
    </row>
    <row r="1116" spans="1:8" ht="22.95" customHeight="1" x14ac:dyDescent="0.3">
      <c r="A1116" s="3" t="s">
        <v>1189</v>
      </c>
      <c r="B1116" s="7">
        <v>46298</v>
      </c>
      <c r="C1116" s="3" t="str">
        <f>IFERROR(VLOOKUP(التحميل[[#This Row],[الرقم الداخلي]],تسجيل_العقود[],9,0),"")</f>
        <v>SCN-008637</v>
      </c>
      <c r="D1116" s="3" t="str">
        <f>IFERROR(VLOOKUP(التحميل[[#This Row],[الرقم الداخلي]],تسجيل_العقود[],5,0),"")</f>
        <v>الصويا</v>
      </c>
      <c r="E1116" s="3">
        <f>IFERROR(VLOOKUP(التحميل[[#This Row],[الرقم الداخلي]],تفصيلى[],8,0),"")</f>
        <v>0</v>
      </c>
      <c r="F1116" s="9" t="s">
        <v>202</v>
      </c>
      <c r="G1116" s="18">
        <v>46.04</v>
      </c>
      <c r="H1116" s="3"/>
    </row>
    <row r="1117" spans="1:8" ht="22.95" customHeight="1" x14ac:dyDescent="0.3">
      <c r="A1117" s="3" t="s">
        <v>1190</v>
      </c>
      <c r="B1117" s="7">
        <v>46298</v>
      </c>
      <c r="C1117" s="3" t="str">
        <f>IFERROR(VLOOKUP(التحميل[[#This Row],[الرقم الداخلي]],تسجيل_العقود[],9,0),"")</f>
        <v>SCN-008638</v>
      </c>
      <c r="D1117" s="3" t="str">
        <f>IFERROR(VLOOKUP(التحميل[[#This Row],[الرقم الداخلي]],تسجيل_العقود[],5,0),"")</f>
        <v>الصويا</v>
      </c>
      <c r="E1117" s="3">
        <f>IFERROR(VLOOKUP(التحميل[[#This Row],[الرقم الداخلي]],تفصيلى[],8,0),"")</f>
        <v>0</v>
      </c>
      <c r="F1117" s="9" t="s">
        <v>202</v>
      </c>
      <c r="G1117" s="18">
        <v>370.42</v>
      </c>
      <c r="H1117" s="3"/>
    </row>
  </sheetData>
  <phoneticPr fontId="2" type="noConversion"/>
  <pageMargins left="0.7" right="0.7" top="0.75" bottom="0.75" header="0.3" footer="0.3"/>
  <pageSetup paperSize="9" scale="10"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خطأ" error="اختر من القائمة" xr:uid="{C229562A-C24E-4A4E-A3C0-BBE6B259079C}">
          <x14:formula1>
            <xm:f>بيانات!$P$24:$P$25</xm:f>
          </x14:formula1>
          <xm:sqref>F2:F1117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13F0-06EA-4B0A-9BBE-924E184DBBC3}">
  <sheetPr codeName="Sheet4">
    <pageSetUpPr fitToPage="1"/>
  </sheetPr>
  <dimension ref="A1:N364"/>
  <sheetViews>
    <sheetView rightToLeft="1" zoomScaleNormal="100" workbookViewId="0">
      <pane ySplit="1" topLeftCell="A354" activePane="bottomLeft" state="frozen"/>
      <selection activeCell="F11" sqref="F11"/>
      <selection pane="bottomLeft" activeCell="K364" sqref="K364"/>
    </sheetView>
  </sheetViews>
  <sheetFormatPr defaultColWidth="8.88671875" defaultRowHeight="22.95" customHeight="1" x14ac:dyDescent="0.3"/>
  <cols>
    <col min="1" max="1" width="15.88671875" style="3" customWidth="1"/>
    <col min="2" max="2" width="12.5546875" style="3" customWidth="1"/>
    <col min="3" max="4" width="15.44140625" customWidth="1"/>
    <col min="5" max="5" width="15.88671875" style="3" customWidth="1"/>
    <col min="6" max="6" width="14.6640625" style="3" customWidth="1"/>
    <col min="7" max="7" width="14.33203125" style="3" customWidth="1"/>
    <col min="8" max="9" width="13.44140625" style="3" customWidth="1"/>
    <col min="10" max="10" width="13.6640625" style="3" customWidth="1"/>
    <col min="11" max="11" width="11.88671875" style="3" customWidth="1"/>
    <col min="12" max="12" width="13.6640625" style="3" customWidth="1"/>
    <col min="13" max="13" width="14.44140625" style="3" customWidth="1"/>
    <col min="14" max="14" width="19.109375" style="3" customWidth="1"/>
    <col min="15" max="16384" width="8.88671875" style="3"/>
  </cols>
  <sheetData>
    <row r="1" spans="1:14" ht="33.6" customHeight="1" x14ac:dyDescent="0.3">
      <c r="A1" s="6" t="s">
        <v>1058</v>
      </c>
      <c r="B1" s="6" t="s">
        <v>1070</v>
      </c>
      <c r="C1" s="6" t="s">
        <v>804</v>
      </c>
      <c r="D1" s="6" t="s">
        <v>807</v>
      </c>
      <c r="E1" s="6" t="s">
        <v>9</v>
      </c>
      <c r="F1" s="6" t="s">
        <v>810</v>
      </c>
      <c r="G1" s="6" t="s">
        <v>1071</v>
      </c>
      <c r="H1" s="6" t="s">
        <v>1072</v>
      </c>
      <c r="I1" s="6" t="s">
        <v>1073</v>
      </c>
      <c r="J1" s="6" t="s">
        <v>1074</v>
      </c>
      <c r="K1" s="6" t="s">
        <v>1075</v>
      </c>
      <c r="L1" s="6" t="s">
        <v>1076</v>
      </c>
      <c r="M1" s="6" t="s">
        <v>1077</v>
      </c>
      <c r="N1" s="6" t="s">
        <v>1078</v>
      </c>
    </row>
    <row r="2" spans="1:14" ht="22.95" customHeight="1" x14ac:dyDescent="0.3">
      <c r="A2" s="3" t="s">
        <v>833</v>
      </c>
      <c r="B2" s="7">
        <v>46024</v>
      </c>
      <c r="C2" s="3" t="str">
        <f>IFERROR(VLOOKUP(الربط[[#This Row],[الرقم الداخلي]],تسجيل_العقود[],6,0),"")</f>
        <v>بنجى ايجيبت</v>
      </c>
      <c r="D2" s="3">
        <f>IFERROR(VLOOKUP(الربط[[#This Row],[الرقم الداخلي]],تسجيل_العقود[],9,0),"")</f>
        <v>60856723</v>
      </c>
      <c r="E2" s="3" t="str">
        <f>IFERROR(VLOOKUP(الربط[[#This Row],[الرقم الداخلي]],تسجيل_العقود[],5,0),"")</f>
        <v>الــــــــــذرة</v>
      </c>
      <c r="F2" s="17">
        <f>IFERROR(VLOOKUP(الربط[[#This Row],[الرقم الداخلي]],تسجيل_العقود[],15,0),"")</f>
        <v>46082</v>
      </c>
      <c r="G2" s="16">
        <v>16</v>
      </c>
      <c r="H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" s="15">
        <v>439.75</v>
      </c>
      <c r="J2" s="17">
        <v>46082</v>
      </c>
      <c r="K2" s="11">
        <v>184</v>
      </c>
      <c r="L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245.56101875000002</v>
      </c>
      <c r="M2" s="39">
        <f>الربط[[#This Row],[سعر الربط]]*الربط[[#This Row],[كمية الربط]]</f>
        <v>498979.99010000005</v>
      </c>
    </row>
    <row r="3" spans="1:14" ht="22.95" customHeight="1" x14ac:dyDescent="0.3">
      <c r="A3" s="3" t="s">
        <v>833</v>
      </c>
      <c r="B3" s="7">
        <v>46024</v>
      </c>
      <c r="C3" s="3" t="str">
        <f>IFERROR(VLOOKUP(الربط[[#This Row],[الرقم الداخلي]],تسجيل_العقود[],6,0),"")</f>
        <v>بنجى ايجيبت</v>
      </c>
      <c r="D3" s="3">
        <f>IFERROR(VLOOKUP(الربط[[#This Row],[الرقم الداخلي]],تسجيل_العقود[],9,0),"")</f>
        <v>60856723</v>
      </c>
      <c r="E3" s="3" t="str">
        <f>IFERROR(VLOOKUP(الربط[[#This Row],[الرقم الداخلي]],تسجيل_العقود[],5,0),"")</f>
        <v>الــــــــــذرة</v>
      </c>
      <c r="F3" s="17">
        <f>IFERROR(VLOOKUP(الربط[[#This Row],[الرقم الداخلي]],تسجيل_العقود[],15,0),"")</f>
        <v>46082</v>
      </c>
      <c r="G3" s="16">
        <v>16</v>
      </c>
      <c r="H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" s="15">
        <v>438.75</v>
      </c>
      <c r="J3" s="17">
        <v>46082</v>
      </c>
      <c r="K3" s="11">
        <v>184</v>
      </c>
      <c r="L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245.16733375000001</v>
      </c>
      <c r="M3" s="39">
        <f>الربط[[#This Row],[سعر الربط]]*الربط[[#This Row],[كمية الربط]]</f>
        <v>498180.02218000003</v>
      </c>
    </row>
    <row r="4" spans="1:14" ht="22.95" customHeight="1" x14ac:dyDescent="0.3">
      <c r="A4" s="3" t="s">
        <v>833</v>
      </c>
      <c r="B4" s="7">
        <v>46024</v>
      </c>
      <c r="C4" s="3" t="str">
        <f>IFERROR(VLOOKUP(الربط[[#This Row],[الرقم الداخلي]],تسجيل_العقود[],6,0),"")</f>
        <v>بنجى ايجيبت</v>
      </c>
      <c r="D4" s="3">
        <f>IFERROR(VLOOKUP(الربط[[#This Row],[الرقم الداخلي]],تسجيل_العقود[],9,0),"")</f>
        <v>60856723</v>
      </c>
      <c r="E4" s="3" t="str">
        <f>IFERROR(VLOOKUP(الربط[[#This Row],[الرقم الداخلي]],تسجيل_العقود[],5,0),"")</f>
        <v>الــــــــــذرة</v>
      </c>
      <c r="F4" s="17">
        <f>IFERROR(VLOOKUP(الربط[[#This Row],[الرقم الداخلي]],تسجيل_العقود[],15,0),"")</f>
        <v>46082</v>
      </c>
      <c r="G4" s="16">
        <v>65</v>
      </c>
      <c r="H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8255</v>
      </c>
      <c r="I4" s="15">
        <v>437.75</v>
      </c>
      <c r="J4" s="17">
        <v>46082</v>
      </c>
      <c r="K4" s="11">
        <v>184</v>
      </c>
      <c r="L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244.77364875000001</v>
      </c>
      <c r="M4" s="39">
        <f>الربط[[#This Row],[سعر الربط]]*الربط[[#This Row],[كمية الربط]]</f>
        <v>2020606.4704312501</v>
      </c>
    </row>
    <row r="5" spans="1:14" ht="22.95" customHeight="1" x14ac:dyDescent="0.3">
      <c r="A5" s="3" t="s">
        <v>833</v>
      </c>
      <c r="B5" s="7">
        <v>46024</v>
      </c>
      <c r="C5" s="3" t="str">
        <f>IFERROR(VLOOKUP(الربط[[#This Row],[الرقم الداخلي]],تسجيل_العقود[],6,0),"")</f>
        <v>بنجى ايجيبت</v>
      </c>
      <c r="D5" s="3">
        <f>IFERROR(VLOOKUP(الربط[[#This Row],[الرقم الداخلي]],تسجيل_العقود[],9,0),"")</f>
        <v>60856723</v>
      </c>
      <c r="E5" s="3" t="str">
        <f>IFERROR(VLOOKUP(الربط[[#This Row],[الرقم الداخلي]],تسجيل_العقود[],5,0),"")</f>
        <v>الــــــــــذرة</v>
      </c>
      <c r="F5" s="17">
        <f>IFERROR(VLOOKUP(الربط[[#This Row],[الرقم الداخلي]],تسجيل_العقود[],15,0),"")</f>
        <v>46082</v>
      </c>
      <c r="G5" s="16">
        <v>92</v>
      </c>
      <c r="H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11684</v>
      </c>
      <c r="I5" s="15">
        <v>437.5</v>
      </c>
      <c r="J5" s="17">
        <v>46082</v>
      </c>
      <c r="K5" s="11">
        <v>184</v>
      </c>
      <c r="L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244.67522750000001</v>
      </c>
      <c r="M5" s="39">
        <f>الربط[[#This Row],[سعر الربط]]*الربط[[#This Row],[كمية الربط]]</f>
        <v>2858785.3581099999</v>
      </c>
    </row>
    <row r="6" spans="1:14" ht="22.95" customHeight="1" x14ac:dyDescent="0.3">
      <c r="A6" s="3" t="s">
        <v>833</v>
      </c>
      <c r="B6" s="7">
        <v>46024</v>
      </c>
      <c r="C6" s="3" t="str">
        <f>IFERROR(VLOOKUP(الربط[[#This Row],[الرقم الداخلي]],تسجيل_العقود[],6,0),"")</f>
        <v>بنجى ايجيبت</v>
      </c>
      <c r="D6" s="3">
        <f>IFERROR(VLOOKUP(الربط[[#This Row],[الرقم الداخلي]],تسجيل_العقود[],9,0),"")</f>
        <v>60856723</v>
      </c>
      <c r="E6" s="3" t="str">
        <f>IFERROR(VLOOKUP(الربط[[#This Row],[الرقم الداخلي]],تسجيل_العقود[],5,0),"")</f>
        <v>الــــــــــذرة</v>
      </c>
      <c r="F6" s="17">
        <f>IFERROR(VLOOKUP(الربط[[#This Row],[الرقم الداخلي]],تسجيل_العقود[],15,0),"")</f>
        <v>46082</v>
      </c>
      <c r="G6" s="16">
        <v>8</v>
      </c>
      <c r="H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6" s="15">
        <v>437.5</v>
      </c>
      <c r="J6" s="17">
        <v>46082</v>
      </c>
      <c r="K6" s="11">
        <v>184</v>
      </c>
      <c r="L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244.67522750000001</v>
      </c>
      <c r="M6" s="39">
        <f>الربط[[#This Row],[سعر الربط]]*الربط[[#This Row],[كمية الربط]]</f>
        <v>248590.03114000001</v>
      </c>
    </row>
    <row r="7" spans="1:14" ht="22.95" customHeight="1" x14ac:dyDescent="0.3">
      <c r="A7" s="3" t="s">
        <v>834</v>
      </c>
      <c r="B7" s="7">
        <v>46034</v>
      </c>
      <c r="C7" s="3" t="str">
        <f>IFERROR(VLOOKUP(الربط[[#This Row],[الرقم الداخلي]],تسجيل_العقود[],6,0),"")</f>
        <v>كوفكو اجرى</v>
      </c>
      <c r="D7" s="3" t="str">
        <f>IFERROR(VLOOKUP(الربط[[#This Row],[الرقم الداخلي]],تسجيل_العقود[],9,0),"")</f>
        <v>SC-26517-CH</v>
      </c>
      <c r="E7" s="3" t="str">
        <f>IFERROR(VLOOKUP(الربط[[#This Row],[الرقم الداخلي]],تسجيل_العقود[],5,0),"")</f>
        <v>الــــــــــذرة</v>
      </c>
      <c r="F7" s="17">
        <f>IFERROR(VLOOKUP(الربط[[#This Row],[الرقم الداخلي]],تسجيل_العقود[],15,0),"")</f>
        <v>46082</v>
      </c>
      <c r="G7" s="16">
        <v>8</v>
      </c>
      <c r="H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7" s="15">
        <v>442.75</v>
      </c>
      <c r="J7" s="17">
        <v>46082</v>
      </c>
      <c r="K7" s="11">
        <v>178</v>
      </c>
      <c r="L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244.37996375</v>
      </c>
      <c r="M7" s="39">
        <f>الربط[[#This Row],[سعر الربط]]*الربط[[#This Row],[كمية الربط]]</f>
        <v>248290.04316999999</v>
      </c>
    </row>
    <row r="8" spans="1:14" ht="22.95" customHeight="1" x14ac:dyDescent="0.3">
      <c r="A8" s="3" t="s">
        <v>834</v>
      </c>
      <c r="B8" s="7">
        <v>46034</v>
      </c>
      <c r="C8" s="3" t="str">
        <f>IFERROR(VLOOKUP(الربط[[#This Row],[الرقم الداخلي]],تسجيل_العقود[],6,0),"")</f>
        <v>كوفكو اجرى</v>
      </c>
      <c r="D8" s="3" t="str">
        <f>IFERROR(VLOOKUP(الربط[[#This Row],[الرقم الداخلي]],تسجيل_العقود[],9,0),"")</f>
        <v>SC-26517-CH</v>
      </c>
      <c r="E8" s="3" t="str">
        <f>IFERROR(VLOOKUP(الربط[[#This Row],[الرقم الداخلي]],تسجيل_العقود[],5,0),"")</f>
        <v>الــــــــــذرة</v>
      </c>
      <c r="F8" s="17">
        <f>IFERROR(VLOOKUP(الربط[[#This Row],[الرقم الداخلي]],تسجيل_العقود[],15,0),"")</f>
        <v>46082</v>
      </c>
      <c r="G8" s="16">
        <v>8</v>
      </c>
      <c r="H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8" s="15">
        <v>441.75</v>
      </c>
      <c r="J8" s="17">
        <v>46082</v>
      </c>
      <c r="K8" s="11">
        <v>178</v>
      </c>
      <c r="L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243.98627875</v>
      </c>
      <c r="M8" s="39">
        <f>الربط[[#This Row],[سعر الربط]]*الربط[[#This Row],[كمية الربط]]</f>
        <v>247890.05921000001</v>
      </c>
    </row>
    <row r="9" spans="1:14" ht="22.95" customHeight="1" x14ac:dyDescent="0.3">
      <c r="A9" s="3" t="s">
        <v>834</v>
      </c>
      <c r="B9" s="7">
        <v>46034</v>
      </c>
      <c r="C9" s="3" t="str">
        <f>IFERROR(VLOOKUP(الربط[[#This Row],[الرقم الداخلي]],تسجيل_العقود[],6,0),"")</f>
        <v>كوفكو اجرى</v>
      </c>
      <c r="D9" s="3" t="str">
        <f>IFERROR(VLOOKUP(الربط[[#This Row],[الرقم الداخلي]],تسجيل_العقود[],9,0),"")</f>
        <v>SC-26517-CH</v>
      </c>
      <c r="E9" s="3" t="str">
        <f>IFERROR(VLOOKUP(الربط[[#This Row],[الرقم الداخلي]],تسجيل_العقود[],5,0),"")</f>
        <v>الــــــــــذرة</v>
      </c>
      <c r="F9" s="17">
        <f>IFERROR(VLOOKUP(الربط[[#This Row],[الرقم الداخلي]],تسجيل_العقود[],15,0),"")</f>
        <v>46082</v>
      </c>
      <c r="G9" s="16">
        <v>8</v>
      </c>
      <c r="H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9" s="15">
        <v>440.75</v>
      </c>
      <c r="J9" s="17">
        <v>46082</v>
      </c>
      <c r="K9" s="11">
        <v>178</v>
      </c>
      <c r="L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243.59259374999999</v>
      </c>
      <c r="M9" s="39">
        <f>الربط[[#This Row],[سعر الربط]]*الربط[[#This Row],[كمية الربط]]</f>
        <v>247490.07524999999</v>
      </c>
    </row>
    <row r="10" spans="1:14" ht="22.95" customHeight="1" x14ac:dyDescent="0.3">
      <c r="A10" s="3" t="s">
        <v>834</v>
      </c>
      <c r="B10" s="7">
        <v>46034</v>
      </c>
      <c r="C10" s="3" t="str">
        <f>IFERROR(VLOOKUP(الربط[[#This Row],[الرقم الداخلي]],تسجيل_العقود[],6,0),"")</f>
        <v>كوفكو اجرى</v>
      </c>
      <c r="D10" s="3" t="str">
        <f>IFERROR(VLOOKUP(الربط[[#This Row],[الرقم الداخلي]],تسجيل_العقود[],9,0),"")</f>
        <v>SC-26517-CH</v>
      </c>
      <c r="E10" s="3" t="str">
        <f>IFERROR(VLOOKUP(الربط[[#This Row],[الرقم الداخلي]],تسجيل_العقود[],5,0),"")</f>
        <v>الــــــــــذرة</v>
      </c>
      <c r="F10" s="17">
        <f>IFERROR(VLOOKUP(الربط[[#This Row],[الرقم الداخلي]],تسجيل_العقود[],15,0),"")</f>
        <v>46082</v>
      </c>
      <c r="G10" s="16">
        <v>8</v>
      </c>
      <c r="H1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0" s="15">
        <v>439.75</v>
      </c>
      <c r="J10" s="17">
        <v>46082</v>
      </c>
      <c r="K10" s="11">
        <v>178</v>
      </c>
      <c r="L1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243.19890875000002</v>
      </c>
      <c r="M10" s="39">
        <f>الربط[[#This Row],[سعر الربط]]*الربط[[#This Row],[كمية الربط]]</f>
        <v>247090.09129000001</v>
      </c>
    </row>
    <row r="11" spans="1:14" ht="22.95" customHeight="1" x14ac:dyDescent="0.3">
      <c r="A11" s="3" t="s">
        <v>834</v>
      </c>
      <c r="B11" s="7">
        <v>46034</v>
      </c>
      <c r="C11" s="3" t="str">
        <f>IFERROR(VLOOKUP(الربط[[#This Row],[الرقم الداخلي]],تسجيل_العقود[],6,0),"")</f>
        <v>كوفكو اجرى</v>
      </c>
      <c r="D11" s="3" t="str">
        <f>IFERROR(VLOOKUP(الربط[[#This Row],[الرقم الداخلي]],تسجيل_العقود[],9,0),"")</f>
        <v>SC-26517-CH</v>
      </c>
      <c r="E11" s="3" t="str">
        <f>IFERROR(VLOOKUP(الربط[[#This Row],[الرقم الداخلي]],تسجيل_العقود[],5,0),"")</f>
        <v>الــــــــــذرة</v>
      </c>
      <c r="F11" s="17">
        <f>IFERROR(VLOOKUP(الربط[[#This Row],[الرقم الداخلي]],تسجيل_العقود[],15,0),"")</f>
        <v>46082</v>
      </c>
      <c r="G11" s="16">
        <v>8</v>
      </c>
      <c r="H1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1" s="15">
        <v>438.75</v>
      </c>
      <c r="J11" s="17">
        <v>46082</v>
      </c>
      <c r="K11" s="11">
        <v>178</v>
      </c>
      <c r="L1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242.80522375000001</v>
      </c>
      <c r="M11" s="39">
        <f>الربط[[#This Row],[سعر الربط]]*الربط[[#This Row],[كمية الربط]]</f>
        <v>246690.10733</v>
      </c>
    </row>
    <row r="12" spans="1:14" ht="22.95" customHeight="1" x14ac:dyDescent="0.3">
      <c r="A12" s="3" t="s">
        <v>834</v>
      </c>
      <c r="B12" s="7">
        <v>46034</v>
      </c>
      <c r="C12" s="3" t="str">
        <f>IFERROR(VLOOKUP(الربط[[#This Row],[الرقم الداخلي]],تسجيل_العقود[],6,0),"")</f>
        <v>كوفكو اجرى</v>
      </c>
      <c r="D12" s="3" t="str">
        <f>IFERROR(VLOOKUP(الربط[[#This Row],[الرقم الداخلي]],تسجيل_العقود[],9,0),"")</f>
        <v>SC-26517-CH</v>
      </c>
      <c r="E12" s="3" t="str">
        <f>IFERROR(VLOOKUP(الربط[[#This Row],[الرقم الداخلي]],تسجيل_العقود[],5,0),"")</f>
        <v>الــــــــــذرة</v>
      </c>
      <c r="F12" s="17">
        <f>IFERROR(VLOOKUP(الربط[[#This Row],[الرقم الداخلي]],تسجيل_العقود[],15,0),"")</f>
        <v>46082</v>
      </c>
      <c r="G12" s="16">
        <v>16</v>
      </c>
      <c r="H1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2" s="15">
        <v>437.75</v>
      </c>
      <c r="J12" s="17">
        <v>46082</v>
      </c>
      <c r="K12" s="11">
        <v>178</v>
      </c>
      <c r="L1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242.41153875000001</v>
      </c>
      <c r="M12" s="39">
        <f>الربط[[#This Row],[سعر الربط]]*الربط[[#This Row],[كمية الربط]]</f>
        <v>492580.24674000003</v>
      </c>
    </row>
    <row r="13" spans="1:14" ht="22.95" customHeight="1" x14ac:dyDescent="0.3">
      <c r="A13" s="3" t="s">
        <v>834</v>
      </c>
      <c r="B13" s="7">
        <v>46034</v>
      </c>
      <c r="C13" s="3" t="str">
        <f>IFERROR(VLOOKUP(الربط[[#This Row],[الرقم الداخلي]],تسجيل_العقود[],6,0),"")</f>
        <v>كوفكو اجرى</v>
      </c>
      <c r="D13" s="3" t="str">
        <f>IFERROR(VLOOKUP(الربط[[#This Row],[الرقم الداخلي]],تسجيل_العقود[],9,0),"")</f>
        <v>SC-26517-CH</v>
      </c>
      <c r="E13" s="3" t="str">
        <f>IFERROR(VLOOKUP(الربط[[#This Row],[الرقم الداخلي]],تسجيل_العقود[],5,0),"")</f>
        <v>الــــــــــذرة</v>
      </c>
      <c r="F13" s="17">
        <f>IFERROR(VLOOKUP(الربط[[#This Row],[الرقم الداخلي]],تسجيل_العقود[],15,0),"")</f>
        <v>46082</v>
      </c>
      <c r="G13" s="16">
        <v>8</v>
      </c>
      <c r="H1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3" s="15">
        <v>435.75</v>
      </c>
      <c r="J13" s="17">
        <v>46082</v>
      </c>
      <c r="K13" s="11">
        <v>178</v>
      </c>
      <c r="L1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241.62416875</v>
      </c>
      <c r="M13" s="39">
        <f>الربط[[#This Row],[سعر الربط]]*الربط[[#This Row],[كمية الربط]]</f>
        <v>245490.15544999999</v>
      </c>
    </row>
    <row r="14" spans="1:14" ht="22.95" customHeight="1" x14ac:dyDescent="0.3">
      <c r="A14" s="3" t="s">
        <v>834</v>
      </c>
      <c r="B14" s="7">
        <v>46034</v>
      </c>
      <c r="C14" s="3" t="str">
        <f>IFERROR(VLOOKUP(الربط[[#This Row],[الرقم الداخلي]],تسجيل_العقود[],6,0),"")</f>
        <v>كوفكو اجرى</v>
      </c>
      <c r="D14" s="3" t="str">
        <f>IFERROR(VLOOKUP(الربط[[#This Row],[الرقم الداخلي]],تسجيل_العقود[],9,0),"")</f>
        <v>SC-26517-CH</v>
      </c>
      <c r="E14" s="3" t="str">
        <f>IFERROR(VLOOKUP(الربط[[#This Row],[الرقم الداخلي]],تسجيل_العقود[],5,0),"")</f>
        <v>الــــــــــذرة</v>
      </c>
      <c r="F14" s="17">
        <f>IFERROR(VLOOKUP(الربط[[#This Row],[الرقم الداخلي]],تسجيل_العقود[],15,0),"")</f>
        <v>46082</v>
      </c>
      <c r="G14" s="16">
        <v>8</v>
      </c>
      <c r="H1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4" s="15">
        <v>434.75</v>
      </c>
      <c r="J14" s="17">
        <v>46082</v>
      </c>
      <c r="K14" s="11">
        <v>178</v>
      </c>
      <c r="L1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241.23048374999999</v>
      </c>
      <c r="M14" s="39">
        <f>الربط[[#This Row],[سعر الربط]]*الربط[[#This Row],[كمية الربط]]</f>
        <v>245090.17148999998</v>
      </c>
    </row>
    <row r="15" spans="1:14" ht="22.95" customHeight="1" x14ac:dyDescent="0.3">
      <c r="A15" s="3" t="s">
        <v>834</v>
      </c>
      <c r="B15" s="7">
        <v>46034</v>
      </c>
      <c r="C15" s="3" t="str">
        <f>IFERROR(VLOOKUP(الربط[[#This Row],[الرقم الداخلي]],تسجيل_العقود[],6,0),"")</f>
        <v>كوفكو اجرى</v>
      </c>
      <c r="D15" s="3" t="str">
        <f>IFERROR(VLOOKUP(الربط[[#This Row],[الرقم الداخلي]],تسجيل_العقود[],9,0),"")</f>
        <v>SC-26517-CH</v>
      </c>
      <c r="E15" s="3" t="str">
        <f>IFERROR(VLOOKUP(الربط[[#This Row],[الرقم الداخلي]],تسجيل_العقود[],5,0),"")</f>
        <v>الــــــــــذرة</v>
      </c>
      <c r="F15" s="17">
        <f>IFERROR(VLOOKUP(الربط[[#This Row],[الرقم الداخلي]],تسجيل_العقود[],15,0),"")</f>
        <v>46082</v>
      </c>
      <c r="G15" s="16">
        <v>8</v>
      </c>
      <c r="H1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5" s="15">
        <v>433.75</v>
      </c>
      <c r="J15" s="17">
        <v>46082</v>
      </c>
      <c r="K15" s="11">
        <v>178</v>
      </c>
      <c r="L1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240.83679875000001</v>
      </c>
      <c r="M15" s="39">
        <f>الربط[[#This Row],[سعر الربط]]*الربط[[#This Row],[كمية الربط]]</f>
        <v>244690.18753000002</v>
      </c>
    </row>
    <row r="16" spans="1:14" ht="22.95" customHeight="1" x14ac:dyDescent="0.3">
      <c r="A16" s="3" t="s">
        <v>834</v>
      </c>
      <c r="B16" s="7">
        <v>46034</v>
      </c>
      <c r="C16" s="3" t="str">
        <f>IFERROR(VLOOKUP(الربط[[#This Row],[الرقم الداخلي]],تسجيل_العقود[],6,0),"")</f>
        <v>كوفكو اجرى</v>
      </c>
      <c r="D16" s="3" t="str">
        <f>IFERROR(VLOOKUP(الربط[[#This Row],[الرقم الداخلي]],تسجيل_العقود[],9,0),"")</f>
        <v>SC-26517-CH</v>
      </c>
      <c r="E16" s="3" t="str">
        <f>IFERROR(VLOOKUP(الربط[[#This Row],[الرقم الداخلي]],تسجيل_العقود[],5,0),"")</f>
        <v>الــــــــــذرة</v>
      </c>
      <c r="F16" s="17">
        <f>IFERROR(VLOOKUP(الربط[[#This Row],[الرقم الداخلي]],تسجيل_العقود[],15,0),"")</f>
        <v>46082</v>
      </c>
      <c r="G16" s="16">
        <v>8</v>
      </c>
      <c r="H1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" s="15">
        <v>432.75</v>
      </c>
      <c r="J16" s="17">
        <v>46082</v>
      </c>
      <c r="K16" s="11">
        <v>178</v>
      </c>
      <c r="L1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240.44311375000001</v>
      </c>
      <c r="M16" s="39">
        <f>الربط[[#This Row],[سعر الربط]]*الربط[[#This Row],[كمية الربط]]</f>
        <v>244290.20357000001</v>
      </c>
    </row>
    <row r="17" spans="1:13" ht="22.95" customHeight="1" x14ac:dyDescent="0.3">
      <c r="A17" s="3" t="s">
        <v>834</v>
      </c>
      <c r="B17" s="7">
        <v>46034</v>
      </c>
      <c r="C17" s="3" t="str">
        <f>IFERROR(VLOOKUP(الربط[[#This Row],[الرقم الداخلي]],تسجيل_العقود[],6,0),"")</f>
        <v>كوفكو اجرى</v>
      </c>
      <c r="D17" s="3" t="str">
        <f>IFERROR(VLOOKUP(الربط[[#This Row],[الرقم الداخلي]],تسجيل_العقود[],9,0),"")</f>
        <v>SC-26517-CH</v>
      </c>
      <c r="E17" s="3" t="str">
        <f>IFERROR(VLOOKUP(الربط[[#This Row],[الرقم الداخلي]],تسجيل_العقود[],5,0),"")</f>
        <v>الــــــــــذرة</v>
      </c>
      <c r="F17" s="17">
        <f>IFERROR(VLOOKUP(الربط[[#This Row],[الرقم الداخلي]],تسجيل_العقود[],15,0),"")</f>
        <v>46082</v>
      </c>
      <c r="G17" s="16">
        <v>8</v>
      </c>
      <c r="H1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7" s="15">
        <v>431.75</v>
      </c>
      <c r="J17" s="17">
        <v>46082</v>
      </c>
      <c r="K17" s="11">
        <v>178</v>
      </c>
      <c r="L1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240.04942875</v>
      </c>
      <c r="M17" s="39">
        <f>الربط[[#This Row],[سعر الربط]]*الربط[[#This Row],[كمية الربط]]</f>
        <v>243890.21961</v>
      </c>
    </row>
    <row r="18" spans="1:13" ht="22.95" customHeight="1" x14ac:dyDescent="0.3">
      <c r="A18" s="3" t="s">
        <v>834</v>
      </c>
      <c r="B18" s="7">
        <v>46034</v>
      </c>
      <c r="C18" s="3" t="str">
        <f>IFERROR(VLOOKUP(الربط[[#This Row],[الرقم الداخلي]],تسجيل_العقود[],6,0),"")</f>
        <v>كوفكو اجرى</v>
      </c>
      <c r="D18" s="3" t="str">
        <f>IFERROR(VLOOKUP(الربط[[#This Row],[الرقم الداخلي]],تسجيل_العقود[],9,0),"")</f>
        <v>SC-26517-CH</v>
      </c>
      <c r="E18" s="3" t="str">
        <f>IFERROR(VLOOKUP(الربط[[#This Row],[الرقم الداخلي]],تسجيل_العقود[],5,0),"")</f>
        <v>الــــــــــذرة</v>
      </c>
      <c r="F18" s="17">
        <f>IFERROR(VLOOKUP(الربط[[#This Row],[الرقم الداخلي]],تسجيل_العقود[],15,0),"")</f>
        <v>46082</v>
      </c>
      <c r="G18" s="16">
        <v>16</v>
      </c>
      <c r="H1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8" s="15">
        <v>430.75</v>
      </c>
      <c r="J18" s="17">
        <v>46082</v>
      </c>
      <c r="K18" s="11">
        <v>178</v>
      </c>
      <c r="L1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239.65574375</v>
      </c>
      <c r="M18" s="39">
        <f>الربط[[#This Row],[سعر الربط]]*الربط[[#This Row],[كمية الربط]]</f>
        <v>486980.47129999998</v>
      </c>
    </row>
    <row r="19" spans="1:13" ht="22.95" customHeight="1" x14ac:dyDescent="0.3">
      <c r="A19" s="3" t="s">
        <v>834</v>
      </c>
      <c r="B19" s="7">
        <v>46034</v>
      </c>
      <c r="C19" s="3" t="str">
        <f>IFERROR(VLOOKUP(الربط[[#This Row],[الرقم الداخلي]],تسجيل_العقود[],6,0),"")</f>
        <v>كوفكو اجرى</v>
      </c>
      <c r="D19" s="3" t="str">
        <f>IFERROR(VLOOKUP(الربط[[#This Row],[الرقم الداخلي]],تسجيل_العقود[],9,0),"")</f>
        <v>SC-26517-CH</v>
      </c>
      <c r="E19" s="3" t="str">
        <f>IFERROR(VLOOKUP(الربط[[#This Row],[الرقم الداخلي]],تسجيل_العقود[],5,0),"")</f>
        <v>الــــــــــذرة</v>
      </c>
      <c r="F19" s="17">
        <f>IFERROR(VLOOKUP(الربط[[#This Row],[الرقم الداخلي]],تسجيل_العقود[],15,0),"")</f>
        <v>46082</v>
      </c>
      <c r="G19" s="16">
        <v>40</v>
      </c>
      <c r="H1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19" s="15">
        <v>429</v>
      </c>
      <c r="J19" s="17">
        <v>46082</v>
      </c>
      <c r="K19" s="11">
        <v>178</v>
      </c>
      <c r="L1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238.96679499999999</v>
      </c>
      <c r="M19" s="39">
        <f>الربط[[#This Row],[سعر الربط]]*الربط[[#This Row],[كمية الربط]]</f>
        <v>1213951.3185999999</v>
      </c>
    </row>
    <row r="20" spans="1:13" ht="22.95" customHeight="1" x14ac:dyDescent="0.3">
      <c r="A20" s="3" t="s">
        <v>834</v>
      </c>
      <c r="B20" s="7">
        <v>46034</v>
      </c>
      <c r="C20" s="3" t="str">
        <f>IFERROR(VLOOKUP(الربط[[#This Row],[الرقم الداخلي]],تسجيل_العقود[],6,0),"")</f>
        <v>كوفكو اجرى</v>
      </c>
      <c r="D20" s="3" t="str">
        <f>IFERROR(VLOOKUP(الربط[[#This Row],[الرقم الداخلي]],تسجيل_العقود[],9,0),"")</f>
        <v>SC-26517-CH</v>
      </c>
      <c r="E20" s="3" t="str">
        <f>IFERROR(VLOOKUP(الربط[[#This Row],[الرقم الداخلي]],تسجيل_العقود[],5,0),"")</f>
        <v>الــــــــــذرة</v>
      </c>
      <c r="F20" s="17">
        <f>IFERROR(VLOOKUP(الربط[[#This Row],[الرقم الداخلي]],تسجيل_العقود[],15,0),"")</f>
        <v>46082</v>
      </c>
      <c r="G20" s="16">
        <v>40</v>
      </c>
      <c r="H2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20" s="15">
        <v>428.5</v>
      </c>
      <c r="J20" s="17">
        <v>46082</v>
      </c>
      <c r="K20" s="11">
        <v>178</v>
      </c>
      <c r="L2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238.76995250000002</v>
      </c>
      <c r="M20" s="39">
        <f>الربط[[#This Row],[سعر الربط]]*الربط[[#This Row],[كمية الربط]]</f>
        <v>1212951.3587</v>
      </c>
    </row>
    <row r="21" spans="1:13" ht="22.95" customHeight="1" x14ac:dyDescent="0.3">
      <c r="A21" s="3" t="s">
        <v>834</v>
      </c>
      <c r="B21" s="7">
        <v>46034</v>
      </c>
      <c r="C21" s="3" t="str">
        <f>IFERROR(VLOOKUP(الربط[[#This Row],[الرقم الداخلي]],تسجيل_العقود[],6,0),"")</f>
        <v>كوفكو اجرى</v>
      </c>
      <c r="D21" s="3" t="str">
        <f>IFERROR(VLOOKUP(الربط[[#This Row],[الرقم الداخلي]],تسجيل_العقود[],9,0),"")</f>
        <v>SC-26517-CH</v>
      </c>
      <c r="E21" s="3" t="str">
        <f>IFERROR(VLOOKUP(الربط[[#This Row],[الرقم الداخلي]],تسجيل_العقود[],5,0),"")</f>
        <v>الــــــــــذرة</v>
      </c>
      <c r="F21" s="17">
        <f>IFERROR(VLOOKUP(الربط[[#This Row],[الرقم الداخلي]],تسجيل_العقود[],15,0),"")</f>
        <v>46082</v>
      </c>
      <c r="G21" s="16">
        <v>40</v>
      </c>
      <c r="H2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21" s="15">
        <v>427.5</v>
      </c>
      <c r="J21" s="17">
        <v>46082</v>
      </c>
      <c r="K21" s="11">
        <v>178</v>
      </c>
      <c r="L2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238.37626750000001</v>
      </c>
      <c r="M21" s="39">
        <f>الربط[[#This Row],[سعر الربط]]*الربط[[#This Row],[كمية الربط]]</f>
        <v>1210951.4389</v>
      </c>
    </row>
    <row r="22" spans="1:13" ht="22.95" customHeight="1" x14ac:dyDescent="0.3">
      <c r="A22" s="3" t="s">
        <v>834</v>
      </c>
      <c r="B22" s="7">
        <v>46034</v>
      </c>
      <c r="C22" s="3" t="str">
        <f>IFERROR(VLOOKUP(الربط[[#This Row],[الرقم الداخلي]],تسجيل_العقود[],6,0),"")</f>
        <v>كوفكو اجرى</v>
      </c>
      <c r="D22" s="3" t="str">
        <f>IFERROR(VLOOKUP(الربط[[#This Row],[الرقم الداخلي]],تسجيل_العقود[],9,0),"")</f>
        <v>SC-26517-CH</v>
      </c>
      <c r="E22" s="3" t="str">
        <f>IFERROR(VLOOKUP(الربط[[#This Row],[الرقم الداخلي]],تسجيل_العقود[],5,0),"")</f>
        <v>الــــــــــذرة</v>
      </c>
      <c r="F22" s="17">
        <f>IFERROR(VLOOKUP(الربط[[#This Row],[الرقم الداخلي]],تسجيل_العقود[],15,0),"")</f>
        <v>46082</v>
      </c>
      <c r="G22" s="16">
        <v>8</v>
      </c>
      <c r="H2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2" s="15">
        <v>425.25</v>
      </c>
      <c r="J22" s="17">
        <v>46082</v>
      </c>
      <c r="K22" s="11">
        <v>178</v>
      </c>
      <c r="L2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237.49047625</v>
      </c>
      <c r="M22" s="39">
        <f>الربط[[#This Row],[سعر الربط]]*الربط[[#This Row],[كمية الربط]]</f>
        <v>241290.32386999999</v>
      </c>
    </row>
    <row r="23" spans="1:13" ht="22.95" customHeight="1" x14ac:dyDescent="0.3">
      <c r="A23" s="3" t="s">
        <v>834</v>
      </c>
      <c r="B23" s="7">
        <v>46034</v>
      </c>
      <c r="C23" s="3" t="str">
        <f>IFERROR(VLOOKUP(الربط[[#This Row],[الرقم الداخلي]],تسجيل_العقود[],6,0),"")</f>
        <v>كوفكو اجرى</v>
      </c>
      <c r="D23" s="3" t="str">
        <f>IFERROR(VLOOKUP(الربط[[#This Row],[الرقم الداخلي]],تسجيل_العقود[],9,0),"")</f>
        <v>SC-26517-CH</v>
      </c>
      <c r="E23" s="3" t="str">
        <f>IFERROR(VLOOKUP(الربط[[#This Row],[الرقم الداخلي]],تسجيل_العقود[],5,0),"")</f>
        <v>الــــــــــذرة</v>
      </c>
      <c r="F23" s="17">
        <f>IFERROR(VLOOKUP(الربط[[#This Row],[الرقم الداخلي]],تسجيل_العقود[],15,0),"")</f>
        <v>46082</v>
      </c>
      <c r="G23" s="16">
        <v>8</v>
      </c>
      <c r="H2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3" s="15">
        <v>424.75</v>
      </c>
      <c r="J23" s="17">
        <v>46082</v>
      </c>
      <c r="K23" s="11">
        <v>178</v>
      </c>
      <c r="L2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237.29363375</v>
      </c>
      <c r="M23" s="39">
        <f>الربط[[#This Row],[سعر الربط]]*الربط[[#This Row],[كمية الربط]]</f>
        <v>241090.33189</v>
      </c>
    </row>
    <row r="24" spans="1:13" ht="22.95" customHeight="1" x14ac:dyDescent="0.3">
      <c r="A24" s="3" t="s">
        <v>834</v>
      </c>
      <c r="B24" s="7">
        <v>46034</v>
      </c>
      <c r="C24" s="3" t="str">
        <f>IFERROR(VLOOKUP(الربط[[#This Row],[الرقم الداخلي]],تسجيل_العقود[],6,0),"")</f>
        <v>كوفكو اجرى</v>
      </c>
      <c r="D24" s="3" t="str">
        <f>IFERROR(VLOOKUP(الربط[[#This Row],[الرقم الداخلي]],تسجيل_العقود[],9,0),"")</f>
        <v>SC-26517-CH</v>
      </c>
      <c r="E24" s="3" t="str">
        <f>IFERROR(VLOOKUP(الربط[[#This Row],[الرقم الداخلي]],تسجيل_العقود[],5,0),"")</f>
        <v>الــــــــــذرة</v>
      </c>
      <c r="F24" s="17">
        <f>IFERROR(VLOOKUP(الربط[[#This Row],[الرقم الداخلي]],تسجيل_العقود[],15,0),"")</f>
        <v>46082</v>
      </c>
      <c r="G24" s="16">
        <v>8</v>
      </c>
      <c r="H2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4" s="15">
        <v>423.75</v>
      </c>
      <c r="J24" s="17">
        <v>46082</v>
      </c>
      <c r="K24" s="11">
        <v>178</v>
      </c>
      <c r="L2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236.89994874999999</v>
      </c>
      <c r="M24" s="39">
        <f>الربط[[#This Row],[سعر الربط]]*الربط[[#This Row],[كمية الربط]]</f>
        <v>240690.34792999999</v>
      </c>
    </row>
    <row r="25" spans="1:13" ht="22.95" customHeight="1" x14ac:dyDescent="0.3">
      <c r="A25" s="3" t="s">
        <v>834</v>
      </c>
      <c r="B25" s="7">
        <v>46034</v>
      </c>
      <c r="C25" s="3" t="str">
        <f>IFERROR(VLOOKUP(الربط[[#This Row],[الرقم الداخلي]],تسجيل_العقود[],6,0),"")</f>
        <v>كوفكو اجرى</v>
      </c>
      <c r="D25" s="3" t="str">
        <f>IFERROR(VLOOKUP(الربط[[#This Row],[الرقم الداخلي]],تسجيل_العقود[],9,0),"")</f>
        <v>SC-26517-CH</v>
      </c>
      <c r="E25" s="3" t="str">
        <f>IFERROR(VLOOKUP(الربط[[#This Row],[الرقم الداخلي]],تسجيل_العقود[],5,0),"")</f>
        <v>الــــــــــذرة</v>
      </c>
      <c r="F25" s="17">
        <f>IFERROR(VLOOKUP(الربط[[#This Row],[الرقم الداخلي]],تسجيل_العقود[],15,0),"")</f>
        <v>46082</v>
      </c>
      <c r="G25" s="16">
        <v>8</v>
      </c>
      <c r="H2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5" s="15">
        <v>422.75</v>
      </c>
      <c r="J25" s="17">
        <v>46082</v>
      </c>
      <c r="K25" s="11">
        <v>178</v>
      </c>
      <c r="L2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236.50626375000002</v>
      </c>
      <c r="M25" s="39">
        <f>الربط[[#This Row],[سعر الربط]]*الربط[[#This Row],[كمية الربط]]</f>
        <v>240290.36397000001</v>
      </c>
    </row>
    <row r="26" spans="1:13" ht="22.95" customHeight="1" x14ac:dyDescent="0.3">
      <c r="A26" s="3" t="s">
        <v>834</v>
      </c>
      <c r="B26" s="7">
        <v>46034</v>
      </c>
      <c r="C26" s="3" t="str">
        <f>IFERROR(VLOOKUP(الربط[[#This Row],[الرقم الداخلي]],تسجيل_العقود[],6,0),"")</f>
        <v>كوفكو اجرى</v>
      </c>
      <c r="D26" s="3" t="str">
        <f>IFERROR(VLOOKUP(الربط[[#This Row],[الرقم الداخلي]],تسجيل_العقود[],9,0),"")</f>
        <v>SC-26517-CH</v>
      </c>
      <c r="E26" s="3" t="str">
        <f>IFERROR(VLOOKUP(الربط[[#This Row],[الرقم الداخلي]],تسجيل_العقود[],5,0),"")</f>
        <v>الــــــــــذرة</v>
      </c>
      <c r="F26" s="17">
        <f>IFERROR(VLOOKUP(الربط[[#This Row],[الرقم الداخلي]],تسجيل_العقود[],15,0),"")</f>
        <v>46082</v>
      </c>
      <c r="G26" s="16">
        <v>8</v>
      </c>
      <c r="H2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6" s="15">
        <v>421.75</v>
      </c>
      <c r="J26" s="17">
        <v>46082</v>
      </c>
      <c r="K26" s="11">
        <v>178</v>
      </c>
      <c r="L2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236.11257875000001</v>
      </c>
      <c r="M26" s="39">
        <f>الربط[[#This Row],[سعر الربط]]*الربط[[#This Row],[كمية الربط]]</f>
        <v>239890.38001000002</v>
      </c>
    </row>
    <row r="27" spans="1:13" ht="22.95" customHeight="1" x14ac:dyDescent="0.3">
      <c r="A27" s="3" t="s">
        <v>834</v>
      </c>
      <c r="B27" s="7">
        <v>46034</v>
      </c>
      <c r="C27" s="3" t="str">
        <f>IFERROR(VLOOKUP(الربط[[#This Row],[الرقم الداخلي]],تسجيل_العقود[],6,0),"")</f>
        <v>كوفكو اجرى</v>
      </c>
      <c r="D27" s="3" t="str">
        <f>IFERROR(VLOOKUP(الربط[[#This Row],[الرقم الداخلي]],تسجيل_العقود[],9,0),"")</f>
        <v>SC-26517-CH</v>
      </c>
      <c r="E27" s="3" t="str">
        <f>IFERROR(VLOOKUP(الربط[[#This Row],[الرقم الداخلي]],تسجيل_العقود[],5,0),"")</f>
        <v>الــــــــــذرة</v>
      </c>
      <c r="F27" s="17">
        <f>IFERROR(VLOOKUP(الربط[[#This Row],[الرقم الداخلي]],تسجيل_العقود[],15,0),"")</f>
        <v>46082</v>
      </c>
      <c r="G27" s="16">
        <v>16</v>
      </c>
      <c r="H2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7" s="15">
        <v>420.75</v>
      </c>
      <c r="J27" s="17">
        <v>46082</v>
      </c>
      <c r="K27" s="11">
        <v>178</v>
      </c>
      <c r="L2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235.71889375000001</v>
      </c>
      <c r="M27" s="39">
        <f>الربط[[#This Row],[سعر الربط]]*الربط[[#This Row],[كمية الربط]]</f>
        <v>478980.79210000002</v>
      </c>
    </row>
    <row r="28" spans="1:13" ht="22.95" customHeight="1" x14ac:dyDescent="0.3">
      <c r="A28" s="3" t="s">
        <v>884</v>
      </c>
      <c r="B28" s="7">
        <v>46034</v>
      </c>
      <c r="C28" s="3" t="str">
        <f>IFERROR(VLOOKUP(الربط[[#This Row],[الرقم الداخلي]],تسجيل_العقود[],6,0),"")</f>
        <v>كارجيل</v>
      </c>
      <c r="D28" s="3" t="str">
        <f>IFERROR(VLOOKUP(الربط[[#This Row],[الرقم الداخلي]],تسجيل_العقود[],9,0),"")</f>
        <v>SCN-007305</v>
      </c>
      <c r="E28" s="3" t="str">
        <f>IFERROR(VLOOKUP(الربط[[#This Row],[الرقم الداخلي]],تسجيل_العقود[],5,0),"")</f>
        <v>الصويا</v>
      </c>
      <c r="F28" s="17">
        <f>IFERROR(VLOOKUP(الربط[[#This Row],[الرقم الداخلي]],تسجيل_العقود[],15,0),"")</f>
        <v>46082</v>
      </c>
      <c r="G28" s="16">
        <v>22</v>
      </c>
      <c r="H2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1999.8000000000002</v>
      </c>
      <c r="I28" s="15">
        <v>298.10000000000002</v>
      </c>
      <c r="J28" s="17">
        <v>46082</v>
      </c>
      <c r="K28" s="11">
        <v>80</v>
      </c>
      <c r="L2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416.7853015</v>
      </c>
      <c r="M28" s="39">
        <f>الربط[[#This Row],[سعر الربط]]*الربط[[#This Row],[كمية الربط]]</f>
        <v>833487.24593970005</v>
      </c>
    </row>
    <row r="29" spans="1:13" ht="22.95" customHeight="1" x14ac:dyDescent="0.3">
      <c r="A29" s="3" t="s">
        <v>821</v>
      </c>
      <c r="B29" s="7">
        <v>46034</v>
      </c>
      <c r="C29" s="3" t="str">
        <f>IFERROR(VLOOKUP(الربط[[#This Row],[الرقم الداخلي]],تسجيل_العقود[],6,0),"")</f>
        <v xml:space="preserve">ميدسوفتس </v>
      </c>
      <c r="D29" s="3">
        <f>IFERROR(VLOOKUP(الربط[[#This Row],[الرقم الداخلي]],تسجيل_العقود[],9,0),"")</f>
        <v>20043470</v>
      </c>
      <c r="E29" s="3" t="str">
        <f>IFERROR(VLOOKUP(الربط[[#This Row],[الرقم الداخلي]],تسجيل_العقود[],5,0),"")</f>
        <v>البذرة</v>
      </c>
      <c r="F29" s="17">
        <f>IFERROR(VLOOKUP(الربط[[#This Row],[الرقم الداخلي]],تسجيل_العقود[],15,0),"")</f>
        <v>46082</v>
      </c>
      <c r="G29" s="16">
        <v>3</v>
      </c>
      <c r="H2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9" s="15">
        <v>1047</v>
      </c>
      <c r="J29" s="17">
        <v>46082</v>
      </c>
      <c r="K29" s="11">
        <v>161.75</v>
      </c>
      <c r="L2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444.09475000000003</v>
      </c>
      <c r="M29" s="39">
        <f>الربط[[#This Row],[سعر الربط]]*الربط[[#This Row],[كمية الربط]]</f>
        <v>181190.65800000002</v>
      </c>
    </row>
    <row r="30" spans="1:13" ht="22.95" customHeight="1" x14ac:dyDescent="0.3">
      <c r="A30" s="3" t="s">
        <v>834</v>
      </c>
      <c r="B30" s="7">
        <v>46035</v>
      </c>
      <c r="C30" s="3" t="str">
        <f>IFERROR(VLOOKUP(الربط[[#This Row],[الرقم الداخلي]],تسجيل_العقود[],6,0),"")</f>
        <v>كوفكو اجرى</v>
      </c>
      <c r="D30" s="3" t="str">
        <f>IFERROR(VLOOKUP(الربط[[#This Row],[الرقم الداخلي]],تسجيل_العقود[],9,0),"")</f>
        <v>SC-26517-CH</v>
      </c>
      <c r="E30" s="3" t="str">
        <f>IFERROR(VLOOKUP(الربط[[#This Row],[الرقم الداخلي]],تسجيل_العقود[],5,0),"")</f>
        <v>الــــــــــذرة</v>
      </c>
      <c r="F30" s="17">
        <f>IFERROR(VLOOKUP(الربط[[#This Row],[الرقم الداخلي]],تسجيل_العقود[],15,0),"")</f>
        <v>46082</v>
      </c>
      <c r="G30" s="16">
        <v>8</v>
      </c>
      <c r="H3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0" s="15">
        <v>419.75</v>
      </c>
      <c r="J30" s="17">
        <v>46082</v>
      </c>
      <c r="K30" s="11">
        <v>178</v>
      </c>
      <c r="L3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235.32520875</v>
      </c>
      <c r="M30" s="39">
        <f>الربط[[#This Row],[سعر الربط]]*الربط[[#This Row],[كمية الربط]]</f>
        <v>239090.41209</v>
      </c>
    </row>
    <row r="31" spans="1:13" ht="22.95" customHeight="1" x14ac:dyDescent="0.3">
      <c r="A31" s="3" t="s">
        <v>834</v>
      </c>
      <c r="B31" s="7">
        <v>46035</v>
      </c>
      <c r="C31" s="3" t="str">
        <f>IFERROR(VLOOKUP(الربط[[#This Row],[الرقم الداخلي]],تسجيل_العقود[],6,0),"")</f>
        <v>كوفكو اجرى</v>
      </c>
      <c r="D31" s="3" t="str">
        <f>IFERROR(VLOOKUP(الربط[[#This Row],[الرقم الداخلي]],تسجيل_العقود[],9,0),"")</f>
        <v>SC-26517-CH</v>
      </c>
      <c r="E31" s="3" t="str">
        <f>IFERROR(VLOOKUP(الربط[[#This Row],[الرقم الداخلي]],تسجيل_العقود[],5,0),"")</f>
        <v>الــــــــــذرة</v>
      </c>
      <c r="F31" s="17">
        <f>IFERROR(VLOOKUP(الربط[[#This Row],[الرقم الداخلي]],تسجيل_العقود[],15,0),"")</f>
        <v>46082</v>
      </c>
      <c r="G31" s="16">
        <v>8</v>
      </c>
      <c r="H3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1" s="15">
        <v>418.75</v>
      </c>
      <c r="J31" s="17">
        <v>46082</v>
      </c>
      <c r="K31" s="11">
        <v>178</v>
      </c>
      <c r="L3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234.93152375</v>
      </c>
      <c r="M31" s="39">
        <f>الربط[[#This Row],[سعر الربط]]*الربط[[#This Row],[كمية الربط]]</f>
        <v>238690.42812999999</v>
      </c>
    </row>
    <row r="32" spans="1:13" ht="22.95" customHeight="1" x14ac:dyDescent="0.3">
      <c r="A32" s="3" t="s">
        <v>834</v>
      </c>
      <c r="B32" s="7">
        <v>46035</v>
      </c>
      <c r="C32" s="3" t="str">
        <f>IFERROR(VLOOKUP(الربط[[#This Row],[الرقم الداخلي]],تسجيل_العقود[],6,0),"")</f>
        <v>كوفكو اجرى</v>
      </c>
      <c r="D32" s="3" t="str">
        <f>IFERROR(VLOOKUP(الربط[[#This Row],[الرقم الداخلي]],تسجيل_العقود[],9,0),"")</f>
        <v>SC-26517-CH</v>
      </c>
      <c r="E32" s="3" t="str">
        <f>IFERROR(VLOOKUP(الربط[[#This Row],[الرقم الداخلي]],تسجيل_العقود[],5,0),"")</f>
        <v>الــــــــــذرة</v>
      </c>
      <c r="F32" s="17">
        <f>IFERROR(VLOOKUP(الربط[[#This Row],[الرقم الداخلي]],تسجيل_العقود[],15,0),"")</f>
        <v>46082</v>
      </c>
      <c r="G32" s="16">
        <v>8</v>
      </c>
      <c r="H3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" s="15">
        <v>417.75</v>
      </c>
      <c r="J32" s="17">
        <v>46082</v>
      </c>
      <c r="K32" s="11">
        <v>178</v>
      </c>
      <c r="L3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234.53783874999999</v>
      </c>
      <c r="M32" s="39">
        <f>الربط[[#This Row],[سعر الربط]]*الربط[[#This Row],[كمية الربط]]</f>
        <v>238290.44417</v>
      </c>
    </row>
    <row r="33" spans="1:13" ht="22.95" customHeight="1" x14ac:dyDescent="0.3">
      <c r="A33" s="3" t="s">
        <v>882</v>
      </c>
      <c r="B33" s="7">
        <v>46035</v>
      </c>
      <c r="C33" s="3" t="str">
        <f>IFERROR(VLOOKUP(الربط[[#This Row],[الرقم الداخلي]],تسجيل_العقود[],6,0),"")</f>
        <v>كارجيل</v>
      </c>
      <c r="D33" s="3" t="str">
        <f>IFERROR(VLOOKUP(الربط[[#This Row],[الرقم الداخلي]],تسجيل_العقود[],9,0),"")</f>
        <v>SCN-007304</v>
      </c>
      <c r="E33" s="3" t="str">
        <f>IFERROR(VLOOKUP(الربط[[#This Row],[الرقم الداخلي]],تسجيل_العقود[],5,0),"")</f>
        <v>الصويا</v>
      </c>
      <c r="F33" s="17">
        <f>IFERROR(VLOOKUP(الربط[[#This Row],[الرقم الداخلي]],تسجيل_العقود[],15,0),"")</f>
        <v>46082</v>
      </c>
      <c r="G33" s="16">
        <v>28</v>
      </c>
      <c r="H3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33" s="15">
        <v>297.10000000000002</v>
      </c>
      <c r="J33" s="17">
        <v>46082</v>
      </c>
      <c r="K33" s="11">
        <v>80</v>
      </c>
      <c r="L3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415.68298650000003</v>
      </c>
      <c r="M33" s="39">
        <f>الربط[[#This Row],[سعر الربط]]*الربط[[#This Row],[كمية الربط]]</f>
        <v>1057996.3372398003</v>
      </c>
    </row>
    <row r="34" spans="1:13" ht="22.95" customHeight="1" x14ac:dyDescent="0.3">
      <c r="A34" s="3" t="s">
        <v>890</v>
      </c>
      <c r="B34" s="7">
        <v>46035</v>
      </c>
      <c r="C34" s="3" t="str">
        <f>IFERROR(VLOOKUP(الربط[[#This Row],[الرقم الداخلي]],تسجيل_العقود[],6,0),"")</f>
        <v>كارجيل</v>
      </c>
      <c r="D34" s="3" t="str">
        <f>IFERROR(VLOOKUP(الربط[[#This Row],[الرقم الداخلي]],تسجيل_العقود[],9,0),"")</f>
        <v>SCN-007306</v>
      </c>
      <c r="E34" s="3" t="str">
        <f>IFERROR(VLOOKUP(الربط[[#This Row],[الرقم الداخلي]],تسجيل_العقود[],5,0),"")</f>
        <v>الصويا</v>
      </c>
      <c r="F34" s="17">
        <f>IFERROR(VLOOKUP(الربط[[#This Row],[الرقم الداخلي]],تسجيل_العقود[],15,0),"")</f>
        <v>46082</v>
      </c>
      <c r="G34" s="16">
        <v>28</v>
      </c>
      <c r="H3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34" s="15">
        <v>296.10000000000002</v>
      </c>
      <c r="J34" s="17">
        <v>46082</v>
      </c>
      <c r="K34" s="11">
        <v>80</v>
      </c>
      <c r="L3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414.58067149999999</v>
      </c>
      <c r="M34" s="39">
        <f>الربط[[#This Row],[سعر الربط]]*الربط[[#This Row],[كمية الربط]]</f>
        <v>1055190.7251018002</v>
      </c>
    </row>
    <row r="35" spans="1:13" ht="22.95" customHeight="1" x14ac:dyDescent="0.3">
      <c r="A35" s="3" t="s">
        <v>886</v>
      </c>
      <c r="B35" s="7">
        <v>46035</v>
      </c>
      <c r="C35" s="3" t="str">
        <f>IFERROR(VLOOKUP(الربط[[#This Row],[الرقم الداخلي]],تسجيل_العقود[],6,0),"")</f>
        <v>كارجيل</v>
      </c>
      <c r="D35" s="3" t="str">
        <f>IFERROR(VLOOKUP(الربط[[#This Row],[الرقم الداخلي]],تسجيل_العقود[],9,0),"")</f>
        <v>SCN-007307</v>
      </c>
      <c r="E35" s="3" t="str">
        <f>IFERROR(VLOOKUP(الربط[[#This Row],[الرقم الداخلي]],تسجيل_العقود[],5,0),"")</f>
        <v>الصويا</v>
      </c>
      <c r="F35" s="17">
        <f>IFERROR(VLOOKUP(الربط[[#This Row],[الرقم الداخلي]],تسجيل_العقود[],15,0),"")</f>
        <v>46082</v>
      </c>
      <c r="G35" s="16">
        <v>28</v>
      </c>
      <c r="H3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35" s="15">
        <v>295.10000000000002</v>
      </c>
      <c r="J35" s="17">
        <v>46082</v>
      </c>
      <c r="K35" s="11">
        <v>80</v>
      </c>
      <c r="L3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413.47835650000002</v>
      </c>
      <c r="M35" s="39">
        <f>الربط[[#This Row],[سعر الربط]]*الربط[[#This Row],[كمية الربط]]</f>
        <v>1052385.1129638001</v>
      </c>
    </row>
    <row r="36" spans="1:13" ht="22.95" customHeight="1" x14ac:dyDescent="0.3">
      <c r="A36" s="3" t="s">
        <v>888</v>
      </c>
      <c r="B36" s="7">
        <v>46035</v>
      </c>
      <c r="C36" s="3" t="str">
        <f>IFERROR(VLOOKUP(الربط[[#This Row],[الرقم الداخلي]],تسجيل_العقود[],6,0),"")</f>
        <v>كارجيل</v>
      </c>
      <c r="D36" s="3" t="str">
        <f>IFERROR(VLOOKUP(الربط[[#This Row],[الرقم الداخلي]],تسجيل_العقود[],9,0),"")</f>
        <v>SCN-007308</v>
      </c>
      <c r="E36" s="3" t="str">
        <f>IFERROR(VLOOKUP(الربط[[#This Row],[الرقم الداخلي]],تسجيل_العقود[],5,0),"")</f>
        <v>الصويا</v>
      </c>
      <c r="F36" s="17">
        <f>IFERROR(VLOOKUP(الربط[[#This Row],[الرقم الداخلي]],تسجيل_العقود[],15,0),"")</f>
        <v>46082</v>
      </c>
      <c r="G36" s="16">
        <v>15</v>
      </c>
      <c r="H3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1363.5</v>
      </c>
      <c r="I36" s="15">
        <v>295.10000000000002</v>
      </c>
      <c r="J36" s="17">
        <v>46082</v>
      </c>
      <c r="K36" s="11">
        <v>80</v>
      </c>
      <c r="L3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413.47835650000002</v>
      </c>
      <c r="M36" s="39">
        <f>الربط[[#This Row],[سعر الربط]]*الربط[[#This Row],[كمية الربط]]</f>
        <v>563777.73908774997</v>
      </c>
    </row>
    <row r="37" spans="1:13" ht="22.95" customHeight="1" x14ac:dyDescent="0.3">
      <c r="A37" s="3" t="s">
        <v>888</v>
      </c>
      <c r="B37" s="7">
        <v>46035</v>
      </c>
      <c r="C37" s="3" t="str">
        <f>IFERROR(VLOOKUP(الربط[[#This Row],[الرقم الداخلي]],تسجيل_العقود[],6,0),"")</f>
        <v>كارجيل</v>
      </c>
      <c r="D37" s="3" t="str">
        <f>IFERROR(VLOOKUP(الربط[[#This Row],[الرقم الداخلي]],تسجيل_العقود[],9,0),"")</f>
        <v>SCN-007308</v>
      </c>
      <c r="E37" s="3" t="str">
        <f>IFERROR(VLOOKUP(الربط[[#This Row],[الرقم الداخلي]],تسجيل_العقود[],5,0),"")</f>
        <v>الصويا</v>
      </c>
      <c r="F37" s="17">
        <f>IFERROR(VLOOKUP(الربط[[#This Row],[الرقم الداخلي]],تسجيل_العقود[],15,0),"")</f>
        <v>46082</v>
      </c>
      <c r="G37" s="16">
        <v>13</v>
      </c>
      <c r="H3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1181.7</v>
      </c>
      <c r="I37" s="15">
        <v>292.7</v>
      </c>
      <c r="J37" s="17">
        <v>46082</v>
      </c>
      <c r="K37" s="11">
        <v>80</v>
      </c>
      <c r="L3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410.83280049999996</v>
      </c>
      <c r="M37" s="39">
        <f>الربط[[#This Row],[سعر الربط]]*الربط[[#This Row],[كمية الربط]]</f>
        <v>485481.12035084999</v>
      </c>
    </row>
    <row r="38" spans="1:13" ht="22.95" customHeight="1" x14ac:dyDescent="0.3">
      <c r="A38" s="3" t="s">
        <v>892</v>
      </c>
      <c r="B38" s="7">
        <v>46035</v>
      </c>
      <c r="C38" s="3" t="str">
        <f>IFERROR(VLOOKUP(الربط[[#This Row],[الرقم الداخلي]],تسجيل_العقود[],6,0),"")</f>
        <v>كارجيل</v>
      </c>
      <c r="D38" s="3" t="str">
        <f>IFERROR(VLOOKUP(الربط[[#This Row],[الرقم الداخلي]],تسجيل_العقود[],9,0),"")</f>
        <v>SCN-007309</v>
      </c>
      <c r="E38" s="3" t="str">
        <f>IFERROR(VLOOKUP(الربط[[#This Row],[الرقم الداخلي]],تسجيل_العقود[],5,0),"")</f>
        <v>الصويا</v>
      </c>
      <c r="F38" s="17">
        <f>IFERROR(VLOOKUP(الربط[[#This Row],[الرقم الداخلي]],تسجيل_العقود[],15,0),"")</f>
        <v>46082</v>
      </c>
      <c r="G38" s="16">
        <v>28</v>
      </c>
      <c r="H3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38" s="15">
        <v>292.7</v>
      </c>
      <c r="J38" s="17">
        <v>46082</v>
      </c>
      <c r="K38" s="11">
        <v>80</v>
      </c>
      <c r="L3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410.83280049999996</v>
      </c>
      <c r="M38" s="39">
        <f>الربط[[#This Row],[سعر الربط]]*الربط[[#This Row],[كمية الربط]]</f>
        <v>1045651.6438326</v>
      </c>
    </row>
    <row r="39" spans="1:13" ht="22.95" customHeight="1" x14ac:dyDescent="0.3">
      <c r="A39" s="3" t="s">
        <v>884</v>
      </c>
      <c r="B39" s="7">
        <v>46035</v>
      </c>
      <c r="C39" s="3" t="str">
        <f>IFERROR(VLOOKUP(الربط[[#This Row],[الرقم الداخلي]],تسجيل_العقود[],6,0),"")</f>
        <v>كارجيل</v>
      </c>
      <c r="D39" s="3" t="str">
        <f>IFERROR(VLOOKUP(الربط[[#This Row],[الرقم الداخلي]],تسجيل_العقود[],9,0),"")</f>
        <v>SCN-007305</v>
      </c>
      <c r="E39" s="3" t="str">
        <f>IFERROR(VLOOKUP(الربط[[#This Row],[الرقم الداخلي]],تسجيل_العقود[],5,0),"")</f>
        <v>الصويا</v>
      </c>
      <c r="F39" s="17">
        <f>IFERROR(VLOOKUP(الربط[[#This Row],[الرقم الداخلي]],تسجيل_العقود[],15,0),"")</f>
        <v>46082</v>
      </c>
      <c r="G39" s="16">
        <v>3</v>
      </c>
      <c r="H3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272.70000000000005</v>
      </c>
      <c r="I39" s="15">
        <v>292.7</v>
      </c>
      <c r="J39" s="17">
        <v>46082</v>
      </c>
      <c r="K39" s="11">
        <v>80</v>
      </c>
      <c r="L3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410.83280049999996</v>
      </c>
      <c r="M39" s="39">
        <f>الربط[[#This Row],[سعر الربط]]*الربط[[#This Row],[كمية الربط]]</f>
        <v>112034.10469635001</v>
      </c>
    </row>
    <row r="40" spans="1:13" ht="22.95" customHeight="1" x14ac:dyDescent="0.3">
      <c r="A40" s="3" t="s">
        <v>884</v>
      </c>
      <c r="B40" s="7">
        <v>46036</v>
      </c>
      <c r="C40" s="3" t="str">
        <f>IFERROR(VLOOKUP(الربط[[#This Row],[الرقم الداخلي]],تسجيل_العقود[],6,0),"")</f>
        <v>كارجيل</v>
      </c>
      <c r="D40" s="3" t="str">
        <f>IFERROR(VLOOKUP(الربط[[#This Row],[الرقم الداخلي]],تسجيل_العقود[],9,0),"")</f>
        <v>SCN-007305</v>
      </c>
      <c r="E40" s="3" t="str">
        <f>IFERROR(VLOOKUP(الربط[[#This Row],[الرقم الداخلي]],تسجيل_العقود[],5,0),"")</f>
        <v>الصويا</v>
      </c>
      <c r="F40" s="17">
        <f>IFERROR(VLOOKUP(الربط[[#This Row],[الرقم الداخلي]],تسجيل_العقود[],15,0),"")</f>
        <v>46082</v>
      </c>
      <c r="G40" s="16">
        <v>3</v>
      </c>
      <c r="H4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272.70000000000005</v>
      </c>
      <c r="I40" s="15">
        <v>293.2</v>
      </c>
      <c r="J40" s="17">
        <v>46082</v>
      </c>
      <c r="K40" s="11">
        <v>80</v>
      </c>
      <c r="L4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411.38395799999995</v>
      </c>
      <c r="M40" s="39">
        <f>الربط[[#This Row],[سعر الربط]]*الربط[[#This Row],[كمية الربط]]</f>
        <v>112184.4053466</v>
      </c>
    </row>
    <row r="41" spans="1:13" ht="22.95" customHeight="1" x14ac:dyDescent="0.3">
      <c r="A41" s="3" t="s">
        <v>834</v>
      </c>
      <c r="B41" s="7">
        <v>46037</v>
      </c>
      <c r="C41" s="3" t="str">
        <f>IFERROR(VLOOKUP(الربط[[#This Row],[الرقم الداخلي]],تسجيل_العقود[],6,0),"")</f>
        <v>كوفكو اجرى</v>
      </c>
      <c r="D41" s="3" t="str">
        <f>IFERROR(VLOOKUP(الربط[[#This Row],[الرقم الداخلي]],تسجيل_العقود[],9,0),"")</f>
        <v>SC-26517-CH</v>
      </c>
      <c r="E41" s="3" t="str">
        <f>IFERROR(VLOOKUP(الربط[[#This Row],[الرقم الداخلي]],تسجيل_العقود[],5,0),"")</f>
        <v>الــــــــــذرة</v>
      </c>
      <c r="F41" s="17">
        <f>IFERROR(VLOOKUP(الربط[[#This Row],[الرقم الداخلي]],تسجيل_العقود[],15,0),"")</f>
        <v>46082</v>
      </c>
      <c r="G41" s="16">
        <v>110</v>
      </c>
      <c r="H4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13970</v>
      </c>
      <c r="I41" s="15">
        <v>422.75</v>
      </c>
      <c r="J41" s="17">
        <v>46082</v>
      </c>
      <c r="K41" s="11">
        <v>178</v>
      </c>
      <c r="L4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236.50626375000002</v>
      </c>
      <c r="M41" s="39">
        <f>الربط[[#This Row],[سعر الربط]]*الربط[[#This Row],[كمية الربط]]</f>
        <v>3303992.5045875004</v>
      </c>
    </row>
    <row r="42" spans="1:13" ht="22.95" customHeight="1" x14ac:dyDescent="0.3">
      <c r="A42" s="3" t="s">
        <v>837</v>
      </c>
      <c r="B42" s="7">
        <v>46037</v>
      </c>
      <c r="C42" s="3" t="str">
        <f>IFERROR(VLOOKUP(الربط[[#This Row],[الرقم الداخلي]],تسجيل_العقود[],6,0),"")</f>
        <v>كوفكو اجرى</v>
      </c>
      <c r="D42" s="3" t="str">
        <f>IFERROR(VLOOKUP(الربط[[#This Row],[الرقم الداخلي]],تسجيل_العقود[],9,0),"")</f>
        <v>SC-26516-CH</v>
      </c>
      <c r="E42" s="3" t="str">
        <f>IFERROR(VLOOKUP(الربط[[#This Row],[الرقم الداخلي]],تسجيل_العقود[],5,0),"")</f>
        <v>الــــــــــذرة</v>
      </c>
      <c r="F42" s="17">
        <f>IFERROR(VLOOKUP(الربط[[#This Row],[الرقم الداخلي]],تسجيل_العقود[],15,0),"")</f>
        <v>46082</v>
      </c>
      <c r="G42" s="16">
        <v>37</v>
      </c>
      <c r="H4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4699</v>
      </c>
      <c r="I42" s="15">
        <v>422.75</v>
      </c>
      <c r="J42" s="17">
        <v>46082</v>
      </c>
      <c r="K42" s="11">
        <v>178.5</v>
      </c>
      <c r="L4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236.70310624999999</v>
      </c>
      <c r="M42" s="39">
        <f>الربط[[#This Row],[سعر الربط]]*الربط[[#This Row],[كمية الربط]]</f>
        <v>1112267.8962687498</v>
      </c>
    </row>
    <row r="43" spans="1:13" ht="22.95" customHeight="1" x14ac:dyDescent="0.3">
      <c r="A43" s="3" t="s">
        <v>837</v>
      </c>
      <c r="B43" s="7">
        <v>46037</v>
      </c>
      <c r="C43" s="3" t="str">
        <f>IFERROR(VLOOKUP(الربط[[#This Row],[الرقم الداخلي]],تسجيل_العقود[],6,0),"")</f>
        <v>كوفكو اجرى</v>
      </c>
      <c r="D43" s="3" t="str">
        <f>IFERROR(VLOOKUP(الربط[[#This Row],[الرقم الداخلي]],تسجيل_العقود[],9,0),"")</f>
        <v>SC-26516-CH</v>
      </c>
      <c r="E43" s="3" t="str">
        <f>IFERROR(VLOOKUP(الربط[[#This Row],[الرقم الداخلي]],تسجيل_العقود[],5,0),"")</f>
        <v>الــــــــــذرة</v>
      </c>
      <c r="F43" s="17">
        <f>IFERROR(VLOOKUP(الربط[[#This Row],[الرقم الداخلي]],تسجيل_العقود[],15,0),"")</f>
        <v>46082</v>
      </c>
      <c r="G43" s="16">
        <v>20</v>
      </c>
      <c r="H4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</v>
      </c>
      <c r="I43" s="15">
        <v>421.75</v>
      </c>
      <c r="J43" s="17">
        <v>46082</v>
      </c>
      <c r="K43" s="11">
        <v>178.5</v>
      </c>
      <c r="L4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236.30942125000001</v>
      </c>
      <c r="M43" s="39">
        <f>الربط[[#This Row],[سعر الربط]]*الربط[[#This Row],[كمية الربط]]</f>
        <v>600225.92997499998</v>
      </c>
    </row>
    <row r="44" spans="1:13" ht="22.95" customHeight="1" x14ac:dyDescent="0.3">
      <c r="A44" s="3" t="s">
        <v>837</v>
      </c>
      <c r="B44" s="7">
        <v>46037</v>
      </c>
      <c r="C44" s="3" t="str">
        <f>IFERROR(VLOOKUP(الربط[[#This Row],[الرقم الداخلي]],تسجيل_العقود[],6,0),"")</f>
        <v>كوفكو اجرى</v>
      </c>
      <c r="D44" s="3" t="str">
        <f>IFERROR(VLOOKUP(الربط[[#This Row],[الرقم الداخلي]],تسجيل_العقود[],9,0),"")</f>
        <v>SC-26516-CH</v>
      </c>
      <c r="E44" s="3" t="str">
        <f>IFERROR(VLOOKUP(الربط[[#This Row],[الرقم الداخلي]],تسجيل_العقود[],5,0),"")</f>
        <v>الــــــــــذرة</v>
      </c>
      <c r="F44" s="17">
        <f>IFERROR(VLOOKUP(الربط[[#This Row],[الرقم الداخلي]],تسجيل_العقود[],15,0),"")</f>
        <v>46082</v>
      </c>
      <c r="G44" s="16">
        <v>20</v>
      </c>
      <c r="H4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</v>
      </c>
      <c r="I44" s="15">
        <v>420.75</v>
      </c>
      <c r="J44" s="17">
        <v>46082</v>
      </c>
      <c r="K44" s="11">
        <v>178.5</v>
      </c>
      <c r="L4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235.91573625000001</v>
      </c>
      <c r="M44" s="39">
        <f>الربط[[#This Row],[سعر الربط]]*الربط[[#This Row],[كمية الربط]]</f>
        <v>599225.97007500008</v>
      </c>
    </row>
    <row r="45" spans="1:13" ht="22.95" customHeight="1" x14ac:dyDescent="0.3">
      <c r="A45" s="3" t="s">
        <v>837</v>
      </c>
      <c r="B45" s="7">
        <v>46043</v>
      </c>
      <c r="C45" s="3" t="str">
        <f>IFERROR(VLOOKUP(الربط[[#This Row],[الرقم الداخلي]],تسجيل_العقود[],6,0),"")</f>
        <v>كوفكو اجرى</v>
      </c>
      <c r="D45" s="3" t="str">
        <f>IFERROR(VLOOKUP(الربط[[#This Row],[الرقم الداخلي]],تسجيل_العقود[],9,0),"")</f>
        <v>SC-26516-CH</v>
      </c>
      <c r="E45" s="3" t="str">
        <f>IFERROR(VLOOKUP(الربط[[#This Row],[الرقم الداخلي]],تسجيل_العقود[],5,0),"")</f>
        <v>الــــــــــذرة</v>
      </c>
      <c r="F45" s="17">
        <f>IFERROR(VLOOKUP(الربط[[#This Row],[الرقم الداخلي]],تسجيل_العقود[],15,0),"")</f>
        <v>46082</v>
      </c>
      <c r="G45" s="16">
        <v>40</v>
      </c>
      <c r="H4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45" s="15">
        <v>421.75</v>
      </c>
      <c r="J45" s="17">
        <v>46082</v>
      </c>
      <c r="K45" s="11">
        <v>178.5</v>
      </c>
      <c r="L4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236.30942125000001</v>
      </c>
      <c r="M45" s="39">
        <f>الربط[[#This Row],[سعر الربط]]*الربط[[#This Row],[كمية الربط]]</f>
        <v>1200451.85995</v>
      </c>
    </row>
    <row r="46" spans="1:13" ht="22.95" customHeight="1" x14ac:dyDescent="0.3">
      <c r="A46" s="3" t="s">
        <v>837</v>
      </c>
      <c r="B46" s="7">
        <v>46044</v>
      </c>
      <c r="C46" s="3" t="str">
        <f>IFERROR(VLOOKUP(الربط[[#This Row],[الرقم الداخلي]],تسجيل_العقود[],6,0),"")</f>
        <v>كوفكو اجرى</v>
      </c>
      <c r="D46" s="3" t="str">
        <f>IFERROR(VLOOKUP(الربط[[#This Row],[الرقم الداخلي]],تسجيل_العقود[],9,0),"")</f>
        <v>SC-26516-CH</v>
      </c>
      <c r="E46" s="3" t="str">
        <f>IFERROR(VLOOKUP(الربط[[#This Row],[الرقم الداخلي]],تسجيل_العقود[],5,0),"")</f>
        <v>الــــــــــذرة</v>
      </c>
      <c r="F46" s="17">
        <f>IFERROR(VLOOKUP(الربط[[#This Row],[الرقم الداخلي]],تسجيل_العقود[],15,0),"")</f>
        <v>46082</v>
      </c>
      <c r="G46" s="16">
        <v>40</v>
      </c>
      <c r="H4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46" s="15">
        <v>421.25</v>
      </c>
      <c r="J46" s="17">
        <v>46082</v>
      </c>
      <c r="K46" s="11">
        <v>178.5</v>
      </c>
      <c r="L4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236.11257875000001</v>
      </c>
      <c r="M46" s="39">
        <f>الربط[[#This Row],[سعر الربط]]*الربط[[#This Row],[كمية الربط]]</f>
        <v>1199451.9000500001</v>
      </c>
    </row>
    <row r="47" spans="1:13" ht="22.95" customHeight="1" x14ac:dyDescent="0.3">
      <c r="A47" s="3" t="s">
        <v>837</v>
      </c>
      <c r="B47" s="7">
        <v>46052</v>
      </c>
      <c r="C47" s="3" t="str">
        <f>IFERROR(VLOOKUP(الربط[[#This Row],[الرقم الداخلي]],تسجيل_العقود[],6,0),"")</f>
        <v>كوفكو اجرى</v>
      </c>
      <c r="D47" s="3" t="str">
        <f>IFERROR(VLOOKUP(الربط[[#This Row],[الرقم الداخلي]],تسجيل_العقود[],9,0),"")</f>
        <v>SC-26516-CH</v>
      </c>
      <c r="E47" s="3" t="str">
        <f>IFERROR(VLOOKUP(الربط[[#This Row],[الرقم الداخلي]],تسجيل_العقود[],5,0),"")</f>
        <v>الــــــــــذرة</v>
      </c>
      <c r="F47" s="17">
        <f>IFERROR(VLOOKUP(الربط[[#This Row],[الرقم الداخلي]],تسجيل_العقود[],15,0),"")</f>
        <v>46082</v>
      </c>
      <c r="G47" s="16">
        <v>16</v>
      </c>
      <c r="H4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47" s="15">
        <v>427.5</v>
      </c>
      <c r="J47" s="17">
        <v>46082</v>
      </c>
      <c r="K47" s="11">
        <v>178.5</v>
      </c>
      <c r="L4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238.57311000000001</v>
      </c>
      <c r="M47" s="39">
        <f>الربط[[#This Row],[سعر الربط]]*الربط[[#This Row],[كمية الربط]]</f>
        <v>484780.55952000001</v>
      </c>
    </row>
    <row r="48" spans="1:13" ht="22.95" customHeight="1" x14ac:dyDescent="0.3">
      <c r="A48" s="3" t="s">
        <v>837</v>
      </c>
      <c r="B48" s="7">
        <v>46052</v>
      </c>
      <c r="C48" s="3" t="str">
        <f>IFERROR(VLOOKUP(الربط[[#This Row],[الرقم الداخلي]],تسجيل_العقود[],6,0),"")</f>
        <v>كوفكو اجرى</v>
      </c>
      <c r="D48" s="3" t="str">
        <f>IFERROR(VLOOKUP(الربط[[#This Row],[الرقم الداخلي]],تسجيل_العقود[],9,0),"")</f>
        <v>SC-26516-CH</v>
      </c>
      <c r="E48" s="3" t="str">
        <f>IFERROR(VLOOKUP(الربط[[#This Row],[الرقم الداخلي]],تسجيل_العقود[],5,0),"")</f>
        <v>الــــــــــذرة</v>
      </c>
      <c r="F48" s="17">
        <f>IFERROR(VLOOKUP(الربط[[#This Row],[الرقم الداخلي]],تسجيل_العقود[],15,0),"")</f>
        <v>46082</v>
      </c>
      <c r="G48" s="16">
        <v>200</v>
      </c>
      <c r="H4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25400</v>
      </c>
      <c r="I48" s="15">
        <v>427.75</v>
      </c>
      <c r="J48" s="17">
        <v>46082</v>
      </c>
      <c r="K48" s="11">
        <v>178.5</v>
      </c>
      <c r="L4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238.67153125000002</v>
      </c>
      <c r="M48" s="39">
        <f>الربط[[#This Row],[سعر الربط]]*الربط[[#This Row],[كمية الربط]]</f>
        <v>6062256.8937500007</v>
      </c>
    </row>
    <row r="49" spans="1:13" ht="22.95" customHeight="1" x14ac:dyDescent="0.3">
      <c r="A49" s="3" t="s">
        <v>837</v>
      </c>
      <c r="B49" s="7">
        <v>46052</v>
      </c>
      <c r="C49" s="3" t="str">
        <f>IFERROR(VLOOKUP(الربط[[#This Row],[الرقم الداخلي]],تسجيل_العقود[],6,0),"")</f>
        <v>كوفكو اجرى</v>
      </c>
      <c r="D49" s="3" t="str">
        <f>IFERROR(VLOOKUP(الربط[[#This Row],[الرقم الداخلي]],تسجيل_العقود[],9,0),"")</f>
        <v>SC-26516-CH</v>
      </c>
      <c r="E49" s="3" t="str">
        <f>IFERROR(VLOOKUP(الربط[[#This Row],[الرقم الداخلي]],تسجيل_العقود[],5,0),"")</f>
        <v>الــــــــــذرة</v>
      </c>
      <c r="F49" s="17">
        <f>IFERROR(VLOOKUP(الربط[[#This Row],[الرقم الداخلي]],تسجيل_العقود[],15,0),"")</f>
        <v>46082</v>
      </c>
      <c r="G49" s="16">
        <v>16</v>
      </c>
      <c r="H4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49" s="15">
        <v>426.5</v>
      </c>
      <c r="J49" s="17">
        <v>46082</v>
      </c>
      <c r="K49" s="11">
        <v>178.5</v>
      </c>
      <c r="L4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238.17942500000001</v>
      </c>
      <c r="M49" s="39">
        <f>الربط[[#This Row],[سعر الربط]]*الربط[[#This Row],[كمية الربط]]</f>
        <v>483980.59160000004</v>
      </c>
    </row>
    <row r="50" spans="1:13" ht="22.95" customHeight="1" x14ac:dyDescent="0.3">
      <c r="A50" s="3" t="s">
        <v>837</v>
      </c>
      <c r="B50" s="7">
        <v>46052</v>
      </c>
      <c r="C50" s="3" t="str">
        <f>IFERROR(VLOOKUP(الربط[[#This Row],[الرقم الداخلي]],تسجيل_العقود[],6,0),"")</f>
        <v>كوفكو اجرى</v>
      </c>
      <c r="D50" s="3" t="str">
        <f>IFERROR(VLOOKUP(الربط[[#This Row],[الرقم الداخلي]],تسجيل_العقود[],9,0),"")</f>
        <v>SC-26516-CH</v>
      </c>
      <c r="E50" s="3" t="str">
        <f>IFERROR(VLOOKUP(الربط[[#This Row],[الرقم الداخلي]],تسجيل_العقود[],5,0),"")</f>
        <v>الــــــــــذرة</v>
      </c>
      <c r="F50" s="17">
        <f>IFERROR(VLOOKUP(الربط[[#This Row],[الرقم الداخلي]],تسجيل_العقود[],15,0),"")</f>
        <v>46082</v>
      </c>
      <c r="G50" s="16">
        <v>16</v>
      </c>
      <c r="H5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50" s="15">
        <v>426.25</v>
      </c>
      <c r="J50" s="17">
        <v>46082</v>
      </c>
      <c r="K50" s="11">
        <v>178.5</v>
      </c>
      <c r="L5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238.08100375000001</v>
      </c>
      <c r="M50" s="39">
        <f>الربط[[#This Row],[سعر الربط]]*الربط[[#This Row],[كمية الربط]]</f>
        <v>483780.59961999999</v>
      </c>
    </row>
    <row r="51" spans="1:13" ht="22.95" customHeight="1" x14ac:dyDescent="0.3">
      <c r="A51" s="3" t="s">
        <v>837</v>
      </c>
      <c r="B51" s="7">
        <v>46052</v>
      </c>
      <c r="C51" s="3" t="str">
        <f>IFERROR(VLOOKUP(الربط[[#This Row],[الرقم الداخلي]],تسجيل_العقود[],6,0),"")</f>
        <v>كوفكو اجرى</v>
      </c>
      <c r="D51" s="3" t="str">
        <f>IFERROR(VLOOKUP(الربط[[#This Row],[الرقم الداخلي]],تسجيل_العقود[],9,0),"")</f>
        <v>SC-26516-CH</v>
      </c>
      <c r="E51" s="3" t="str">
        <f>IFERROR(VLOOKUP(الربط[[#This Row],[الرقم الداخلي]],تسجيل_العقود[],5,0),"")</f>
        <v>الــــــــــذرة</v>
      </c>
      <c r="F51" s="17">
        <f>IFERROR(VLOOKUP(الربط[[#This Row],[الرقم الداخلي]],تسجيل_العقود[],15,0),"")</f>
        <v>46082</v>
      </c>
      <c r="G51" s="16">
        <v>16</v>
      </c>
      <c r="H5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51" s="15">
        <v>425.75</v>
      </c>
      <c r="J51" s="17">
        <v>46082</v>
      </c>
      <c r="K51" s="11">
        <v>178.5</v>
      </c>
      <c r="L5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237.88416125000001</v>
      </c>
      <c r="M51" s="39">
        <f>الربط[[#This Row],[سعر الربط]]*الربط[[#This Row],[كمية الربط]]</f>
        <v>483380.61566000001</v>
      </c>
    </row>
    <row r="52" spans="1:13" ht="22.95" customHeight="1" x14ac:dyDescent="0.3">
      <c r="A52" s="3" t="s">
        <v>837</v>
      </c>
      <c r="B52" s="7">
        <v>46052</v>
      </c>
      <c r="C52" s="3" t="str">
        <f>IFERROR(VLOOKUP(الربط[[#This Row],[الرقم الداخلي]],تسجيل_العقود[],6,0),"")</f>
        <v>كوفكو اجرى</v>
      </c>
      <c r="D52" s="3" t="str">
        <f>IFERROR(VLOOKUP(الربط[[#This Row],[الرقم الداخلي]],تسجيل_العقود[],9,0),"")</f>
        <v>SC-26516-CH</v>
      </c>
      <c r="E52" s="3" t="str">
        <f>IFERROR(VLOOKUP(الربط[[#This Row],[الرقم الداخلي]],تسجيل_العقود[],5,0),"")</f>
        <v>الــــــــــذرة</v>
      </c>
      <c r="F52" s="17">
        <f>IFERROR(VLOOKUP(الربط[[#This Row],[الرقم الداخلي]],تسجيل_العقود[],15,0),"")</f>
        <v>46082</v>
      </c>
      <c r="G52" s="16">
        <v>16</v>
      </c>
      <c r="H5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52" s="15">
        <v>425.75</v>
      </c>
      <c r="J52" s="17">
        <v>46082</v>
      </c>
      <c r="K52" s="11">
        <v>178.5</v>
      </c>
      <c r="L5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237.88416125000001</v>
      </c>
      <c r="M52" s="39">
        <f>الربط[[#This Row],[سعر الربط]]*الربط[[#This Row],[كمية الربط]]</f>
        <v>483380.61566000001</v>
      </c>
    </row>
    <row r="53" spans="1:13" ht="22.95" customHeight="1" x14ac:dyDescent="0.3">
      <c r="A53" s="3" t="s">
        <v>898</v>
      </c>
      <c r="B53" s="7">
        <v>46052</v>
      </c>
      <c r="C53" s="3" t="str">
        <f>IFERROR(VLOOKUP(الربط[[#This Row],[الرقم الداخلي]],تسجيل_العقود[],6,0),"")</f>
        <v>كارجيل</v>
      </c>
      <c r="D53" s="3" t="str">
        <f>IFERROR(VLOOKUP(الربط[[#This Row],[الرقم الداخلي]],تسجيل_العقود[],9,0),"")</f>
        <v>SCN-007465</v>
      </c>
      <c r="E53" s="3" t="str">
        <f>IFERROR(VLOOKUP(الربط[[#This Row],[الرقم الداخلي]],تسجيل_العقود[],5,0),"")</f>
        <v>الصويا</v>
      </c>
      <c r="F53" s="17">
        <f>IFERROR(VLOOKUP(الربط[[#This Row],[الرقم الداخلي]],تسجيل_العقود[],15,0),"")</f>
        <v>46082</v>
      </c>
      <c r="G53" s="16">
        <v>28</v>
      </c>
      <c r="H5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53" s="15">
        <v>293.60000000000002</v>
      </c>
      <c r="J53" s="17">
        <v>46082</v>
      </c>
      <c r="K53" s="11">
        <v>80</v>
      </c>
      <c r="L5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411.824884</v>
      </c>
      <c r="M53" s="39">
        <f>الربط[[#This Row],[سعر الربط]]*الربط[[#This Row],[كمية الربط]]</f>
        <v>1048176.6947568001</v>
      </c>
    </row>
    <row r="54" spans="1:13" ht="22.95" customHeight="1" x14ac:dyDescent="0.3">
      <c r="A54" s="3" t="s">
        <v>900</v>
      </c>
      <c r="B54" s="7">
        <v>46052</v>
      </c>
      <c r="C54" s="3" t="str">
        <f>IFERROR(VLOOKUP(الربط[[#This Row],[الرقم الداخلي]],تسجيل_العقود[],6,0),"")</f>
        <v>كارجيل</v>
      </c>
      <c r="D54" s="3" t="str">
        <f>IFERROR(VLOOKUP(الربط[[#This Row],[الرقم الداخلي]],تسجيل_العقود[],9,0),"")</f>
        <v>SCN-007466</v>
      </c>
      <c r="E54" s="3" t="str">
        <f>IFERROR(VLOOKUP(الربط[[#This Row],[الرقم الداخلي]],تسجيل_العقود[],5,0),"")</f>
        <v>الصويا</v>
      </c>
      <c r="F54" s="17">
        <f>IFERROR(VLOOKUP(الربط[[#This Row],[الرقم الداخلي]],تسجيل_العقود[],15,0),"")</f>
        <v>46082</v>
      </c>
      <c r="G54" s="16">
        <v>28</v>
      </c>
      <c r="H5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54" s="15">
        <v>292.60000000000002</v>
      </c>
      <c r="J54" s="17">
        <v>46082</v>
      </c>
      <c r="K54" s="11">
        <v>80</v>
      </c>
      <c r="L5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410.72256900000002</v>
      </c>
      <c r="M54" s="39">
        <f>الربط[[#This Row],[سعر الربط]]*الربط[[#This Row],[كمية الربط]]</f>
        <v>1045371.0826188001</v>
      </c>
    </row>
    <row r="55" spans="1:13" ht="22.95" customHeight="1" x14ac:dyDescent="0.3">
      <c r="A55" s="3" t="s">
        <v>902</v>
      </c>
      <c r="B55" s="7">
        <v>46052</v>
      </c>
      <c r="C55" s="3" t="str">
        <f>IFERROR(VLOOKUP(الربط[[#This Row],[الرقم الداخلي]],تسجيل_العقود[],6,0),"")</f>
        <v>كارجيل</v>
      </c>
      <c r="D55" s="3" t="str">
        <f>IFERROR(VLOOKUP(الربط[[#This Row],[الرقم الداخلي]],تسجيل_العقود[],9,0),"")</f>
        <v>SCN-007467</v>
      </c>
      <c r="E55" s="3" t="str">
        <f>IFERROR(VLOOKUP(الربط[[#This Row],[الرقم الداخلي]],تسجيل_العقود[],5,0),"")</f>
        <v>الصويا</v>
      </c>
      <c r="F55" s="17">
        <f>IFERROR(VLOOKUP(الربط[[#This Row],[الرقم الداخلي]],تسجيل_العقود[],15,0),"")</f>
        <v>46082</v>
      </c>
      <c r="G55" s="16">
        <v>28</v>
      </c>
      <c r="H5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55" s="15">
        <v>293.10000000000002</v>
      </c>
      <c r="J55" s="17">
        <v>46082</v>
      </c>
      <c r="K55" s="11">
        <v>80</v>
      </c>
      <c r="L5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411.27372650000001</v>
      </c>
      <c r="M55" s="39">
        <f>الربط[[#This Row],[سعر الربط]]*الربط[[#This Row],[كمية الربط]]</f>
        <v>1046773.8886878002</v>
      </c>
    </row>
    <row r="56" spans="1:13" ht="22.95" customHeight="1" x14ac:dyDescent="0.3">
      <c r="A56" s="3" t="s">
        <v>904</v>
      </c>
      <c r="B56" s="7">
        <v>46052</v>
      </c>
      <c r="C56" s="3" t="str">
        <f>IFERROR(VLOOKUP(الربط[[#This Row],[الرقم الداخلي]],تسجيل_العقود[],6,0),"")</f>
        <v>كارجيل</v>
      </c>
      <c r="D56" s="3" t="str">
        <f>IFERROR(VLOOKUP(الربط[[#This Row],[الرقم الداخلي]],تسجيل_العقود[],9,0),"")</f>
        <v>SCN-007468</v>
      </c>
      <c r="E56" s="3" t="str">
        <f>IFERROR(VLOOKUP(الربط[[#This Row],[الرقم الداخلي]],تسجيل_العقود[],5,0),"")</f>
        <v>الصويا</v>
      </c>
      <c r="F56" s="17">
        <f>IFERROR(VLOOKUP(الربط[[#This Row],[الرقم الداخلي]],تسجيل_العقود[],15,0),"")</f>
        <v>46082</v>
      </c>
      <c r="G56" s="16">
        <v>28</v>
      </c>
      <c r="H5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56" s="15">
        <v>293.10000000000002</v>
      </c>
      <c r="J56" s="17">
        <v>46082</v>
      </c>
      <c r="K56" s="11">
        <v>80</v>
      </c>
      <c r="L5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411.27372650000001</v>
      </c>
      <c r="M56" s="39">
        <f>الربط[[#This Row],[سعر الربط]]*الربط[[#This Row],[كمية الربط]]</f>
        <v>1046773.8886878002</v>
      </c>
    </row>
    <row r="57" spans="1:13" ht="22.95" customHeight="1" x14ac:dyDescent="0.3">
      <c r="A57" s="3" t="s">
        <v>906</v>
      </c>
      <c r="B57" s="7">
        <v>46052</v>
      </c>
      <c r="C57" s="3" t="str">
        <f>IFERROR(VLOOKUP(الربط[[#This Row],[الرقم الداخلي]],تسجيل_العقود[],6,0),"")</f>
        <v>كارجيل</v>
      </c>
      <c r="D57" s="3" t="str">
        <f>IFERROR(VLOOKUP(الربط[[#This Row],[الرقم الداخلي]],تسجيل_العقود[],9,0),"")</f>
        <v>SCN-007469</v>
      </c>
      <c r="E57" s="3" t="str">
        <f>IFERROR(VLOOKUP(الربط[[#This Row],[الرقم الداخلي]],تسجيل_العقود[],5,0),"")</f>
        <v>الصويا</v>
      </c>
      <c r="F57" s="17">
        <f>IFERROR(VLOOKUP(الربط[[#This Row],[الرقم الداخلي]],تسجيل_العقود[],15,0),"")</f>
        <v>46082</v>
      </c>
      <c r="G57" s="16">
        <v>28</v>
      </c>
      <c r="H5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57" s="15">
        <v>293.10000000000002</v>
      </c>
      <c r="J57" s="17">
        <v>46082</v>
      </c>
      <c r="K57" s="11">
        <v>80</v>
      </c>
      <c r="L5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411.27372650000001</v>
      </c>
      <c r="M57" s="39">
        <f>الربط[[#This Row],[سعر الربط]]*الربط[[#This Row],[كمية الربط]]</f>
        <v>1046773.8886878002</v>
      </c>
    </row>
    <row r="58" spans="1:13" ht="22.95" customHeight="1" x14ac:dyDescent="0.3">
      <c r="A58" s="3" t="s">
        <v>908</v>
      </c>
      <c r="B58" s="7">
        <v>46052</v>
      </c>
      <c r="C58" s="3" t="str">
        <f>IFERROR(VLOOKUP(الربط[[#This Row],[الرقم الداخلي]],تسجيل_العقود[],6,0),"")</f>
        <v>كارجيل</v>
      </c>
      <c r="D58" s="3" t="str">
        <f>IFERROR(VLOOKUP(الربط[[#This Row],[الرقم الداخلي]],تسجيل_العقود[],9,0),"")</f>
        <v>SCN-007470</v>
      </c>
      <c r="E58" s="3" t="str">
        <f>IFERROR(VLOOKUP(الربط[[#This Row],[الرقم الداخلي]],تسجيل_العقود[],5,0),"")</f>
        <v>الصويا</v>
      </c>
      <c r="F58" s="17">
        <f>IFERROR(VLOOKUP(الربط[[#This Row],[الرقم الداخلي]],تسجيل_العقود[],15,0),"")</f>
        <v>46082</v>
      </c>
      <c r="G58" s="16">
        <v>26</v>
      </c>
      <c r="H5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2363.4</v>
      </c>
      <c r="I58" s="15">
        <v>293.10000000000002</v>
      </c>
      <c r="J58" s="17">
        <v>46082</v>
      </c>
      <c r="K58" s="11">
        <v>80</v>
      </c>
      <c r="L5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411.27372650000001</v>
      </c>
      <c r="M58" s="39">
        <f>الربط[[#This Row],[سعر الربط]]*الربط[[#This Row],[كمية الربط]]</f>
        <v>972004.32521010004</v>
      </c>
    </row>
    <row r="59" spans="1:13" ht="22.95" customHeight="1" x14ac:dyDescent="0.3">
      <c r="A59" s="3" t="s">
        <v>908</v>
      </c>
      <c r="B59" s="7">
        <v>46052</v>
      </c>
      <c r="C59" s="3" t="str">
        <f>IFERROR(VLOOKUP(الربط[[#This Row],[الرقم الداخلي]],تسجيل_العقود[],6,0),"")</f>
        <v>كارجيل</v>
      </c>
      <c r="D59" s="3" t="str">
        <f>IFERROR(VLOOKUP(الربط[[#This Row],[الرقم الداخلي]],تسجيل_العقود[],9,0),"")</f>
        <v>SCN-007470</v>
      </c>
      <c r="E59" s="3" t="str">
        <f>IFERROR(VLOOKUP(الربط[[#This Row],[الرقم الداخلي]],تسجيل_العقود[],5,0),"")</f>
        <v>الصويا</v>
      </c>
      <c r="F59" s="17">
        <f>IFERROR(VLOOKUP(الربط[[#This Row],[الرقم الداخلي]],تسجيل_العقود[],15,0),"")</f>
        <v>46082</v>
      </c>
      <c r="G59" s="16">
        <v>2</v>
      </c>
      <c r="H5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181.8</v>
      </c>
      <c r="I59" s="15">
        <v>292.7</v>
      </c>
      <c r="J59" s="17">
        <v>46082</v>
      </c>
      <c r="K59" s="11">
        <v>80</v>
      </c>
      <c r="L5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410.83280049999996</v>
      </c>
      <c r="M59" s="39">
        <f>الربط[[#This Row],[سعر الربط]]*الربط[[#This Row],[كمية الربط]]</f>
        <v>74689.403130899998</v>
      </c>
    </row>
    <row r="60" spans="1:13" ht="22.95" customHeight="1" x14ac:dyDescent="0.3">
      <c r="A60" s="3" t="s">
        <v>821</v>
      </c>
      <c r="B60" s="7">
        <v>46052</v>
      </c>
      <c r="C60" s="3" t="str">
        <f>IFERROR(VLOOKUP(الربط[[#This Row],[الرقم الداخلي]],تسجيل_العقود[],6,0),"")</f>
        <v xml:space="preserve">ميدسوفتس </v>
      </c>
      <c r="D60" s="3">
        <f>IFERROR(VLOOKUP(الربط[[#This Row],[الرقم الداخلي]],تسجيل_العقود[],9,0),"")</f>
        <v>20043470</v>
      </c>
      <c r="E60" s="3" t="str">
        <f>IFERROR(VLOOKUP(الربط[[#This Row],[الرقم الداخلي]],تسجيل_العقود[],5,0),"")</f>
        <v>البذرة</v>
      </c>
      <c r="F60" s="17">
        <f>IFERROR(VLOOKUP(الربط[[#This Row],[الرقم الداخلي]],تسجيل_العقود[],15,0),"")</f>
        <v>46082</v>
      </c>
      <c r="G60" s="16">
        <v>3</v>
      </c>
      <c r="H6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60" s="15">
        <v>1062.5</v>
      </c>
      <c r="J60" s="17">
        <v>46082</v>
      </c>
      <c r="K60" s="11">
        <v>161.75</v>
      </c>
      <c r="L6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449.78944999999999</v>
      </c>
      <c r="M60" s="39">
        <f>الربط[[#This Row],[سعر الربط]]*الربط[[#This Row],[كمية الربط]]</f>
        <v>183514.0956</v>
      </c>
    </row>
    <row r="61" spans="1:13" ht="22.95" customHeight="1" x14ac:dyDescent="0.3">
      <c r="A61" s="3" t="s">
        <v>910</v>
      </c>
      <c r="B61" s="7">
        <v>46055</v>
      </c>
      <c r="C61" s="3" t="str">
        <f>IFERROR(VLOOKUP(الربط[[#This Row],[الرقم الداخلي]],تسجيل_العقود[],6,0),"")</f>
        <v>كارجيل</v>
      </c>
      <c r="D61" s="3" t="str">
        <f>IFERROR(VLOOKUP(الربط[[#This Row],[الرقم الداخلي]],تسجيل_العقود[],9,0),"")</f>
        <v>SCN-007471</v>
      </c>
      <c r="E61" s="3" t="str">
        <f>IFERROR(VLOOKUP(الربط[[#This Row],[الرقم الداخلي]],تسجيل_العقود[],5,0),"")</f>
        <v>الصويا</v>
      </c>
      <c r="F61" s="17">
        <f>IFERROR(VLOOKUP(الربط[[#This Row],[الرقم الداخلي]],تسجيل_العقود[],15,0),"")</f>
        <v>46082</v>
      </c>
      <c r="G61" s="16">
        <v>28</v>
      </c>
      <c r="H6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1" s="15">
        <v>292.2</v>
      </c>
      <c r="J61" s="17">
        <v>46082</v>
      </c>
      <c r="K61" s="11">
        <v>80</v>
      </c>
      <c r="L6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410.28164299999997</v>
      </c>
      <c r="M61" s="39">
        <f>الربط[[#This Row],[سعر الربط]]*الربط[[#This Row],[كمية الربط]]</f>
        <v>1044248.8377636001</v>
      </c>
    </row>
    <row r="62" spans="1:13" ht="22.95" customHeight="1" x14ac:dyDescent="0.3">
      <c r="A62" s="3" t="s">
        <v>912</v>
      </c>
      <c r="B62" s="7">
        <v>46055</v>
      </c>
      <c r="C62" s="3" t="str">
        <f>IFERROR(VLOOKUP(الربط[[#This Row],[الرقم الداخلي]],تسجيل_العقود[],6,0),"")</f>
        <v>كارجيل</v>
      </c>
      <c r="D62" s="3" t="str">
        <f>IFERROR(VLOOKUP(الربط[[#This Row],[الرقم الداخلي]],تسجيل_العقود[],9,0),"")</f>
        <v>SCN-007472</v>
      </c>
      <c r="E62" s="3" t="str">
        <f>IFERROR(VLOOKUP(الربط[[#This Row],[الرقم الداخلي]],تسجيل_العقود[],5,0),"")</f>
        <v>الصويا</v>
      </c>
      <c r="F62" s="17">
        <f>IFERROR(VLOOKUP(الربط[[#This Row],[الرقم الداخلي]],تسجيل_العقود[],15,0),"")</f>
        <v>46082</v>
      </c>
      <c r="G62" s="16">
        <v>28</v>
      </c>
      <c r="H6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2" s="15">
        <v>292.2</v>
      </c>
      <c r="J62" s="17">
        <v>46082</v>
      </c>
      <c r="K62" s="11">
        <v>80</v>
      </c>
      <c r="L6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410.28164299999997</v>
      </c>
      <c r="M62" s="39">
        <f>الربط[[#This Row],[سعر الربط]]*الربط[[#This Row],[كمية الربط]]</f>
        <v>1044248.8377636001</v>
      </c>
    </row>
    <row r="63" spans="1:13" ht="22.95" customHeight="1" x14ac:dyDescent="0.3">
      <c r="A63" s="3" t="s">
        <v>821</v>
      </c>
      <c r="B63" s="7">
        <v>46055</v>
      </c>
      <c r="C63" s="3" t="str">
        <f>IFERROR(VLOOKUP(الربط[[#This Row],[الرقم الداخلي]],تسجيل_العقود[],6,0),"")</f>
        <v xml:space="preserve">ميدسوفتس </v>
      </c>
      <c r="D63" s="3">
        <f>IFERROR(VLOOKUP(الربط[[#This Row],[الرقم الداخلي]],تسجيل_العقود[],9,0),"")</f>
        <v>20043470</v>
      </c>
      <c r="E63" s="3" t="str">
        <f>IFERROR(VLOOKUP(الربط[[#This Row],[الرقم الداخلي]],تسجيل_العقود[],5,0),"")</f>
        <v>البذرة</v>
      </c>
      <c r="F63" s="17">
        <f>IFERROR(VLOOKUP(الربط[[#This Row],[الرقم الداخلي]],تسجيل_العقود[],15,0),"")</f>
        <v>46082</v>
      </c>
      <c r="G63" s="16">
        <v>3</v>
      </c>
      <c r="H6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63" s="15">
        <v>1055.75</v>
      </c>
      <c r="J63" s="17">
        <v>46082</v>
      </c>
      <c r="K63" s="11">
        <v>161.75</v>
      </c>
      <c r="L6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447.30950000000001</v>
      </c>
      <c r="M63" s="39">
        <f>الربط[[#This Row],[سعر الربط]]*الربط[[#This Row],[كمية الربط]]</f>
        <v>182502.27600000001</v>
      </c>
    </row>
    <row r="64" spans="1:13" ht="22.95" customHeight="1" x14ac:dyDescent="0.3">
      <c r="A64" s="3" t="s">
        <v>914</v>
      </c>
      <c r="B64" s="7">
        <v>46056</v>
      </c>
      <c r="C64" s="3" t="str">
        <f>IFERROR(VLOOKUP(الربط[[#This Row],[الرقم الداخلي]],تسجيل_العقود[],6,0),"")</f>
        <v>كارجيل</v>
      </c>
      <c r="D64" s="3" t="str">
        <f>IFERROR(VLOOKUP(الربط[[#This Row],[الرقم الداخلي]],تسجيل_العقود[],9,0),"")</f>
        <v>SCN-007473</v>
      </c>
      <c r="E64" s="3" t="str">
        <f>IFERROR(VLOOKUP(الربط[[#This Row],[الرقم الداخلي]],تسجيل_العقود[],5,0),"")</f>
        <v>الصويا</v>
      </c>
      <c r="F64" s="17">
        <f>IFERROR(VLOOKUP(الربط[[#This Row],[الرقم الداخلي]],تسجيل_العقود[],15,0),"")</f>
        <v>46082</v>
      </c>
      <c r="G64" s="16">
        <v>28</v>
      </c>
      <c r="H6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4" s="15">
        <v>292.2</v>
      </c>
      <c r="J64" s="17">
        <v>46082</v>
      </c>
      <c r="K64" s="11">
        <v>80</v>
      </c>
      <c r="L6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410.28164299999997</v>
      </c>
      <c r="M64" s="39">
        <f>الربط[[#This Row],[سعر الربط]]*الربط[[#This Row],[كمية الربط]]</f>
        <v>1044248.8377636001</v>
      </c>
    </row>
    <row r="65" spans="1:13" ht="22.95" customHeight="1" x14ac:dyDescent="0.3">
      <c r="A65" s="3" t="s">
        <v>916</v>
      </c>
      <c r="B65" s="7">
        <v>46056</v>
      </c>
      <c r="C65" s="3" t="str">
        <f>IFERROR(VLOOKUP(الربط[[#This Row],[الرقم الداخلي]],تسجيل_العقود[],6,0),"")</f>
        <v>كارجيل</v>
      </c>
      <c r="D65" s="3" t="str">
        <f>IFERROR(VLOOKUP(الربط[[#This Row],[الرقم الداخلي]],تسجيل_العقود[],9,0),"")</f>
        <v>SCN-007474</v>
      </c>
      <c r="E65" s="3" t="str">
        <f>IFERROR(VLOOKUP(الربط[[#This Row],[الرقم الداخلي]],تسجيل_العقود[],5,0),"")</f>
        <v>الصويا</v>
      </c>
      <c r="F65" s="17">
        <f>IFERROR(VLOOKUP(الربط[[#This Row],[الرقم الداخلي]],تسجيل_العقود[],15,0),"")</f>
        <v>46082</v>
      </c>
      <c r="G65" s="16">
        <v>28</v>
      </c>
      <c r="H6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5" s="15">
        <v>292.2</v>
      </c>
      <c r="J65" s="17">
        <v>46082</v>
      </c>
      <c r="K65" s="11">
        <v>80</v>
      </c>
      <c r="L6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410.28164299999997</v>
      </c>
      <c r="M65" s="39">
        <f>الربط[[#This Row],[سعر الربط]]*الربط[[#This Row],[كمية الربط]]</f>
        <v>1044248.8377636001</v>
      </c>
    </row>
    <row r="66" spans="1:13" ht="22.95" customHeight="1" x14ac:dyDescent="0.3">
      <c r="A66" s="3" t="s">
        <v>918</v>
      </c>
      <c r="B66" s="7">
        <v>46086</v>
      </c>
      <c r="C66" s="3" t="str">
        <f>IFERROR(VLOOKUP(الربط[[#This Row],[الرقم الداخلي]],تسجيل_العقود[],6,0),"")</f>
        <v>كارجيل</v>
      </c>
      <c r="D66" s="3" t="str">
        <f>IFERROR(VLOOKUP(الربط[[#This Row],[الرقم الداخلي]],تسجيل_العقود[],9,0),"")</f>
        <v>SCN-007520</v>
      </c>
      <c r="E66" s="3" t="str">
        <f>IFERROR(VLOOKUP(الربط[[#This Row],[الرقم الداخلي]],تسجيل_العقود[],5,0),"")</f>
        <v>الصويا</v>
      </c>
      <c r="F66" s="17">
        <f>IFERROR(VLOOKUP(الربط[[#This Row],[الرقم الداخلي]],تسجيل_العقود[],15,0),"")</f>
        <v>46174</v>
      </c>
      <c r="G66" s="16">
        <v>28</v>
      </c>
      <c r="H6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6" s="15">
        <v>309.7</v>
      </c>
      <c r="J66" s="17">
        <v>46174</v>
      </c>
      <c r="K66" s="11">
        <v>70</v>
      </c>
      <c r="L6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418.54900549999996</v>
      </c>
      <c r="M66" s="39">
        <f>الربط[[#This Row],[سعر الربط]]*الربط[[#This Row],[كمية الربط]]</f>
        <v>1065290.9287986001</v>
      </c>
    </row>
    <row r="67" spans="1:13" ht="22.95" customHeight="1" x14ac:dyDescent="0.3">
      <c r="A67" s="3" t="s">
        <v>920</v>
      </c>
      <c r="B67" s="7">
        <v>46092</v>
      </c>
      <c r="C67" s="3" t="str">
        <f>IFERROR(VLOOKUP(الربط[[#This Row],[الرقم الداخلي]],تسجيل_العقود[],6,0),"")</f>
        <v>كارجيل</v>
      </c>
      <c r="D67" s="3" t="str">
        <f>IFERROR(VLOOKUP(الربط[[#This Row],[الرقم الداخلي]],تسجيل_العقود[],9,0),"")</f>
        <v>SCN-007521</v>
      </c>
      <c r="E67" s="3" t="str">
        <f>IFERROR(VLOOKUP(الربط[[#This Row],[الرقم الداخلي]],تسجيل_العقود[],5,0),"")</f>
        <v>الصويا</v>
      </c>
      <c r="F67" s="17">
        <f>IFERROR(VLOOKUP(الربط[[#This Row],[الرقم الداخلي]],تسجيل_العقود[],15,0),"")</f>
        <v>46174</v>
      </c>
      <c r="G67" s="16">
        <v>28</v>
      </c>
      <c r="H6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67" s="15">
        <v>312.39999999999998</v>
      </c>
      <c r="J67" s="17">
        <v>46174</v>
      </c>
      <c r="K67" s="11">
        <v>70</v>
      </c>
      <c r="L6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421.52525599999996</v>
      </c>
      <c r="M67" s="39">
        <f>الربط[[#This Row],[سعر الربط]]*الربط[[#This Row],[كمية الربط]]</f>
        <v>1072866.0815711999</v>
      </c>
    </row>
    <row r="68" spans="1:13" ht="22.95" customHeight="1" x14ac:dyDescent="0.3">
      <c r="A68" s="3" t="s">
        <v>831</v>
      </c>
      <c r="B68" s="7">
        <v>46094</v>
      </c>
      <c r="C68" s="3" t="str">
        <f>IFERROR(VLOOKUP(الربط[[#This Row],[الرقم الداخلي]],تسجيل_العقود[],6,0),"")</f>
        <v>كوفكو اجرى</v>
      </c>
      <c r="D68" s="3" t="str">
        <f>IFERROR(VLOOKUP(الربط[[#This Row],[الرقم الداخلي]],تسجيل_العقود[],9,0),"")</f>
        <v>SC-26583-CH</v>
      </c>
      <c r="E68" s="3" t="str">
        <f>IFERROR(VLOOKUP(الربط[[#This Row],[الرقم الداخلي]],تسجيل_العقود[],5,0),"")</f>
        <v>الــــــــــذرة</v>
      </c>
      <c r="F68" s="17">
        <f>IFERROR(VLOOKUP(الربط[[#This Row],[الرقم الداخلي]],تسجيل_العقود[],15,0),"")</f>
        <v>46082</v>
      </c>
      <c r="G68" s="16">
        <v>40</v>
      </c>
      <c r="H6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68" s="15">
        <v>464</v>
      </c>
      <c r="J68" s="17">
        <v>46143</v>
      </c>
      <c r="K68" s="11">
        <v>165.75</v>
      </c>
      <c r="L6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247.92312875000002</v>
      </c>
      <c r="M68" s="39">
        <f>الربط[[#This Row],[سعر الربط]]*الربط[[#This Row],[كمية الربط]]</f>
        <v>1259449.4940500001</v>
      </c>
    </row>
    <row r="69" spans="1:13" ht="22.95" customHeight="1" x14ac:dyDescent="0.3">
      <c r="A69" s="3" t="s">
        <v>831</v>
      </c>
      <c r="B69" s="7">
        <v>46094</v>
      </c>
      <c r="C69" s="3" t="str">
        <f>IFERROR(VLOOKUP(الربط[[#This Row],[الرقم الداخلي]],تسجيل_العقود[],6,0),"")</f>
        <v>كوفكو اجرى</v>
      </c>
      <c r="D69" s="3" t="str">
        <f>IFERROR(VLOOKUP(الربط[[#This Row],[الرقم الداخلي]],تسجيل_العقود[],9,0),"")</f>
        <v>SC-26583-CH</v>
      </c>
      <c r="E69" s="3" t="str">
        <f>IFERROR(VLOOKUP(الربط[[#This Row],[الرقم الداخلي]],تسجيل_العقود[],5,0),"")</f>
        <v>الــــــــــذرة</v>
      </c>
      <c r="F69" s="17">
        <f>IFERROR(VLOOKUP(الربط[[#This Row],[الرقم الداخلي]],تسجيل_العقود[],15,0),"")</f>
        <v>46082</v>
      </c>
      <c r="G69" s="16">
        <v>40</v>
      </c>
      <c r="H6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69" s="15">
        <v>464.75</v>
      </c>
      <c r="J69" s="17">
        <v>46143</v>
      </c>
      <c r="K69" s="11">
        <v>165.75</v>
      </c>
      <c r="L6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248.21839249999999</v>
      </c>
      <c r="M69" s="39">
        <f>الربط[[#This Row],[سعر الربط]]*الربط[[#This Row],[كمية الربط]]</f>
        <v>1260949.4339000001</v>
      </c>
    </row>
    <row r="70" spans="1:13" ht="22.95" customHeight="1" x14ac:dyDescent="0.3">
      <c r="A70" s="3" t="s">
        <v>831</v>
      </c>
      <c r="B70" s="7">
        <v>46094</v>
      </c>
      <c r="C70" s="3" t="str">
        <f>IFERROR(VLOOKUP(الربط[[#This Row],[الرقم الداخلي]],تسجيل_العقود[],6,0),"")</f>
        <v>كوفكو اجرى</v>
      </c>
      <c r="D70" s="3" t="str">
        <f>IFERROR(VLOOKUP(الربط[[#This Row],[الرقم الداخلي]],تسجيل_العقود[],9,0),"")</f>
        <v>SC-26583-CH</v>
      </c>
      <c r="E70" s="3" t="str">
        <f>IFERROR(VLOOKUP(الربط[[#This Row],[الرقم الداخلي]],تسجيل_العقود[],5,0),"")</f>
        <v>الــــــــــذرة</v>
      </c>
      <c r="F70" s="17">
        <f>IFERROR(VLOOKUP(الربط[[#This Row],[الرقم الداخلي]],تسجيل_العقود[],15,0),"")</f>
        <v>46082</v>
      </c>
      <c r="G70" s="16">
        <v>8</v>
      </c>
      <c r="H7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70" s="15">
        <v>458.75</v>
      </c>
      <c r="J70" s="17">
        <v>46143</v>
      </c>
      <c r="K70" s="11">
        <v>165.75</v>
      </c>
      <c r="L7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245.85628249999999</v>
      </c>
      <c r="M70" s="39">
        <f>الربط[[#This Row],[سعر الربط]]*الربط[[#This Row],[كمية الربط]]</f>
        <v>249789.98301999999</v>
      </c>
    </row>
    <row r="71" spans="1:13" ht="22.95" customHeight="1" x14ac:dyDescent="0.3">
      <c r="A71" s="3" t="s">
        <v>922</v>
      </c>
      <c r="B71" s="7">
        <v>46094</v>
      </c>
      <c r="C71" s="3" t="str">
        <f>IFERROR(VLOOKUP(الربط[[#This Row],[الرقم الداخلي]],تسجيل_العقود[],6,0),"")</f>
        <v>كارجيل</v>
      </c>
      <c r="D71" s="3" t="str">
        <f>IFERROR(VLOOKUP(الربط[[#This Row],[الرقم الداخلي]],تسجيل_العقود[],9,0),"")</f>
        <v>SCN-007522</v>
      </c>
      <c r="E71" s="3" t="str">
        <f>IFERROR(VLOOKUP(الربط[[#This Row],[الرقم الداخلي]],تسجيل_العقود[],5,0),"")</f>
        <v>الصويا</v>
      </c>
      <c r="F71" s="17">
        <f>IFERROR(VLOOKUP(الربط[[#This Row],[الرقم الداخلي]],تسجيل_العقود[],15,0),"")</f>
        <v>46174</v>
      </c>
      <c r="G71" s="16">
        <v>28</v>
      </c>
      <c r="H7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71" s="15">
        <v>315.60000000000002</v>
      </c>
      <c r="J71" s="17">
        <v>46174</v>
      </c>
      <c r="K71" s="11">
        <v>70</v>
      </c>
      <c r="L7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425.05266399999999</v>
      </c>
      <c r="M71" s="39">
        <f>الربط[[#This Row],[سعر الربط]]*الربط[[#This Row],[كمية الربط]]</f>
        <v>1081844.0404128002</v>
      </c>
    </row>
    <row r="72" spans="1:13" ht="22.95" customHeight="1" x14ac:dyDescent="0.3">
      <c r="A72" s="3" t="s">
        <v>924</v>
      </c>
      <c r="B72" s="7">
        <v>46094</v>
      </c>
      <c r="C72" s="3" t="str">
        <f>IFERROR(VLOOKUP(الربط[[#This Row],[الرقم الداخلي]],تسجيل_العقود[],6,0),"")</f>
        <v>كارجيل</v>
      </c>
      <c r="D72" s="3" t="str">
        <f>IFERROR(VLOOKUP(الربط[[#This Row],[الرقم الداخلي]],تسجيل_العقود[],9,0),"")</f>
        <v>SCN-007523</v>
      </c>
      <c r="E72" s="3" t="str">
        <f>IFERROR(VLOOKUP(الربط[[#This Row],[الرقم الداخلي]],تسجيل_العقود[],5,0),"")</f>
        <v>الصويا</v>
      </c>
      <c r="F72" s="17">
        <f>IFERROR(VLOOKUP(الربط[[#This Row],[الرقم الداخلي]],تسجيل_العقود[],15,0),"")</f>
        <v>46174</v>
      </c>
      <c r="G72" s="16">
        <v>28</v>
      </c>
      <c r="H7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72" s="15">
        <v>316.2</v>
      </c>
      <c r="J72" s="17">
        <v>46174</v>
      </c>
      <c r="K72" s="11">
        <v>70</v>
      </c>
      <c r="L7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425.71405299999998</v>
      </c>
      <c r="M72" s="39">
        <f>الربط[[#This Row],[سعر الربط]]*الربط[[#This Row],[كمية الربط]]</f>
        <v>1083527.4076956001</v>
      </c>
    </row>
    <row r="73" spans="1:13" ht="22.95" customHeight="1" x14ac:dyDescent="0.3">
      <c r="A73" s="3" t="s">
        <v>821</v>
      </c>
      <c r="B73" s="7">
        <v>46094</v>
      </c>
      <c r="C73" s="3" t="str">
        <f>IFERROR(VLOOKUP(الربط[[#This Row],[الرقم الداخلي]],تسجيل_العقود[],6,0),"")</f>
        <v xml:space="preserve">ميدسوفتس </v>
      </c>
      <c r="D73" s="3">
        <f>IFERROR(VLOOKUP(الربط[[#This Row],[الرقم الداخلي]],تسجيل_العقود[],9,0),"")</f>
        <v>20043470</v>
      </c>
      <c r="E73" s="3" t="str">
        <f>IFERROR(VLOOKUP(الربط[[#This Row],[الرقم الداخلي]],تسجيل_العقود[],5,0),"")</f>
        <v>البذرة</v>
      </c>
      <c r="F73" s="17">
        <f>IFERROR(VLOOKUP(الربط[[#This Row],[الرقم الداخلي]],تسجيل_العقود[],15,0),"")</f>
        <v>46082</v>
      </c>
      <c r="G73" s="16">
        <v>9</v>
      </c>
      <c r="H7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1224</v>
      </c>
      <c r="I73" s="15">
        <v>1211.5</v>
      </c>
      <c r="J73" s="17">
        <v>46082</v>
      </c>
      <c r="K73" s="11">
        <v>146.75</v>
      </c>
      <c r="L7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499.02105</v>
      </c>
      <c r="M73" s="39">
        <f>الربط[[#This Row],[سعر الربط]]*الربط[[#This Row],[كمية الربط]]</f>
        <v>610801.76520000002</v>
      </c>
    </row>
    <row r="74" spans="1:13" ht="22.95" customHeight="1" x14ac:dyDescent="0.3">
      <c r="A74" s="3" t="s">
        <v>831</v>
      </c>
      <c r="B74" s="7">
        <v>46097</v>
      </c>
      <c r="C74" s="3" t="str">
        <f>IFERROR(VLOOKUP(الربط[[#This Row],[الرقم الداخلي]],تسجيل_العقود[],6,0),"")</f>
        <v>كوفكو اجرى</v>
      </c>
      <c r="D74" s="3" t="str">
        <f>IFERROR(VLOOKUP(الربط[[#This Row],[الرقم الداخلي]],تسجيل_العقود[],9,0),"")</f>
        <v>SC-26583-CH</v>
      </c>
      <c r="E74" s="3" t="str">
        <f>IFERROR(VLOOKUP(الربط[[#This Row],[الرقم الداخلي]],تسجيل_العقود[],5,0),"")</f>
        <v>الــــــــــذرة</v>
      </c>
      <c r="F74" s="17">
        <f>IFERROR(VLOOKUP(الربط[[#This Row],[الرقم الداخلي]],تسجيل_العقود[],15,0),"")</f>
        <v>46082</v>
      </c>
      <c r="G74" s="16">
        <v>8</v>
      </c>
      <c r="H7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74" s="15">
        <v>461.75</v>
      </c>
      <c r="J74" s="17">
        <v>46143</v>
      </c>
      <c r="K74" s="11">
        <v>165.75</v>
      </c>
      <c r="L7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247.03733750000001</v>
      </c>
      <c r="M74" s="39">
        <f>الربط[[#This Row],[سعر الربط]]*الربط[[#This Row],[كمية الربط]]</f>
        <v>250989.93489999999</v>
      </c>
    </row>
    <row r="75" spans="1:13" ht="22.95" customHeight="1" x14ac:dyDescent="0.3">
      <c r="A75" s="3" t="s">
        <v>831</v>
      </c>
      <c r="B75" s="7">
        <v>46097</v>
      </c>
      <c r="C75" s="3" t="str">
        <f>IFERROR(VLOOKUP(الربط[[#This Row],[الرقم الداخلي]],تسجيل_العقود[],6,0),"")</f>
        <v>كوفكو اجرى</v>
      </c>
      <c r="D75" s="3" t="str">
        <f>IFERROR(VLOOKUP(الربط[[#This Row],[الرقم الداخلي]],تسجيل_العقود[],9,0),"")</f>
        <v>SC-26583-CH</v>
      </c>
      <c r="E75" s="3" t="str">
        <f>IFERROR(VLOOKUP(الربط[[#This Row],[الرقم الداخلي]],تسجيل_العقود[],5,0),"")</f>
        <v>الــــــــــذرة</v>
      </c>
      <c r="F75" s="17">
        <f>IFERROR(VLOOKUP(الربط[[#This Row],[الرقم الداخلي]],تسجيل_العقود[],15,0),"")</f>
        <v>46082</v>
      </c>
      <c r="G75" s="16">
        <v>8</v>
      </c>
      <c r="H7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75" s="15">
        <v>460.75</v>
      </c>
      <c r="J75" s="17">
        <v>46143</v>
      </c>
      <c r="K75" s="11">
        <v>165.75</v>
      </c>
      <c r="L7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246.6436525</v>
      </c>
      <c r="M75" s="39">
        <f>الربط[[#This Row],[سعر الربط]]*الربط[[#This Row],[كمية الربط]]</f>
        <v>250589.95094000001</v>
      </c>
    </row>
    <row r="76" spans="1:13" ht="22.95" customHeight="1" x14ac:dyDescent="0.3">
      <c r="A76" s="3" t="s">
        <v>831</v>
      </c>
      <c r="B76" s="7">
        <v>46097</v>
      </c>
      <c r="C76" s="3" t="str">
        <f>IFERROR(VLOOKUP(الربط[[#This Row],[الرقم الداخلي]],تسجيل_العقود[],6,0),"")</f>
        <v>كوفكو اجرى</v>
      </c>
      <c r="D76" s="3" t="str">
        <f>IFERROR(VLOOKUP(الربط[[#This Row],[الرقم الداخلي]],تسجيل_العقود[],9,0),"")</f>
        <v>SC-26583-CH</v>
      </c>
      <c r="E76" s="3" t="str">
        <f>IFERROR(VLOOKUP(الربط[[#This Row],[الرقم الداخلي]],تسجيل_العقود[],5,0),"")</f>
        <v>الــــــــــذرة</v>
      </c>
      <c r="F76" s="17">
        <f>IFERROR(VLOOKUP(الربط[[#This Row],[الرقم الداخلي]],تسجيل_العقود[],15,0),"")</f>
        <v>46082</v>
      </c>
      <c r="G76" s="16">
        <v>32</v>
      </c>
      <c r="H7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4064</v>
      </c>
      <c r="I76" s="15">
        <v>453.5</v>
      </c>
      <c r="J76" s="17">
        <v>46143</v>
      </c>
      <c r="K76" s="11">
        <v>165.75</v>
      </c>
      <c r="L7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243.78943624999999</v>
      </c>
      <c r="M76" s="39">
        <f>الربط[[#This Row],[سعر الربط]]*الربط[[#This Row],[كمية الربط]]</f>
        <v>990760.26891999994</v>
      </c>
    </row>
    <row r="77" spans="1:13" ht="22.95" customHeight="1" x14ac:dyDescent="0.3">
      <c r="A77" s="3" t="s">
        <v>926</v>
      </c>
      <c r="B77" s="7">
        <v>46097</v>
      </c>
      <c r="C77" s="3" t="str">
        <f>IFERROR(VLOOKUP(الربط[[#This Row],[الرقم الداخلي]],تسجيل_العقود[],6,0),"")</f>
        <v>كارجيل</v>
      </c>
      <c r="D77" s="3" t="str">
        <f>IFERROR(VLOOKUP(الربط[[#This Row],[الرقم الداخلي]],تسجيل_العقود[],9,0),"")</f>
        <v>SCN-007524</v>
      </c>
      <c r="E77" s="3" t="str">
        <f>IFERROR(VLOOKUP(الربط[[#This Row],[الرقم الداخلي]],تسجيل_العقود[],5,0),"")</f>
        <v>الصويا</v>
      </c>
      <c r="F77" s="17">
        <f>IFERROR(VLOOKUP(الربط[[#This Row],[الرقم الداخلي]],تسجيل_العقود[],15,0),"")</f>
        <v>46174</v>
      </c>
      <c r="G77" s="16">
        <v>28</v>
      </c>
      <c r="H7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77" s="15">
        <v>314.60000000000002</v>
      </c>
      <c r="J77" s="17">
        <v>46174</v>
      </c>
      <c r="K77" s="11">
        <v>70</v>
      </c>
      <c r="L7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423.95034900000002</v>
      </c>
      <c r="M77" s="39">
        <f>الربط[[#This Row],[سعر الربط]]*الربط[[#This Row],[كمية الربط]]</f>
        <v>1079038.4282748001</v>
      </c>
    </row>
    <row r="78" spans="1:13" ht="22.95" customHeight="1" x14ac:dyDescent="0.3">
      <c r="A78" s="3" t="s">
        <v>822</v>
      </c>
      <c r="B78" s="7">
        <v>46097</v>
      </c>
      <c r="C78" s="3" t="str">
        <f>IFERROR(VLOOKUP(الربط[[#This Row],[الرقم الداخلي]],تسجيل_العقود[],6,0),"")</f>
        <v xml:space="preserve">ميدسوفتس </v>
      </c>
      <c r="D78" s="3">
        <f>IFERROR(VLOOKUP(الربط[[#This Row],[الرقم الداخلي]],تسجيل_العقود[],9,0),"")</f>
        <v>20043800</v>
      </c>
      <c r="E78" s="3" t="str">
        <f>IFERROR(VLOOKUP(الربط[[#This Row],[الرقم الداخلي]],تسجيل_العقود[],5,0),"")</f>
        <v>البذرة</v>
      </c>
      <c r="F78" s="17">
        <f>IFERROR(VLOOKUP(الربط[[#This Row],[الرقم الداخلي]],تسجيل_العقود[],15,0),"")</f>
        <v>46082</v>
      </c>
      <c r="G78" s="16">
        <v>3</v>
      </c>
      <c r="H7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78" s="15">
        <v>1170.5</v>
      </c>
      <c r="J78" s="17">
        <v>46082</v>
      </c>
      <c r="K78" s="11">
        <v>170</v>
      </c>
      <c r="L7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492.49970000000002</v>
      </c>
      <c r="M78" s="39">
        <f>الربط[[#This Row],[سعر الربط]]*الربط[[#This Row],[كمية الربط]]</f>
        <v>200939.87760000001</v>
      </c>
    </row>
    <row r="79" spans="1:13" ht="22.95" customHeight="1" x14ac:dyDescent="0.3">
      <c r="A79" s="3" t="s">
        <v>822</v>
      </c>
      <c r="B79" s="7">
        <v>46097</v>
      </c>
      <c r="C79" s="3" t="str">
        <f>IFERROR(VLOOKUP(الربط[[#This Row],[الرقم الداخلي]],تسجيل_العقود[],6,0),"")</f>
        <v xml:space="preserve">ميدسوفتس </v>
      </c>
      <c r="D79" s="3">
        <f>IFERROR(VLOOKUP(الربط[[#This Row],[الرقم الداخلي]],تسجيل_العقود[],9,0),"")</f>
        <v>20043800</v>
      </c>
      <c r="E79" s="3" t="str">
        <f>IFERROR(VLOOKUP(الربط[[#This Row],[الرقم الداخلي]],تسجيل_العقود[],5,0),"")</f>
        <v>البذرة</v>
      </c>
      <c r="F79" s="17">
        <f>IFERROR(VLOOKUP(الربط[[#This Row],[الرقم الداخلي]],تسجيل_العقود[],15,0),"")</f>
        <v>46082</v>
      </c>
      <c r="G79" s="16">
        <v>3</v>
      </c>
      <c r="H7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79" s="15">
        <v>1155.25</v>
      </c>
      <c r="J79" s="17">
        <v>46082</v>
      </c>
      <c r="K79" s="11">
        <v>170</v>
      </c>
      <c r="L7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486.89685000000003</v>
      </c>
      <c r="M79" s="39">
        <f>الربط[[#This Row],[سعر الربط]]*الربط[[#This Row],[كمية الربط]]</f>
        <v>198653.9148</v>
      </c>
    </row>
    <row r="80" spans="1:13" ht="22.95" customHeight="1" x14ac:dyDescent="0.3">
      <c r="A80" s="3" t="s">
        <v>928</v>
      </c>
      <c r="B80" s="7">
        <v>46098</v>
      </c>
      <c r="C80" s="3" t="str">
        <f>IFERROR(VLOOKUP(الربط[[#This Row],[الرقم الداخلي]],تسجيل_العقود[],6,0),"")</f>
        <v>كارجيل</v>
      </c>
      <c r="D80" s="3" t="str">
        <f>IFERROR(VLOOKUP(الربط[[#This Row],[الرقم الداخلي]],تسجيل_العقود[],9,0),"")</f>
        <v>SCN-007525</v>
      </c>
      <c r="E80" s="3" t="str">
        <f>IFERROR(VLOOKUP(الربط[[#This Row],[الرقم الداخلي]],تسجيل_العقود[],5,0),"")</f>
        <v>الصويا</v>
      </c>
      <c r="F80" s="17">
        <f>IFERROR(VLOOKUP(الربط[[#This Row],[الرقم الداخلي]],تسجيل_العقود[],15,0),"")</f>
        <v>46174</v>
      </c>
      <c r="G80" s="16">
        <v>6</v>
      </c>
      <c r="H8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545.40000000000009</v>
      </c>
      <c r="I80" s="15">
        <v>307.89999999999998</v>
      </c>
      <c r="J80" s="17">
        <v>46174</v>
      </c>
      <c r="K80" s="11">
        <v>70</v>
      </c>
      <c r="L8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416.56483849999995</v>
      </c>
      <c r="M80" s="39">
        <f>الربط[[#This Row],[سعر الربط]]*الربط[[#This Row],[كمية الربط]]</f>
        <v>227194.4629179</v>
      </c>
    </row>
    <row r="81" spans="1:13" ht="22.95" customHeight="1" x14ac:dyDescent="0.3">
      <c r="A81" s="3" t="s">
        <v>822</v>
      </c>
      <c r="B81" s="7">
        <v>46098</v>
      </c>
      <c r="C81" s="3" t="str">
        <f>IFERROR(VLOOKUP(الربط[[#This Row],[الرقم الداخلي]],تسجيل_العقود[],6,0),"")</f>
        <v xml:space="preserve">ميدسوفتس </v>
      </c>
      <c r="D81" s="3">
        <f>IFERROR(VLOOKUP(الربط[[#This Row],[الرقم الداخلي]],تسجيل_العقود[],9,0),"")</f>
        <v>20043800</v>
      </c>
      <c r="E81" s="3" t="str">
        <f>IFERROR(VLOOKUP(الربط[[#This Row],[الرقم الداخلي]],تسجيل_العقود[],5,0),"")</f>
        <v>البذرة</v>
      </c>
      <c r="F81" s="17">
        <f>IFERROR(VLOOKUP(الربط[[#This Row],[الرقم الداخلي]],تسجيل_العقود[],15,0),"")</f>
        <v>46082</v>
      </c>
      <c r="G81" s="16">
        <v>6</v>
      </c>
      <c r="H8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816</v>
      </c>
      <c r="I81" s="15">
        <v>1155.5</v>
      </c>
      <c r="J81" s="17">
        <v>46082</v>
      </c>
      <c r="K81" s="11">
        <v>170</v>
      </c>
      <c r="L8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486.98869999999999</v>
      </c>
      <c r="M81" s="39">
        <f>الربط[[#This Row],[سعر الربط]]*الربط[[#This Row],[كمية الربط]]</f>
        <v>397382.77919999999</v>
      </c>
    </row>
    <row r="82" spans="1:13" ht="22.95" customHeight="1" x14ac:dyDescent="0.3">
      <c r="A82" s="3" t="s">
        <v>822</v>
      </c>
      <c r="B82" s="7">
        <v>46099</v>
      </c>
      <c r="C82" s="3" t="str">
        <f>IFERROR(VLOOKUP(الربط[[#This Row],[الرقم الداخلي]],تسجيل_العقود[],6,0),"")</f>
        <v xml:space="preserve">ميدسوفتس </v>
      </c>
      <c r="D82" s="3">
        <f>IFERROR(VLOOKUP(الربط[[#This Row],[الرقم الداخلي]],تسجيل_العقود[],9,0),"")</f>
        <v>20043800</v>
      </c>
      <c r="E82" s="3" t="str">
        <f>IFERROR(VLOOKUP(الربط[[#This Row],[الرقم الداخلي]],تسجيل_العقود[],5,0),"")</f>
        <v>البذرة</v>
      </c>
      <c r="F82" s="17">
        <f>IFERROR(VLOOKUP(الربط[[#This Row],[الرقم الداخلي]],تسجيل_العقود[],15,0),"")</f>
        <v>46082</v>
      </c>
      <c r="G82" s="16">
        <v>6</v>
      </c>
      <c r="H8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816</v>
      </c>
      <c r="I82" s="15">
        <v>1157.75</v>
      </c>
      <c r="J82" s="17">
        <v>46082</v>
      </c>
      <c r="K82" s="11">
        <v>170</v>
      </c>
      <c r="L8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487.81535000000002</v>
      </c>
      <c r="M82" s="39">
        <f>الربط[[#This Row],[سعر الربط]]*الربط[[#This Row],[كمية الربط]]</f>
        <v>398057.32560000004</v>
      </c>
    </row>
    <row r="83" spans="1:13" ht="22.95" customHeight="1" x14ac:dyDescent="0.3">
      <c r="A83" s="3" t="s">
        <v>822</v>
      </c>
      <c r="B83" s="7">
        <v>46105</v>
      </c>
      <c r="C83" s="3" t="str">
        <f>IFERROR(VLOOKUP(الربط[[#This Row],[الرقم الداخلي]],تسجيل_العقود[],6,0),"")</f>
        <v xml:space="preserve">ميدسوفتس </v>
      </c>
      <c r="D83" s="3">
        <f>IFERROR(VLOOKUP(الربط[[#This Row],[الرقم الداخلي]],تسجيل_العقود[],9,0),"")</f>
        <v>20043800</v>
      </c>
      <c r="E83" s="3" t="str">
        <f>IFERROR(VLOOKUP(الربط[[#This Row],[الرقم الداخلي]],تسجيل_العقود[],5,0),"")</f>
        <v>البذرة</v>
      </c>
      <c r="F83" s="17">
        <f>IFERROR(VLOOKUP(الربط[[#This Row],[الرقم الداخلي]],تسجيل_العقود[],15,0),"")</f>
        <v>46082</v>
      </c>
      <c r="G83" s="16">
        <v>6</v>
      </c>
      <c r="H8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816</v>
      </c>
      <c r="I83" s="15">
        <v>1159.75</v>
      </c>
      <c r="J83" s="17">
        <v>46082</v>
      </c>
      <c r="K83" s="11">
        <v>170</v>
      </c>
      <c r="L8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488.55015000000003</v>
      </c>
      <c r="M83" s="39">
        <f>الربط[[#This Row],[سعر الربط]]*الربط[[#This Row],[كمية الربط]]</f>
        <v>398656.92240000004</v>
      </c>
    </row>
    <row r="84" spans="1:13" ht="22.95" customHeight="1" x14ac:dyDescent="0.3">
      <c r="A84" s="3" t="s">
        <v>928</v>
      </c>
      <c r="B84" s="7">
        <v>46106</v>
      </c>
      <c r="C84" s="3" t="str">
        <f>IFERROR(VLOOKUP(الربط[[#This Row],[الرقم الداخلي]],تسجيل_العقود[],6,0),"")</f>
        <v>كارجيل</v>
      </c>
      <c r="D84" s="3" t="str">
        <f>IFERROR(VLOOKUP(الربط[[#This Row],[الرقم الداخلي]],تسجيل_العقود[],9,0),"")</f>
        <v>SCN-007525</v>
      </c>
      <c r="E84" s="3" t="str">
        <f>IFERROR(VLOOKUP(الربط[[#This Row],[الرقم الداخلي]],تسجيل_العقود[],5,0),"")</f>
        <v>الصويا</v>
      </c>
      <c r="F84" s="17">
        <f>IFERROR(VLOOKUP(الربط[[#This Row],[الرقم الداخلي]],تسجيل_العقود[],15,0),"")</f>
        <v>46174</v>
      </c>
      <c r="G84" s="16">
        <v>22</v>
      </c>
      <c r="H8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1999.8000000000002</v>
      </c>
      <c r="I84" s="15">
        <v>320.89999999999998</v>
      </c>
      <c r="J84" s="17">
        <v>46174</v>
      </c>
      <c r="K84" s="11">
        <v>70</v>
      </c>
      <c r="L8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430.89493349999992</v>
      </c>
      <c r="M84" s="39">
        <f>الربط[[#This Row],[سعر الربط]]*الربط[[#This Row],[كمية الربط]]</f>
        <v>861703.68801329995</v>
      </c>
    </row>
    <row r="85" spans="1:13" ht="22.95" customHeight="1" x14ac:dyDescent="0.3">
      <c r="A85" s="3" t="s">
        <v>930</v>
      </c>
      <c r="B85" s="7">
        <v>46106</v>
      </c>
      <c r="C85" s="3" t="str">
        <f>IFERROR(VLOOKUP(الربط[[#This Row],[الرقم الداخلي]],تسجيل_العقود[],6,0),"")</f>
        <v>كارجيل</v>
      </c>
      <c r="D85" s="3" t="str">
        <f>IFERROR(VLOOKUP(الربط[[#This Row],[الرقم الداخلي]],تسجيل_العقود[],9,0),"")</f>
        <v>SCN-007526</v>
      </c>
      <c r="E85" s="3" t="str">
        <f>IFERROR(VLOOKUP(الربط[[#This Row],[الرقم الداخلي]],تسجيل_العقود[],5,0),"")</f>
        <v>الصويا</v>
      </c>
      <c r="F85" s="17">
        <f>IFERROR(VLOOKUP(الربط[[#This Row],[الرقم الداخلي]],تسجيل_العقود[],15,0),"")</f>
        <v>46174</v>
      </c>
      <c r="G85" s="16">
        <v>28</v>
      </c>
      <c r="H8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85" s="15">
        <v>319.2</v>
      </c>
      <c r="J85" s="17">
        <v>46174</v>
      </c>
      <c r="K85" s="11">
        <v>70</v>
      </c>
      <c r="L8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429.02099799999996</v>
      </c>
      <c r="M85" s="39">
        <f>الربط[[#This Row],[سعر الربط]]*الربط[[#This Row],[كمية الربط]]</f>
        <v>1091944.2441096001</v>
      </c>
    </row>
    <row r="86" spans="1:13" ht="22.95" customHeight="1" x14ac:dyDescent="0.3">
      <c r="A86" s="3" t="s">
        <v>932</v>
      </c>
      <c r="B86" s="7">
        <v>46106</v>
      </c>
      <c r="C86" s="3" t="str">
        <f>IFERROR(VLOOKUP(الربط[[#This Row],[الرقم الداخلي]],تسجيل_العقود[],6,0),"")</f>
        <v>كارجيل</v>
      </c>
      <c r="D86" s="3" t="str">
        <f>IFERROR(VLOOKUP(الربط[[#This Row],[الرقم الداخلي]],تسجيل_العقود[],9,0),"")</f>
        <v>SCN-007527</v>
      </c>
      <c r="E86" s="3" t="str">
        <f>IFERROR(VLOOKUP(الربط[[#This Row],[الرقم الداخلي]],تسجيل_العقود[],5,0),"")</f>
        <v>الصويا</v>
      </c>
      <c r="F86" s="17">
        <f>IFERROR(VLOOKUP(الربط[[#This Row],[الرقم الداخلي]],تسجيل_العقود[],15,0),"")</f>
        <v>46174</v>
      </c>
      <c r="G86" s="16">
        <v>28</v>
      </c>
      <c r="H8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86" s="15">
        <v>318.60000000000002</v>
      </c>
      <c r="J86" s="17">
        <v>46174</v>
      </c>
      <c r="K86" s="11">
        <v>70</v>
      </c>
      <c r="L8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428.35960899999998</v>
      </c>
      <c r="M86" s="39">
        <f>الربط[[#This Row],[سعر الربط]]*الربط[[#This Row],[كمية الربط]]</f>
        <v>1090260.8768268002</v>
      </c>
    </row>
    <row r="87" spans="1:13" ht="22.95" customHeight="1" x14ac:dyDescent="0.3">
      <c r="A87" s="3" t="s">
        <v>934</v>
      </c>
      <c r="B87" s="7">
        <v>46106</v>
      </c>
      <c r="C87" s="3" t="str">
        <f>IFERROR(VLOOKUP(الربط[[#This Row],[الرقم الداخلي]],تسجيل_العقود[],6,0),"")</f>
        <v>كارجيل</v>
      </c>
      <c r="D87" s="3" t="str">
        <f>IFERROR(VLOOKUP(الربط[[#This Row],[الرقم الداخلي]],تسجيل_العقود[],9,0),"")</f>
        <v>SCN-007528</v>
      </c>
      <c r="E87" s="3" t="str">
        <f>IFERROR(VLOOKUP(الربط[[#This Row],[الرقم الداخلي]],تسجيل_العقود[],5,0),"")</f>
        <v>الصويا</v>
      </c>
      <c r="F87" s="17">
        <f>IFERROR(VLOOKUP(الربط[[#This Row],[الرقم الداخلي]],تسجيل_العقود[],15,0),"")</f>
        <v>46174</v>
      </c>
      <c r="G87" s="16">
        <v>28</v>
      </c>
      <c r="H8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87" s="15">
        <v>318.8</v>
      </c>
      <c r="J87" s="17">
        <v>46174</v>
      </c>
      <c r="K87" s="11">
        <v>70</v>
      </c>
      <c r="L8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428.58007199999997</v>
      </c>
      <c r="M87" s="39">
        <f>الربط[[#This Row],[سعر الربط]]*الربط[[#This Row],[كمية الربط]]</f>
        <v>1090821.9992544001</v>
      </c>
    </row>
    <row r="88" spans="1:13" ht="22.95" customHeight="1" x14ac:dyDescent="0.3">
      <c r="A88" s="3" t="s">
        <v>936</v>
      </c>
      <c r="B88" s="7">
        <v>46106</v>
      </c>
      <c r="C88" s="3" t="str">
        <f>IFERROR(VLOOKUP(الربط[[#This Row],[الرقم الداخلي]],تسجيل_العقود[],6,0),"")</f>
        <v>كارجيل</v>
      </c>
      <c r="D88" s="3" t="str">
        <f>IFERROR(VLOOKUP(الربط[[#This Row],[الرقم الداخلي]],تسجيل_العقود[],9,0),"")</f>
        <v>SCN-007529</v>
      </c>
      <c r="E88" s="3" t="str">
        <f>IFERROR(VLOOKUP(الربط[[#This Row],[الرقم الداخلي]],تسجيل_العقود[],5,0),"")</f>
        <v>الصويا</v>
      </c>
      <c r="F88" s="17">
        <f>IFERROR(VLOOKUP(الربط[[#This Row],[الرقم الداخلي]],تسجيل_العقود[],15,0),"")</f>
        <v>46174</v>
      </c>
      <c r="G88" s="16">
        <v>28</v>
      </c>
      <c r="H8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88" s="15">
        <v>320.39999999999998</v>
      </c>
      <c r="J88" s="17">
        <v>46174</v>
      </c>
      <c r="K88" s="11">
        <v>70</v>
      </c>
      <c r="L8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430.34377599999993</v>
      </c>
      <c r="M88" s="39">
        <f>الربط[[#This Row],[سعر الربط]]*الربط[[#This Row],[كمية الربط]]</f>
        <v>1095310.9786751999</v>
      </c>
    </row>
    <row r="89" spans="1:13" ht="22.95" customHeight="1" x14ac:dyDescent="0.3">
      <c r="A89" s="3" t="s">
        <v>831</v>
      </c>
      <c r="B89" s="7">
        <v>46107</v>
      </c>
      <c r="C89" s="3" t="str">
        <f>IFERROR(VLOOKUP(الربط[[#This Row],[الرقم الداخلي]],تسجيل_العقود[],6,0),"")</f>
        <v>كوفكو اجرى</v>
      </c>
      <c r="D89" s="3" t="str">
        <f>IFERROR(VLOOKUP(الربط[[#This Row],[الرقم الداخلي]],تسجيل_العقود[],9,0),"")</f>
        <v>SC-26583-CH</v>
      </c>
      <c r="E89" s="3" t="str">
        <f>IFERROR(VLOOKUP(الربط[[#This Row],[الرقم الداخلي]],تسجيل_العقود[],5,0),"")</f>
        <v>الــــــــــذرة</v>
      </c>
      <c r="F89" s="17">
        <f>IFERROR(VLOOKUP(الربط[[#This Row],[الرقم الداخلي]],تسجيل_العقود[],15,0),"")</f>
        <v>46082</v>
      </c>
      <c r="G89" s="16">
        <v>32</v>
      </c>
      <c r="H8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4064</v>
      </c>
      <c r="I89" s="15">
        <v>465.75</v>
      </c>
      <c r="J89" s="17">
        <v>46143</v>
      </c>
      <c r="K89" s="11">
        <v>165.75</v>
      </c>
      <c r="L8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248.6120775</v>
      </c>
      <c r="M89" s="39">
        <f>الربط[[#This Row],[سعر الربط]]*الربط[[#This Row],[كمية الربط]]</f>
        <v>1010359.4829599999</v>
      </c>
    </row>
    <row r="90" spans="1:13" ht="22.95" customHeight="1" x14ac:dyDescent="0.3">
      <c r="A90" s="3" t="s">
        <v>938</v>
      </c>
      <c r="B90" s="7">
        <v>46107</v>
      </c>
      <c r="C90" s="3" t="str">
        <f>IFERROR(VLOOKUP(الربط[[#This Row],[الرقم الداخلي]],تسجيل_العقود[],6,0),"")</f>
        <v>كارجيل</v>
      </c>
      <c r="D90" s="3" t="str">
        <f>IFERROR(VLOOKUP(الربط[[#This Row],[الرقم الداخلي]],تسجيل_العقود[],9,0),"")</f>
        <v>SCN-007530</v>
      </c>
      <c r="E90" s="3" t="str">
        <f>IFERROR(VLOOKUP(الربط[[#This Row],[الرقم الداخلي]],تسجيل_العقود[],5,0),"")</f>
        <v>الصويا</v>
      </c>
      <c r="F90" s="17">
        <f>IFERROR(VLOOKUP(الربط[[#This Row],[الرقم الداخلي]],تسجيل_العقود[],15,0),"")</f>
        <v>46174</v>
      </c>
      <c r="G90" s="16">
        <v>28</v>
      </c>
      <c r="H9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90" s="15">
        <v>319.10000000000002</v>
      </c>
      <c r="J90" s="17">
        <v>46174</v>
      </c>
      <c r="K90" s="11">
        <v>70</v>
      </c>
      <c r="L9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428.91076650000002</v>
      </c>
      <c r="M90" s="39">
        <f>الربط[[#This Row],[سعر الربط]]*الربط[[#This Row],[كمية الربط]]</f>
        <v>1091663.6828958001</v>
      </c>
    </row>
    <row r="91" spans="1:13" ht="22.95" customHeight="1" x14ac:dyDescent="0.3">
      <c r="A91" s="3" t="s">
        <v>940</v>
      </c>
      <c r="B91" s="7">
        <v>46107</v>
      </c>
      <c r="C91" s="3" t="str">
        <f>IFERROR(VLOOKUP(الربط[[#This Row],[الرقم الداخلي]],تسجيل_العقود[],6,0),"")</f>
        <v>كارجيل</v>
      </c>
      <c r="D91" s="3" t="str">
        <f>IFERROR(VLOOKUP(الربط[[#This Row],[الرقم الداخلي]],تسجيل_العقود[],9,0),"")</f>
        <v>SCN-007531</v>
      </c>
      <c r="E91" s="3" t="str">
        <f>IFERROR(VLOOKUP(الربط[[#This Row],[الرقم الداخلي]],تسجيل_العقود[],5,0),"")</f>
        <v>الصويا</v>
      </c>
      <c r="F91" s="17">
        <f>IFERROR(VLOOKUP(الربط[[#This Row],[الرقم الداخلي]],تسجيل_العقود[],15,0),"")</f>
        <v>46174</v>
      </c>
      <c r="G91" s="16">
        <v>28</v>
      </c>
      <c r="H9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91" s="15">
        <v>318.8</v>
      </c>
      <c r="J91" s="17">
        <v>46174</v>
      </c>
      <c r="K91" s="11">
        <v>70</v>
      </c>
      <c r="L9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428.58007199999997</v>
      </c>
      <c r="M91" s="39">
        <f>الربط[[#This Row],[سعر الربط]]*الربط[[#This Row],[كمية الربط]]</f>
        <v>1090821.9992544001</v>
      </c>
    </row>
    <row r="92" spans="1:13" ht="22.95" customHeight="1" x14ac:dyDescent="0.3">
      <c r="A92" s="3" t="s">
        <v>831</v>
      </c>
      <c r="B92" s="7">
        <v>46108</v>
      </c>
      <c r="C92" s="3" t="str">
        <f>IFERROR(VLOOKUP(الربط[[#This Row],[الرقم الداخلي]],تسجيل_العقود[],6,0),"")</f>
        <v>كوفكو اجرى</v>
      </c>
      <c r="D92" s="3" t="str">
        <f>IFERROR(VLOOKUP(الربط[[#This Row],[الرقم الداخلي]],تسجيل_العقود[],9,0),"")</f>
        <v>SC-26583-CH</v>
      </c>
      <c r="E92" s="3" t="str">
        <f>IFERROR(VLOOKUP(الربط[[#This Row],[الرقم الداخلي]],تسجيل_العقود[],5,0),"")</f>
        <v>الــــــــــذرة</v>
      </c>
      <c r="F92" s="17">
        <f>IFERROR(VLOOKUP(الربط[[#This Row],[الرقم الداخلي]],تسجيل_العقود[],15,0),"")</f>
        <v>46082</v>
      </c>
      <c r="G92" s="16">
        <v>40</v>
      </c>
      <c r="H9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92" s="15">
        <v>465.75</v>
      </c>
      <c r="J92" s="17">
        <v>46143</v>
      </c>
      <c r="K92" s="11">
        <v>165.75</v>
      </c>
      <c r="L9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248.6120775</v>
      </c>
      <c r="M92" s="39">
        <f>الربط[[#This Row],[سعر الربط]]*الربط[[#This Row],[كمية الربط]]</f>
        <v>1262949.3537000001</v>
      </c>
    </row>
    <row r="93" spans="1:13" ht="22.95" customHeight="1" x14ac:dyDescent="0.3">
      <c r="A93" s="3" t="s">
        <v>831</v>
      </c>
      <c r="B93" s="7">
        <v>46108</v>
      </c>
      <c r="C93" s="3" t="str">
        <f>IFERROR(VLOOKUP(الربط[[#This Row],[الرقم الداخلي]],تسجيل_العقود[],6,0),"")</f>
        <v>كوفكو اجرى</v>
      </c>
      <c r="D93" s="3" t="str">
        <f>IFERROR(VLOOKUP(الربط[[#This Row],[الرقم الداخلي]],تسجيل_العقود[],9,0),"")</f>
        <v>SC-26583-CH</v>
      </c>
      <c r="E93" s="3" t="str">
        <f>IFERROR(VLOOKUP(الربط[[#This Row],[الرقم الداخلي]],تسجيل_العقود[],5,0),"")</f>
        <v>الــــــــــذرة</v>
      </c>
      <c r="F93" s="17">
        <f>IFERROR(VLOOKUP(الربط[[#This Row],[الرقم الداخلي]],تسجيل_العقود[],15,0),"")</f>
        <v>46082</v>
      </c>
      <c r="G93" s="16">
        <v>32</v>
      </c>
      <c r="H9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4064</v>
      </c>
      <c r="I93" s="15">
        <v>465.75</v>
      </c>
      <c r="J93" s="17">
        <v>46143</v>
      </c>
      <c r="K93" s="11">
        <v>165.75</v>
      </c>
      <c r="L9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248.6120775</v>
      </c>
      <c r="M93" s="39">
        <f>الربط[[#This Row],[سعر الربط]]*الربط[[#This Row],[كمية الربط]]</f>
        <v>1010359.4829599999</v>
      </c>
    </row>
    <row r="94" spans="1:13" ht="22.95" customHeight="1" x14ac:dyDescent="0.3">
      <c r="A94" s="3" t="s">
        <v>831</v>
      </c>
      <c r="B94" s="7">
        <v>46108</v>
      </c>
      <c r="C94" s="3" t="str">
        <f>IFERROR(VLOOKUP(الربط[[#This Row],[الرقم الداخلي]],تسجيل_العقود[],6,0),"")</f>
        <v>كوفكو اجرى</v>
      </c>
      <c r="D94" s="3" t="str">
        <f>IFERROR(VLOOKUP(الربط[[#This Row],[الرقم الداخلي]],تسجيل_العقود[],9,0),"")</f>
        <v>SC-26583-CH</v>
      </c>
      <c r="E94" s="3" t="str">
        <f>IFERROR(VLOOKUP(الربط[[#This Row],[الرقم الداخلي]],تسجيل_العقود[],5,0),"")</f>
        <v>الــــــــــذرة</v>
      </c>
      <c r="F94" s="17">
        <f>IFERROR(VLOOKUP(الربط[[#This Row],[الرقم الداخلي]],تسجيل_العقود[],15,0),"")</f>
        <v>46082</v>
      </c>
      <c r="G94" s="16">
        <v>16</v>
      </c>
      <c r="H9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94" s="15">
        <v>464.75</v>
      </c>
      <c r="J94" s="17">
        <v>46143</v>
      </c>
      <c r="K94" s="11">
        <v>165.75</v>
      </c>
      <c r="L9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248.21839249999999</v>
      </c>
      <c r="M94" s="39">
        <f>الربط[[#This Row],[سعر الربط]]*الربط[[#This Row],[كمية الربط]]</f>
        <v>504379.77356</v>
      </c>
    </row>
    <row r="95" spans="1:13" ht="22.95" customHeight="1" x14ac:dyDescent="0.3">
      <c r="A95" s="3" t="s">
        <v>831</v>
      </c>
      <c r="B95" s="7">
        <v>46108</v>
      </c>
      <c r="C95" s="3" t="str">
        <f>IFERROR(VLOOKUP(الربط[[#This Row],[الرقم الداخلي]],تسجيل_العقود[],6,0),"")</f>
        <v>كوفكو اجرى</v>
      </c>
      <c r="D95" s="3" t="str">
        <f>IFERROR(VLOOKUP(الربط[[#This Row],[الرقم الداخلي]],تسجيل_العقود[],9,0),"")</f>
        <v>SC-26583-CH</v>
      </c>
      <c r="E95" s="3" t="str">
        <f>IFERROR(VLOOKUP(الربط[[#This Row],[الرقم الداخلي]],تسجيل_العقود[],5,0),"")</f>
        <v>الــــــــــذرة</v>
      </c>
      <c r="F95" s="17">
        <f>IFERROR(VLOOKUP(الربط[[#This Row],[الرقم الداخلي]],تسجيل_العقود[],15,0),"")</f>
        <v>46082</v>
      </c>
      <c r="G95" s="16">
        <v>16</v>
      </c>
      <c r="H9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95" s="15">
        <v>463.75</v>
      </c>
      <c r="J95" s="17">
        <v>46143</v>
      </c>
      <c r="K95" s="11">
        <v>165.75</v>
      </c>
      <c r="L9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247.82470750000002</v>
      </c>
      <c r="M95" s="39">
        <f>الربط[[#This Row],[سعر الربط]]*الربط[[#This Row],[كمية الربط]]</f>
        <v>503579.80564000004</v>
      </c>
    </row>
    <row r="96" spans="1:13" ht="22.95" customHeight="1" x14ac:dyDescent="0.3">
      <c r="A96" s="3" t="s">
        <v>831</v>
      </c>
      <c r="B96" s="7">
        <v>46108</v>
      </c>
      <c r="C96" s="3" t="str">
        <f>IFERROR(VLOOKUP(الربط[[#This Row],[الرقم الداخلي]],تسجيل_العقود[],6,0),"")</f>
        <v>كوفكو اجرى</v>
      </c>
      <c r="D96" s="3" t="str">
        <f>IFERROR(VLOOKUP(الربط[[#This Row],[الرقم الداخلي]],تسجيل_العقود[],9,0),"")</f>
        <v>SC-26583-CH</v>
      </c>
      <c r="E96" s="3" t="str">
        <f>IFERROR(VLOOKUP(الربط[[#This Row],[الرقم الداخلي]],تسجيل_العقود[],5,0),"")</f>
        <v>الــــــــــذرة</v>
      </c>
      <c r="F96" s="17">
        <f>IFERROR(VLOOKUP(الربط[[#This Row],[الرقم الداخلي]],تسجيل_العقود[],15,0),"")</f>
        <v>46082</v>
      </c>
      <c r="G96" s="16">
        <v>16</v>
      </c>
      <c r="H9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96" s="15">
        <v>462.75</v>
      </c>
      <c r="J96" s="17">
        <v>46143</v>
      </c>
      <c r="K96" s="11">
        <v>165.75</v>
      </c>
      <c r="L9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247.43102250000001</v>
      </c>
      <c r="M96" s="39">
        <f>الربط[[#This Row],[سعر الربط]]*الربط[[#This Row],[كمية الربط]]</f>
        <v>502779.83772000001</v>
      </c>
    </row>
    <row r="97" spans="1:13" ht="22.95" customHeight="1" x14ac:dyDescent="0.3">
      <c r="A97" s="3" t="s">
        <v>831</v>
      </c>
      <c r="B97" s="7">
        <v>46108</v>
      </c>
      <c r="C97" s="3" t="str">
        <f>IFERROR(VLOOKUP(الربط[[#This Row],[الرقم الداخلي]],تسجيل_العقود[],6,0),"")</f>
        <v>كوفكو اجرى</v>
      </c>
      <c r="D97" s="3" t="str">
        <f>IFERROR(VLOOKUP(الربط[[#This Row],[الرقم الداخلي]],تسجيل_العقود[],9,0),"")</f>
        <v>SC-26583-CH</v>
      </c>
      <c r="E97" s="3" t="str">
        <f>IFERROR(VLOOKUP(الربط[[#This Row],[الرقم الداخلي]],تسجيل_العقود[],5,0),"")</f>
        <v>الــــــــــذرة</v>
      </c>
      <c r="F97" s="17">
        <f>IFERROR(VLOOKUP(الربط[[#This Row],[الرقم الداخلي]],تسجيل_العقود[],15,0),"")</f>
        <v>46082</v>
      </c>
      <c r="G97" s="16">
        <v>126</v>
      </c>
      <c r="H9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16002</v>
      </c>
      <c r="I97" s="15">
        <v>461.75</v>
      </c>
      <c r="J97" s="17">
        <v>46143</v>
      </c>
      <c r="K97" s="11">
        <v>165.75</v>
      </c>
      <c r="L9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247.03733750000001</v>
      </c>
      <c r="M97" s="39">
        <f>الربط[[#This Row],[سعر الربط]]*الربط[[#This Row],[كمية الربط]]</f>
        <v>3953091.4746750002</v>
      </c>
    </row>
    <row r="98" spans="1:13" ht="22.95" customHeight="1" x14ac:dyDescent="0.3">
      <c r="A98" s="3" t="s">
        <v>831</v>
      </c>
      <c r="B98" s="7">
        <v>46108</v>
      </c>
      <c r="C98" s="3" t="str">
        <f>IFERROR(VLOOKUP(الربط[[#This Row],[الرقم الداخلي]],تسجيل_العقود[],6,0),"")</f>
        <v>كوفكو اجرى</v>
      </c>
      <c r="D98" s="3" t="str">
        <f>IFERROR(VLOOKUP(الربط[[#This Row],[الرقم الداخلي]],تسجيل_العقود[],9,0),"")</f>
        <v>SC-26583-CH</v>
      </c>
      <c r="E98" s="3" t="str">
        <f>IFERROR(VLOOKUP(الربط[[#This Row],[الرقم الداخلي]],تسجيل_العقود[],5,0),"")</f>
        <v>الــــــــــذرة</v>
      </c>
      <c r="F98" s="17">
        <f>IFERROR(VLOOKUP(الربط[[#This Row],[الرقم الداخلي]],تسجيل_العقود[],15,0),"")</f>
        <v>46082</v>
      </c>
      <c r="G98" s="16">
        <v>16</v>
      </c>
      <c r="H9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98" s="15">
        <v>461.25</v>
      </c>
      <c r="J98" s="17">
        <v>46143</v>
      </c>
      <c r="K98" s="11">
        <v>165.75</v>
      </c>
      <c r="L9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246.840495</v>
      </c>
      <c r="M98" s="39">
        <f>الربط[[#This Row],[سعر الربط]]*الربط[[#This Row],[كمية الربط]]</f>
        <v>501579.88584</v>
      </c>
    </row>
    <row r="99" spans="1:13" ht="22.95" customHeight="1" x14ac:dyDescent="0.3">
      <c r="A99" s="3" t="s">
        <v>942</v>
      </c>
      <c r="B99" s="7">
        <v>46108</v>
      </c>
      <c r="C99" s="3" t="str">
        <f>IFERROR(VLOOKUP(الربط[[#This Row],[الرقم الداخلي]],تسجيل_العقود[],6,0),"")</f>
        <v>كارجيل</v>
      </c>
      <c r="D99" s="3" t="str">
        <f>IFERROR(VLOOKUP(الربط[[#This Row],[الرقم الداخلي]],تسجيل_العقود[],9,0),"")</f>
        <v>SCN-007821</v>
      </c>
      <c r="E99" s="3" t="str">
        <f>IFERROR(VLOOKUP(الربط[[#This Row],[الرقم الداخلي]],تسجيل_العقود[],5,0),"")</f>
        <v>الصويا</v>
      </c>
      <c r="F99" s="17">
        <f>IFERROR(VLOOKUP(الربط[[#This Row],[الرقم الداخلي]],تسجيل_العقود[],15,0),"")</f>
        <v>46174</v>
      </c>
      <c r="G99" s="16">
        <v>28</v>
      </c>
      <c r="H9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99" s="15">
        <v>318.8</v>
      </c>
      <c r="J99" s="17">
        <v>46174</v>
      </c>
      <c r="K99" s="11">
        <v>87</v>
      </c>
      <c r="L9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447.31942699999996</v>
      </c>
      <c r="M99" s="39">
        <f>الربط[[#This Row],[سعر الربط]]*الربط[[#This Row],[كمية الربط]]</f>
        <v>1138517.4056003999</v>
      </c>
    </row>
    <row r="100" spans="1:13" ht="22.95" customHeight="1" x14ac:dyDescent="0.3">
      <c r="A100" s="3" t="s">
        <v>944</v>
      </c>
      <c r="B100" s="7">
        <v>46108</v>
      </c>
      <c r="C100" s="3" t="str">
        <f>IFERROR(VLOOKUP(الربط[[#This Row],[الرقم الداخلي]],تسجيل_العقود[],6,0),"")</f>
        <v>كارجيل</v>
      </c>
      <c r="D100" s="3" t="str">
        <f>IFERROR(VLOOKUP(الربط[[#This Row],[الرقم الداخلي]],تسجيل_العقود[],9,0),"")</f>
        <v>SCN-007822</v>
      </c>
      <c r="E100" s="3" t="str">
        <f>IFERROR(VLOOKUP(الربط[[#This Row],[الرقم الداخلي]],تسجيل_العقود[],5,0),"")</f>
        <v>الصويا</v>
      </c>
      <c r="F100" s="17">
        <f>IFERROR(VLOOKUP(الربط[[#This Row],[الرقم الداخلي]],تسجيل_العقود[],15,0),"")</f>
        <v>46174</v>
      </c>
      <c r="G100" s="16">
        <v>28</v>
      </c>
      <c r="H10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00" s="15">
        <v>316.89999999999998</v>
      </c>
      <c r="J100" s="17">
        <v>46174</v>
      </c>
      <c r="K100" s="11">
        <v>87</v>
      </c>
      <c r="L10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445.22502849999995</v>
      </c>
      <c r="M100" s="39">
        <f>الربط[[#This Row],[سعر الربط]]*الربط[[#This Row],[كمية الربط]]</f>
        <v>1133186.7425382</v>
      </c>
    </row>
    <row r="101" spans="1:13" ht="22.95" customHeight="1" x14ac:dyDescent="0.3">
      <c r="A101" s="3" t="s">
        <v>946</v>
      </c>
      <c r="B101" s="7">
        <v>46108</v>
      </c>
      <c r="C101" s="3" t="str">
        <f>IFERROR(VLOOKUP(الربط[[#This Row],[الرقم الداخلي]],تسجيل_العقود[],6,0),"")</f>
        <v>كارجيل</v>
      </c>
      <c r="D101" s="3" t="str">
        <f>IFERROR(VLOOKUP(الربط[[#This Row],[الرقم الداخلي]],تسجيل_العقود[],9,0),"")</f>
        <v>SCN-007823</v>
      </c>
      <c r="E101" s="3" t="str">
        <f>IFERROR(VLOOKUP(الربط[[#This Row],[الرقم الداخلي]],تسجيل_العقود[],5,0),"")</f>
        <v>الصويا</v>
      </c>
      <c r="F101" s="17">
        <f>IFERROR(VLOOKUP(الربط[[#This Row],[الرقم الداخلي]],تسجيل_العقود[],15,0),"")</f>
        <v>46174</v>
      </c>
      <c r="G101" s="16">
        <v>28</v>
      </c>
      <c r="H10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01" s="15">
        <v>316.7</v>
      </c>
      <c r="J101" s="17">
        <v>46174</v>
      </c>
      <c r="K101" s="11">
        <v>87</v>
      </c>
      <c r="L10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445.00456549999996</v>
      </c>
      <c r="M101" s="39">
        <f>الربط[[#This Row],[سعر الربط]]*الربط[[#This Row],[كمية الربط]]</f>
        <v>1132625.6201106</v>
      </c>
    </row>
    <row r="102" spans="1:13" ht="22.95" customHeight="1" x14ac:dyDescent="0.3">
      <c r="A102" s="3" t="s">
        <v>822</v>
      </c>
      <c r="B102" s="7">
        <v>46108</v>
      </c>
      <c r="C102" s="3" t="str">
        <f>IFERROR(VLOOKUP(الربط[[#This Row],[الرقم الداخلي]],تسجيل_العقود[],6,0),"")</f>
        <v xml:space="preserve">ميدسوفتس </v>
      </c>
      <c r="D102" s="3">
        <f>IFERROR(VLOOKUP(الربط[[#This Row],[الرقم الداخلي]],تسجيل_العقود[],9,0),"")</f>
        <v>20043800</v>
      </c>
      <c r="E102" s="3" t="str">
        <f>IFERROR(VLOOKUP(الربط[[#This Row],[الرقم الداخلي]],تسجيل_العقود[],5,0),"")</f>
        <v>البذرة</v>
      </c>
      <c r="F102" s="17">
        <f>IFERROR(VLOOKUP(الربط[[#This Row],[الرقم الداخلي]],تسجيل_العقود[],15,0),"")</f>
        <v>46082</v>
      </c>
      <c r="G102" s="16">
        <v>3</v>
      </c>
      <c r="H10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02" s="15">
        <v>1165.25</v>
      </c>
      <c r="J102" s="17">
        <v>46082</v>
      </c>
      <c r="K102" s="11">
        <v>170</v>
      </c>
      <c r="L10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490.57085000000001</v>
      </c>
      <c r="M102" s="39">
        <f>الربط[[#This Row],[سعر الربط]]*الربط[[#This Row],[كمية الربط]]</f>
        <v>200152.9068</v>
      </c>
    </row>
    <row r="103" spans="1:13" ht="22.95" customHeight="1" x14ac:dyDescent="0.3">
      <c r="A103" s="3" t="s">
        <v>822</v>
      </c>
      <c r="B103" s="7">
        <v>46108</v>
      </c>
      <c r="C103" s="3" t="str">
        <f>IFERROR(VLOOKUP(الربط[[#This Row],[الرقم الداخلي]],تسجيل_العقود[],6,0),"")</f>
        <v xml:space="preserve">ميدسوفتس </v>
      </c>
      <c r="D103" s="3">
        <f>IFERROR(VLOOKUP(الربط[[#This Row],[الرقم الداخلي]],تسجيل_العقود[],9,0),"")</f>
        <v>20043800</v>
      </c>
      <c r="E103" s="3" t="str">
        <f>IFERROR(VLOOKUP(الربط[[#This Row],[الرقم الداخلي]],تسجيل_العقود[],5,0),"")</f>
        <v>البذرة</v>
      </c>
      <c r="F103" s="17">
        <f>IFERROR(VLOOKUP(الربط[[#This Row],[الرقم الداخلي]],تسجيل_العقود[],15,0),"")</f>
        <v>46082</v>
      </c>
      <c r="G103" s="16">
        <v>3</v>
      </c>
      <c r="H10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03" s="15">
        <v>1165</v>
      </c>
      <c r="J103" s="17">
        <v>46082</v>
      </c>
      <c r="K103" s="11">
        <v>170</v>
      </c>
      <c r="L10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490.47899999999998</v>
      </c>
      <c r="M103" s="39">
        <f>الربط[[#This Row],[سعر الربط]]*الربط[[#This Row],[كمية الربط]]</f>
        <v>200115.432</v>
      </c>
    </row>
    <row r="104" spans="1:13" ht="22.95" customHeight="1" x14ac:dyDescent="0.3">
      <c r="A104" s="3" t="s">
        <v>822</v>
      </c>
      <c r="B104" s="7">
        <v>46108</v>
      </c>
      <c r="C104" s="3" t="str">
        <f>IFERROR(VLOOKUP(الربط[[#This Row],[الرقم الداخلي]],تسجيل_العقود[],6,0),"")</f>
        <v xml:space="preserve">ميدسوفتس </v>
      </c>
      <c r="D104" s="3">
        <f>IFERROR(VLOOKUP(الربط[[#This Row],[الرقم الداخلي]],تسجيل_العقود[],9,0),"")</f>
        <v>20043800</v>
      </c>
      <c r="E104" s="3" t="str">
        <f>IFERROR(VLOOKUP(الربط[[#This Row],[الرقم الداخلي]],تسجيل_العقود[],5,0),"")</f>
        <v>البذرة</v>
      </c>
      <c r="F104" s="17">
        <f>IFERROR(VLOOKUP(الربط[[#This Row],[الرقم الداخلي]],تسجيل_العقود[],15,0),"")</f>
        <v>46082</v>
      </c>
      <c r="G104" s="16">
        <v>3</v>
      </c>
      <c r="H10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04" s="15">
        <v>1156.5</v>
      </c>
      <c r="J104" s="17">
        <v>46082</v>
      </c>
      <c r="K104" s="11">
        <v>170</v>
      </c>
      <c r="L10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487.35610000000003</v>
      </c>
      <c r="M104" s="39">
        <f>الربط[[#This Row],[سعر الربط]]*الربط[[#This Row],[كمية الربط]]</f>
        <v>198841.28880000001</v>
      </c>
    </row>
    <row r="105" spans="1:13" ht="22.95" customHeight="1" x14ac:dyDescent="0.3">
      <c r="A105" s="3" t="s">
        <v>829</v>
      </c>
      <c r="B105" s="7">
        <v>46111</v>
      </c>
      <c r="C105" s="3" t="str">
        <f>IFERROR(VLOOKUP(الربط[[#This Row],[الرقم الداخلي]],تسجيل_العقود[],6,0),"")</f>
        <v>كوفكو اجرى</v>
      </c>
      <c r="D105" s="3" t="str">
        <f>IFERROR(VLOOKUP(الربط[[#This Row],[الرقم الداخلي]],تسجيل_العقود[],9,0),"")</f>
        <v>SC-26971-CH</v>
      </c>
      <c r="E105" s="3" t="str">
        <f>IFERROR(VLOOKUP(الربط[[#This Row],[الرقم الداخلي]],تسجيل_العقود[],5,0),"")</f>
        <v>الــــــــــذرة</v>
      </c>
      <c r="F105" s="17">
        <f>IFERROR(VLOOKUP(الربط[[#This Row],[الرقم الداخلي]],تسجيل_العقود[],15,0),"")</f>
        <v>46082</v>
      </c>
      <c r="G105" s="16">
        <v>20</v>
      </c>
      <c r="H10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</v>
      </c>
      <c r="I105" s="15">
        <v>460.5</v>
      </c>
      <c r="J105" s="17">
        <v>46143</v>
      </c>
      <c r="K105" s="11">
        <v>161.25</v>
      </c>
      <c r="L10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244.77364875000001</v>
      </c>
      <c r="M105" s="39">
        <f>الربط[[#This Row],[سعر الربط]]*الربط[[#This Row],[كمية الربط]]</f>
        <v>621725.06782500003</v>
      </c>
    </row>
    <row r="106" spans="1:13" ht="22.95" customHeight="1" x14ac:dyDescent="0.3">
      <c r="A106" s="3" t="s">
        <v>829</v>
      </c>
      <c r="B106" s="7">
        <v>46111</v>
      </c>
      <c r="C106" s="3" t="str">
        <f>IFERROR(VLOOKUP(الربط[[#This Row],[الرقم الداخلي]],تسجيل_العقود[],6,0),"")</f>
        <v>كوفكو اجرى</v>
      </c>
      <c r="D106" s="3" t="str">
        <f>IFERROR(VLOOKUP(الربط[[#This Row],[الرقم الداخلي]],تسجيل_العقود[],9,0),"")</f>
        <v>SC-26971-CH</v>
      </c>
      <c r="E106" s="3" t="str">
        <f>IFERROR(VLOOKUP(الربط[[#This Row],[الرقم الداخلي]],تسجيل_العقود[],5,0),"")</f>
        <v>الــــــــــذرة</v>
      </c>
      <c r="F106" s="17">
        <f>IFERROR(VLOOKUP(الربط[[#This Row],[الرقم الداخلي]],تسجيل_العقود[],15,0),"")</f>
        <v>46082</v>
      </c>
      <c r="G106" s="16">
        <v>20</v>
      </c>
      <c r="H10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</v>
      </c>
      <c r="I106" s="15">
        <v>458.5</v>
      </c>
      <c r="J106" s="17">
        <v>46143</v>
      </c>
      <c r="K106" s="11">
        <v>161.25</v>
      </c>
      <c r="L10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243.98627875</v>
      </c>
      <c r="M106" s="39">
        <f>الربط[[#This Row],[سعر الربط]]*الربط[[#This Row],[كمية الربط]]</f>
        <v>619725.148025</v>
      </c>
    </row>
    <row r="107" spans="1:13" ht="22.95" customHeight="1" x14ac:dyDescent="0.3">
      <c r="A107" s="3" t="s">
        <v>829</v>
      </c>
      <c r="B107" s="7">
        <v>46113</v>
      </c>
      <c r="C107" s="3" t="str">
        <f>IFERROR(VLOOKUP(الربط[[#This Row],[الرقم الداخلي]],تسجيل_العقود[],6,0),"")</f>
        <v>كوفكو اجرى</v>
      </c>
      <c r="D107" s="3" t="str">
        <f>IFERROR(VLOOKUP(الربط[[#This Row],[الرقم الداخلي]],تسجيل_العقود[],9,0),"")</f>
        <v>SC-26971-CH</v>
      </c>
      <c r="E107" s="3" t="str">
        <f>IFERROR(VLOOKUP(الربط[[#This Row],[الرقم الداخلي]],تسجيل_العقود[],5,0),"")</f>
        <v>الــــــــــذرة</v>
      </c>
      <c r="F107" s="17">
        <f>IFERROR(VLOOKUP(الربط[[#This Row],[الرقم الداخلي]],تسجيل_العقود[],15,0),"")</f>
        <v>46082</v>
      </c>
      <c r="G107" s="16">
        <v>24</v>
      </c>
      <c r="H10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3048</v>
      </c>
      <c r="I107" s="15">
        <v>451.25</v>
      </c>
      <c r="J107" s="17">
        <v>46143</v>
      </c>
      <c r="K107" s="11">
        <v>161.25</v>
      </c>
      <c r="L10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241.13206250000002</v>
      </c>
      <c r="M107" s="39">
        <f>الربط[[#This Row],[سعر الربط]]*الربط[[#This Row],[كمية الربط]]</f>
        <v>734970.52650000004</v>
      </c>
    </row>
    <row r="108" spans="1:13" ht="22.95" customHeight="1" x14ac:dyDescent="0.3">
      <c r="A108" s="3" t="s">
        <v>829</v>
      </c>
      <c r="B108" s="7">
        <v>46113</v>
      </c>
      <c r="C108" s="3" t="str">
        <f>IFERROR(VLOOKUP(الربط[[#This Row],[الرقم الداخلي]],تسجيل_العقود[],6,0),"")</f>
        <v>كوفكو اجرى</v>
      </c>
      <c r="D108" s="3" t="str">
        <f>IFERROR(VLOOKUP(الربط[[#This Row],[الرقم الداخلي]],تسجيل_العقود[],9,0),"")</f>
        <v>SC-26971-CH</v>
      </c>
      <c r="E108" s="3" t="str">
        <f>IFERROR(VLOOKUP(الربط[[#This Row],[الرقم الداخلي]],تسجيل_العقود[],5,0),"")</f>
        <v>الــــــــــذرة</v>
      </c>
      <c r="F108" s="17">
        <f>IFERROR(VLOOKUP(الربط[[#This Row],[الرقم الداخلي]],تسجيل_العقود[],15,0),"")</f>
        <v>46082</v>
      </c>
      <c r="G108" s="16">
        <v>4</v>
      </c>
      <c r="H10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108" s="15">
        <v>449.75</v>
      </c>
      <c r="J108" s="17">
        <v>46143</v>
      </c>
      <c r="K108" s="11">
        <v>161.25</v>
      </c>
      <c r="L10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240.54153500000001</v>
      </c>
      <c r="M108" s="39">
        <f>الربط[[#This Row],[سعر الربط]]*الربط[[#This Row],[كمية الربط]]</f>
        <v>122195.09978</v>
      </c>
    </row>
    <row r="109" spans="1:13" ht="22.95" customHeight="1" x14ac:dyDescent="0.3">
      <c r="A109" s="3" t="s">
        <v>829</v>
      </c>
      <c r="B109" s="7">
        <v>46113</v>
      </c>
      <c r="C109" s="3" t="str">
        <f>IFERROR(VLOOKUP(الربط[[#This Row],[الرقم الداخلي]],تسجيل_العقود[],6,0),"")</f>
        <v>كوفكو اجرى</v>
      </c>
      <c r="D109" s="3" t="str">
        <f>IFERROR(VLOOKUP(الربط[[#This Row],[الرقم الداخلي]],تسجيل_العقود[],9,0),"")</f>
        <v>SC-26971-CH</v>
      </c>
      <c r="E109" s="3" t="str">
        <f>IFERROR(VLOOKUP(الربط[[#This Row],[الرقم الداخلي]],تسجيل_العقود[],5,0),"")</f>
        <v>الــــــــــذرة</v>
      </c>
      <c r="F109" s="17">
        <f>IFERROR(VLOOKUP(الربط[[#This Row],[الرقم الداخلي]],تسجيل_العقود[],15,0),"")</f>
        <v>46082</v>
      </c>
      <c r="G109" s="16">
        <v>4</v>
      </c>
      <c r="H10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109" s="15">
        <v>448.75</v>
      </c>
      <c r="J109" s="17">
        <v>46143</v>
      </c>
      <c r="K109" s="11">
        <v>161.25</v>
      </c>
      <c r="L10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240.14785000000001</v>
      </c>
      <c r="M109" s="39">
        <f>الربط[[#This Row],[سعر الربط]]*الربط[[#This Row],[كمية الربط]]</f>
        <v>121995.1078</v>
      </c>
    </row>
    <row r="110" spans="1:13" ht="22.95" customHeight="1" x14ac:dyDescent="0.3">
      <c r="A110" s="3" t="s">
        <v>829</v>
      </c>
      <c r="B110" s="7">
        <v>46114</v>
      </c>
      <c r="C110" s="3" t="str">
        <f>IFERROR(VLOOKUP(الربط[[#This Row],[الرقم الداخلي]],تسجيل_العقود[],6,0),"")</f>
        <v>كوفكو اجرى</v>
      </c>
      <c r="D110" s="3" t="str">
        <f>IFERROR(VLOOKUP(الربط[[#This Row],[الرقم الداخلي]],تسجيل_العقود[],9,0),"")</f>
        <v>SC-26971-CH</v>
      </c>
      <c r="E110" s="3" t="str">
        <f>IFERROR(VLOOKUP(الربط[[#This Row],[الرقم الداخلي]],تسجيل_العقود[],5,0),"")</f>
        <v>الــــــــــذرة</v>
      </c>
      <c r="F110" s="17">
        <f>IFERROR(VLOOKUP(الربط[[#This Row],[الرقم الداخلي]],تسجيل_العقود[],15,0),"")</f>
        <v>46082</v>
      </c>
      <c r="G110" s="16">
        <v>39</v>
      </c>
      <c r="H11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4953</v>
      </c>
      <c r="I110" s="15">
        <v>451.75</v>
      </c>
      <c r="J110" s="17">
        <v>46143</v>
      </c>
      <c r="K110" s="11">
        <v>161.25</v>
      </c>
      <c r="L11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241.32890499999999</v>
      </c>
      <c r="M110" s="39">
        <f>الربط[[#This Row],[سعر الربط]]*الربط[[#This Row],[كمية الربط]]</f>
        <v>1195302.0664649999</v>
      </c>
    </row>
    <row r="111" spans="1:13" ht="22.95" customHeight="1" x14ac:dyDescent="0.3">
      <c r="A111" s="3" t="s">
        <v>829</v>
      </c>
      <c r="B111" s="7">
        <v>46114</v>
      </c>
      <c r="C111" s="3" t="str">
        <f>IFERROR(VLOOKUP(الربط[[#This Row],[الرقم الداخلي]],تسجيل_العقود[],6,0),"")</f>
        <v>كوفكو اجرى</v>
      </c>
      <c r="D111" s="3" t="str">
        <f>IFERROR(VLOOKUP(الربط[[#This Row],[الرقم الداخلي]],تسجيل_العقود[],9,0),"")</f>
        <v>SC-26971-CH</v>
      </c>
      <c r="E111" s="3" t="str">
        <f>IFERROR(VLOOKUP(الربط[[#This Row],[الرقم الداخلي]],تسجيل_العقود[],5,0),"")</f>
        <v>الــــــــــذرة</v>
      </c>
      <c r="F111" s="17">
        <f>IFERROR(VLOOKUP(الربط[[#This Row],[الرقم الداخلي]],تسجيل_العقود[],15,0),"")</f>
        <v>46082</v>
      </c>
      <c r="G111" s="16">
        <v>8</v>
      </c>
      <c r="H11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11" s="15">
        <v>451.5</v>
      </c>
      <c r="J111" s="17">
        <v>46143</v>
      </c>
      <c r="K111" s="11">
        <v>161.25</v>
      </c>
      <c r="L11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241.23048374999999</v>
      </c>
      <c r="M111" s="39">
        <f>الربط[[#This Row],[سعر الربط]]*الربط[[#This Row],[كمية الربط]]</f>
        <v>245090.17148999998</v>
      </c>
    </row>
    <row r="112" spans="1:13" ht="22.95" customHeight="1" x14ac:dyDescent="0.3">
      <c r="A112" s="3" t="s">
        <v>829</v>
      </c>
      <c r="B112" s="7">
        <v>46114</v>
      </c>
      <c r="C112" s="3" t="str">
        <f>IFERROR(VLOOKUP(الربط[[#This Row],[الرقم الداخلي]],تسجيل_العقود[],6,0),"")</f>
        <v>كوفكو اجرى</v>
      </c>
      <c r="D112" s="3" t="str">
        <f>IFERROR(VLOOKUP(الربط[[#This Row],[الرقم الداخلي]],تسجيل_العقود[],9,0),"")</f>
        <v>SC-26971-CH</v>
      </c>
      <c r="E112" s="3" t="str">
        <f>IFERROR(VLOOKUP(الربط[[#This Row],[الرقم الداخلي]],تسجيل_العقود[],5,0),"")</f>
        <v>الــــــــــذرة</v>
      </c>
      <c r="F112" s="17">
        <f>IFERROR(VLOOKUP(الربط[[#This Row],[الرقم الداخلي]],تسجيل_العقود[],15,0),"")</f>
        <v>46082</v>
      </c>
      <c r="G112" s="16">
        <v>87</v>
      </c>
      <c r="H11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11049</v>
      </c>
      <c r="I112" s="15">
        <v>452.25</v>
      </c>
      <c r="J112" s="17">
        <v>46143</v>
      </c>
      <c r="K112" s="11">
        <v>161.25</v>
      </c>
      <c r="L11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241.52574749999999</v>
      </c>
      <c r="M112" s="39">
        <f>الربط[[#This Row],[سعر الربط]]*الربط[[#This Row],[كمية الربط]]</f>
        <v>2668617.9841275001</v>
      </c>
    </row>
    <row r="113" spans="1:13" ht="22.95" customHeight="1" x14ac:dyDescent="0.3">
      <c r="A113" s="3" t="s">
        <v>948</v>
      </c>
      <c r="B113" s="7">
        <v>46114</v>
      </c>
      <c r="C113" s="3" t="str">
        <f>IFERROR(VLOOKUP(الربط[[#This Row],[الرقم الداخلي]],تسجيل_العقود[],6,0),"")</f>
        <v>كارجيل</v>
      </c>
      <c r="D113" s="3" t="str">
        <f>IFERROR(VLOOKUP(الربط[[#This Row],[الرقم الداخلي]],تسجيل_العقود[],9,0),"")</f>
        <v>SCN-007824</v>
      </c>
      <c r="E113" s="3" t="str">
        <f>IFERROR(VLOOKUP(الربط[[#This Row],[الرقم الداخلي]],تسجيل_العقود[],5,0),"")</f>
        <v>الصويا</v>
      </c>
      <c r="F113" s="17">
        <f>IFERROR(VLOOKUP(الربط[[#This Row],[الرقم الداخلي]],تسجيل_العقود[],15,0),"")</f>
        <v>46174</v>
      </c>
      <c r="G113" s="16">
        <v>28</v>
      </c>
      <c r="H11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13" s="15">
        <v>314.39999999999998</v>
      </c>
      <c r="J113" s="17">
        <v>46174</v>
      </c>
      <c r="K113" s="11">
        <v>87</v>
      </c>
      <c r="L11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442.46924099999995</v>
      </c>
      <c r="M113" s="39">
        <f>الربط[[#This Row],[سعر الربط]]*الربط[[#This Row],[كمية الربط]]</f>
        <v>1126172.7121931999</v>
      </c>
    </row>
    <row r="114" spans="1:13" ht="22.95" customHeight="1" x14ac:dyDescent="0.3">
      <c r="A114" s="3" t="s">
        <v>822</v>
      </c>
      <c r="B114" s="7">
        <v>46114</v>
      </c>
      <c r="C114" s="3" t="str">
        <f>IFERROR(VLOOKUP(الربط[[#This Row],[الرقم الداخلي]],تسجيل_العقود[],6,0),"")</f>
        <v xml:space="preserve">ميدسوفتس </v>
      </c>
      <c r="D114" s="3">
        <f>IFERROR(VLOOKUP(الربط[[#This Row],[الرقم الداخلي]],تسجيل_العقود[],9,0),"")</f>
        <v>20043800</v>
      </c>
      <c r="E114" s="3" t="str">
        <f>IFERROR(VLOOKUP(الربط[[#This Row],[الرقم الداخلي]],تسجيل_العقود[],5,0),"")</f>
        <v>البذرة</v>
      </c>
      <c r="F114" s="17">
        <f>IFERROR(VLOOKUP(الربط[[#This Row],[الرقم الداخلي]],تسجيل_العقود[],15,0),"")</f>
        <v>46082</v>
      </c>
      <c r="G114" s="16">
        <v>4</v>
      </c>
      <c r="H11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544</v>
      </c>
      <c r="I114" s="15">
        <v>1166.75</v>
      </c>
      <c r="J114" s="17">
        <v>46082</v>
      </c>
      <c r="K114" s="11">
        <v>170</v>
      </c>
      <c r="L11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491.12195000000003</v>
      </c>
      <c r="M114" s="39">
        <f>الربط[[#This Row],[سعر الربط]]*الربط[[#This Row],[كمية الربط]]</f>
        <v>267170.34080000001</v>
      </c>
    </row>
    <row r="115" spans="1:13" ht="22.95" customHeight="1" x14ac:dyDescent="0.3">
      <c r="A115" s="3" t="s">
        <v>823</v>
      </c>
      <c r="B115" s="7">
        <v>46114</v>
      </c>
      <c r="C115" s="3" t="str">
        <f>IFERROR(VLOOKUP(الربط[[#This Row],[الرقم الداخلي]],تسجيل_العقود[],6,0),"")</f>
        <v xml:space="preserve">ميدسوفتس </v>
      </c>
      <c r="D115" s="3">
        <f>IFERROR(VLOOKUP(الربط[[#This Row],[الرقم الداخلي]],تسجيل_العقود[],9,0),"")</f>
        <v>20044610</v>
      </c>
      <c r="E115" s="3" t="str">
        <f>IFERROR(VLOOKUP(الربط[[#This Row],[الرقم الداخلي]],تسجيل_العقود[],5,0),"")</f>
        <v>البذرة</v>
      </c>
      <c r="F115" s="17">
        <f>IFERROR(VLOOKUP(الربط[[#This Row],[الرقم الداخلي]],تسجيل_العقود[],15,0),"")</f>
        <v>46082</v>
      </c>
      <c r="G115" s="16">
        <v>3</v>
      </c>
      <c r="H11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15" s="15">
        <v>1166.5</v>
      </c>
      <c r="J115" s="17">
        <v>46082</v>
      </c>
      <c r="K115" s="11">
        <v>180.75</v>
      </c>
      <c r="L11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494.97964999999999</v>
      </c>
      <c r="M115" s="39">
        <f>الربط[[#This Row],[سعر الربط]]*الربط[[#This Row],[كمية الربط]]</f>
        <v>201951.6972</v>
      </c>
    </row>
    <row r="116" spans="1:13" ht="22.95" customHeight="1" x14ac:dyDescent="0.3">
      <c r="A116" s="3" t="s">
        <v>829</v>
      </c>
      <c r="B116" s="7">
        <v>46118</v>
      </c>
      <c r="C116" s="3" t="str">
        <f>IFERROR(VLOOKUP(الربط[[#This Row],[الرقم الداخلي]],تسجيل_العقود[],6,0),"")</f>
        <v>كوفكو اجرى</v>
      </c>
      <c r="D116" s="3" t="str">
        <f>IFERROR(VLOOKUP(الربط[[#This Row],[الرقم الداخلي]],تسجيل_العقود[],9,0),"")</f>
        <v>SC-26971-CH</v>
      </c>
      <c r="E116" s="3" t="str">
        <f>IFERROR(VLOOKUP(الربط[[#This Row],[الرقم الداخلي]],تسجيل_العقود[],5,0),"")</f>
        <v>الــــــــــذرة</v>
      </c>
      <c r="F116" s="17">
        <f>IFERROR(VLOOKUP(الربط[[#This Row],[الرقم الداخلي]],تسجيل_العقود[],15,0),"")</f>
        <v>46082</v>
      </c>
      <c r="G116" s="16">
        <v>8</v>
      </c>
      <c r="H11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16" s="15">
        <v>453.73</v>
      </c>
      <c r="J116" s="17">
        <v>46143</v>
      </c>
      <c r="K116" s="11">
        <v>161.25</v>
      </c>
      <c r="L11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242.10840130000003</v>
      </c>
      <c r="M116" s="39">
        <f>الربط[[#This Row],[سعر الربط]]*الربط[[#This Row],[كمية الربط]]</f>
        <v>245982.13572080003</v>
      </c>
    </row>
    <row r="117" spans="1:13" ht="22.95" customHeight="1" x14ac:dyDescent="0.3">
      <c r="A117" s="3" t="s">
        <v>829</v>
      </c>
      <c r="B117" s="7">
        <v>46118</v>
      </c>
      <c r="C117" s="3" t="str">
        <f>IFERROR(VLOOKUP(الربط[[#This Row],[الرقم الداخلي]],تسجيل_العقود[],6,0),"")</f>
        <v>كوفكو اجرى</v>
      </c>
      <c r="D117" s="3" t="str">
        <f>IFERROR(VLOOKUP(الربط[[#This Row],[الرقم الداخلي]],تسجيل_العقود[],9,0),"")</f>
        <v>SC-26971-CH</v>
      </c>
      <c r="E117" s="3" t="str">
        <f>IFERROR(VLOOKUP(الربط[[#This Row],[الرقم الداخلي]],تسجيل_العقود[],5,0),"")</f>
        <v>الــــــــــذرة</v>
      </c>
      <c r="F117" s="17">
        <f>IFERROR(VLOOKUP(الربط[[#This Row],[الرقم الداخلي]],تسجيل_العقود[],15,0),"")</f>
        <v>46082</v>
      </c>
      <c r="G117" s="16">
        <v>8</v>
      </c>
      <c r="H11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17" s="15">
        <v>453.73</v>
      </c>
      <c r="J117" s="17">
        <v>46143</v>
      </c>
      <c r="K117" s="11">
        <v>161.25</v>
      </c>
      <c r="L11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242.10840130000003</v>
      </c>
      <c r="M117" s="39">
        <f>الربط[[#This Row],[سعر الربط]]*الربط[[#This Row],[كمية الربط]]</f>
        <v>245982.13572080003</v>
      </c>
    </row>
    <row r="118" spans="1:13" ht="22.95" customHeight="1" x14ac:dyDescent="0.3">
      <c r="A118" s="3" t="s">
        <v>829</v>
      </c>
      <c r="B118" s="7">
        <v>46118</v>
      </c>
      <c r="C118" s="3" t="str">
        <f>IFERROR(VLOOKUP(الربط[[#This Row],[الرقم الداخلي]],تسجيل_العقود[],6,0),"")</f>
        <v>كوفكو اجرى</v>
      </c>
      <c r="D118" s="3" t="str">
        <f>IFERROR(VLOOKUP(الربط[[#This Row],[الرقم الداخلي]],تسجيل_العقود[],9,0),"")</f>
        <v>SC-26971-CH</v>
      </c>
      <c r="E118" s="3" t="str">
        <f>IFERROR(VLOOKUP(الربط[[#This Row],[الرقم الداخلي]],تسجيل_العقود[],5,0),"")</f>
        <v>الــــــــــذرة</v>
      </c>
      <c r="F118" s="17">
        <f>IFERROR(VLOOKUP(الربط[[#This Row],[الرقم الداخلي]],تسجيل_العقود[],15,0),"")</f>
        <v>46082</v>
      </c>
      <c r="G118" s="16">
        <v>8</v>
      </c>
      <c r="H11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18" s="15">
        <v>452.75</v>
      </c>
      <c r="J118" s="17">
        <v>46143</v>
      </c>
      <c r="K118" s="11">
        <v>161.25</v>
      </c>
      <c r="L11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241.72259</v>
      </c>
      <c r="M118" s="39">
        <f>الربط[[#This Row],[سعر الربط]]*الربط[[#This Row],[كمية الربط]]</f>
        <v>245590.15143999999</v>
      </c>
    </row>
    <row r="119" spans="1:13" ht="22.95" customHeight="1" x14ac:dyDescent="0.3">
      <c r="A119" s="3" t="s">
        <v>829</v>
      </c>
      <c r="B119" s="7">
        <v>46119</v>
      </c>
      <c r="C119" s="3" t="str">
        <f>IFERROR(VLOOKUP(الربط[[#This Row],[الرقم الداخلي]],تسجيل_العقود[],6,0),"")</f>
        <v>كوفكو اجرى</v>
      </c>
      <c r="D119" s="3" t="str">
        <f>IFERROR(VLOOKUP(الربط[[#This Row],[الرقم الداخلي]],تسجيل_العقود[],9,0),"")</f>
        <v>SC-26971-CH</v>
      </c>
      <c r="E119" s="3" t="str">
        <f>IFERROR(VLOOKUP(الربط[[#This Row],[الرقم الداخلي]],تسجيل_العقود[],5,0),"")</f>
        <v>الــــــــــذرة</v>
      </c>
      <c r="F119" s="17">
        <f>IFERROR(VLOOKUP(الربط[[#This Row],[الرقم الداخلي]],تسجيل_العقود[],15,0),"")</f>
        <v>46082</v>
      </c>
      <c r="G119" s="16">
        <v>16</v>
      </c>
      <c r="H11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19" s="15">
        <v>449.75</v>
      </c>
      <c r="J119" s="17">
        <v>46143</v>
      </c>
      <c r="K119" s="11">
        <v>161.25</v>
      </c>
      <c r="L11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240.54153500000001</v>
      </c>
      <c r="M119" s="39">
        <f>الربط[[#This Row],[سعر الربط]]*الربط[[#This Row],[كمية الربط]]</f>
        <v>488780.39912000002</v>
      </c>
    </row>
    <row r="120" spans="1:13" ht="22.95" customHeight="1" x14ac:dyDescent="0.3">
      <c r="A120" s="3" t="s">
        <v>829</v>
      </c>
      <c r="B120" s="7">
        <v>46119</v>
      </c>
      <c r="C120" s="3" t="str">
        <f>IFERROR(VLOOKUP(الربط[[#This Row],[الرقم الداخلي]],تسجيل_العقود[],6,0),"")</f>
        <v>كوفكو اجرى</v>
      </c>
      <c r="D120" s="3" t="str">
        <f>IFERROR(VLOOKUP(الربط[[#This Row],[الرقم الداخلي]],تسجيل_العقود[],9,0),"")</f>
        <v>SC-26971-CH</v>
      </c>
      <c r="E120" s="3" t="str">
        <f>IFERROR(VLOOKUP(الربط[[#This Row],[الرقم الداخلي]],تسجيل_العقود[],5,0),"")</f>
        <v>الــــــــــذرة</v>
      </c>
      <c r="F120" s="17">
        <f>IFERROR(VLOOKUP(الربط[[#This Row],[الرقم الداخلي]],تسجيل_العقود[],15,0),"")</f>
        <v>46082</v>
      </c>
      <c r="G120" s="16">
        <v>16</v>
      </c>
      <c r="H12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20" s="15">
        <v>449</v>
      </c>
      <c r="J120" s="17">
        <v>46143</v>
      </c>
      <c r="K120" s="11">
        <v>161.25</v>
      </c>
      <c r="L12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240.24627125000001</v>
      </c>
      <c r="M120" s="39">
        <f>الربط[[#This Row],[سعر الربط]]*الربط[[#This Row],[كمية الربط]]</f>
        <v>488180.42318000004</v>
      </c>
    </row>
    <row r="121" spans="1:13" ht="22.95" customHeight="1" x14ac:dyDescent="0.3">
      <c r="A121" s="3" t="s">
        <v>829</v>
      </c>
      <c r="B121" s="7">
        <v>46119</v>
      </c>
      <c r="C121" s="3" t="str">
        <f>IFERROR(VLOOKUP(الربط[[#This Row],[الرقم الداخلي]],تسجيل_العقود[],6,0),"")</f>
        <v>كوفكو اجرى</v>
      </c>
      <c r="D121" s="3" t="str">
        <f>IFERROR(VLOOKUP(الربط[[#This Row],[الرقم الداخلي]],تسجيل_العقود[],9,0),"")</f>
        <v>SC-26971-CH</v>
      </c>
      <c r="E121" s="3" t="str">
        <f>IFERROR(VLOOKUP(الربط[[#This Row],[الرقم الداخلي]],تسجيل_العقود[],5,0),"")</f>
        <v>الــــــــــذرة</v>
      </c>
      <c r="F121" s="17">
        <f>IFERROR(VLOOKUP(الربط[[#This Row],[الرقم الداخلي]],تسجيل_العقود[],15,0),"")</f>
        <v>46082</v>
      </c>
      <c r="G121" s="16">
        <v>16</v>
      </c>
      <c r="H12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21" s="15">
        <v>448.75</v>
      </c>
      <c r="J121" s="17">
        <v>46143</v>
      </c>
      <c r="K121" s="11">
        <v>161.25</v>
      </c>
      <c r="L12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240.14785000000001</v>
      </c>
      <c r="M121" s="39">
        <f>الربط[[#This Row],[سعر الربط]]*الربط[[#This Row],[كمية الربط]]</f>
        <v>487980.43119999999</v>
      </c>
    </row>
    <row r="122" spans="1:13" ht="22.95" customHeight="1" x14ac:dyDescent="0.3">
      <c r="A122" s="3" t="s">
        <v>829</v>
      </c>
      <c r="B122" s="7">
        <v>46120</v>
      </c>
      <c r="C122" s="3" t="str">
        <f>IFERROR(VLOOKUP(الربط[[#This Row],[الرقم الداخلي]],تسجيل_العقود[],6,0),"")</f>
        <v>كوفكو اجرى</v>
      </c>
      <c r="D122" s="3" t="str">
        <f>IFERROR(VLOOKUP(الربط[[#This Row],[الرقم الداخلي]],تسجيل_العقود[],9,0),"")</f>
        <v>SC-26971-CH</v>
      </c>
      <c r="E122" s="3" t="str">
        <f>IFERROR(VLOOKUP(الربط[[#This Row],[الرقم الداخلي]],تسجيل_العقود[],5,0),"")</f>
        <v>الــــــــــذرة</v>
      </c>
      <c r="F122" s="17">
        <f>IFERROR(VLOOKUP(الربط[[#This Row],[الرقم الداخلي]],تسجيل_العقود[],15,0),"")</f>
        <v>46082</v>
      </c>
      <c r="G122" s="16">
        <v>24</v>
      </c>
      <c r="H12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3048</v>
      </c>
      <c r="I122" s="15">
        <v>447.75</v>
      </c>
      <c r="J122" s="17">
        <v>46143</v>
      </c>
      <c r="K122" s="11">
        <v>161.25</v>
      </c>
      <c r="L12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239.754165</v>
      </c>
      <c r="M122" s="39">
        <f>الربط[[#This Row],[سعر الربط]]*الربط[[#This Row],[كمية الربط]]</f>
        <v>730770.69492000004</v>
      </c>
    </row>
    <row r="123" spans="1:13" ht="22.95" customHeight="1" x14ac:dyDescent="0.3">
      <c r="A123" s="3" t="s">
        <v>829</v>
      </c>
      <c r="B123" s="7">
        <v>46120</v>
      </c>
      <c r="C123" s="3" t="str">
        <f>IFERROR(VLOOKUP(الربط[[#This Row],[الرقم الداخلي]],تسجيل_العقود[],6,0),"")</f>
        <v>كوفكو اجرى</v>
      </c>
      <c r="D123" s="3" t="str">
        <f>IFERROR(VLOOKUP(الربط[[#This Row],[الرقم الداخلي]],تسجيل_العقود[],9,0),"")</f>
        <v>SC-26971-CH</v>
      </c>
      <c r="E123" s="3" t="str">
        <f>IFERROR(VLOOKUP(الربط[[#This Row],[الرقم الداخلي]],تسجيل_العقود[],5,0),"")</f>
        <v>الــــــــــذرة</v>
      </c>
      <c r="F123" s="17">
        <f>IFERROR(VLOOKUP(الربط[[#This Row],[الرقم الداخلي]],تسجيل_العقود[],15,0),"")</f>
        <v>46082</v>
      </c>
      <c r="G123" s="16">
        <v>8</v>
      </c>
      <c r="H12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23" s="15">
        <v>446.75</v>
      </c>
      <c r="J123" s="17">
        <v>46143</v>
      </c>
      <c r="K123" s="11">
        <v>161.25</v>
      </c>
      <c r="L12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239.36048</v>
      </c>
      <c r="M123" s="39">
        <f>الربط[[#This Row],[سعر الربط]]*الربط[[#This Row],[كمية الربط]]</f>
        <v>243190.24768</v>
      </c>
    </row>
    <row r="124" spans="1:13" ht="22.95" customHeight="1" x14ac:dyDescent="0.3">
      <c r="A124" s="3" t="s">
        <v>829</v>
      </c>
      <c r="B124" s="7">
        <v>46120</v>
      </c>
      <c r="C124" s="3" t="str">
        <f>IFERROR(VLOOKUP(الربط[[#This Row],[الرقم الداخلي]],تسجيل_العقود[],6,0),"")</f>
        <v>كوفكو اجرى</v>
      </c>
      <c r="D124" s="3" t="str">
        <f>IFERROR(VLOOKUP(الربط[[#This Row],[الرقم الداخلي]],تسجيل_العقود[],9,0),"")</f>
        <v>SC-26971-CH</v>
      </c>
      <c r="E124" s="3" t="str">
        <f>IFERROR(VLOOKUP(الربط[[#This Row],[الرقم الداخلي]],تسجيل_العقود[],5,0),"")</f>
        <v>الــــــــــذرة</v>
      </c>
      <c r="F124" s="17">
        <f>IFERROR(VLOOKUP(الربط[[#This Row],[الرقم الداخلي]],تسجيل_العقود[],15,0),"")</f>
        <v>46082</v>
      </c>
      <c r="G124" s="16">
        <v>8</v>
      </c>
      <c r="H12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24" s="15">
        <v>444.75</v>
      </c>
      <c r="J124" s="17">
        <v>46143</v>
      </c>
      <c r="K124" s="11">
        <v>161.25</v>
      </c>
      <c r="L12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238.57311000000001</v>
      </c>
      <c r="M124" s="39">
        <f>الربط[[#This Row],[سعر الربط]]*الربط[[#This Row],[كمية الربط]]</f>
        <v>242390.27976</v>
      </c>
    </row>
    <row r="125" spans="1:13" ht="22.95" customHeight="1" x14ac:dyDescent="0.3">
      <c r="A125" s="3" t="s">
        <v>829</v>
      </c>
      <c r="B125" s="7">
        <v>46120</v>
      </c>
      <c r="C125" s="3" t="str">
        <f>IFERROR(VLOOKUP(الربط[[#This Row],[الرقم الداخلي]],تسجيل_العقود[],6,0),"")</f>
        <v>كوفكو اجرى</v>
      </c>
      <c r="D125" s="3" t="str">
        <f>IFERROR(VLOOKUP(الربط[[#This Row],[الرقم الداخلي]],تسجيل_العقود[],9,0),"")</f>
        <v>SC-26971-CH</v>
      </c>
      <c r="E125" s="3" t="str">
        <f>IFERROR(VLOOKUP(الربط[[#This Row],[الرقم الداخلي]],تسجيل_العقود[],5,0),"")</f>
        <v>الــــــــــذرة</v>
      </c>
      <c r="F125" s="17">
        <f>IFERROR(VLOOKUP(الربط[[#This Row],[الرقم الداخلي]],تسجيل_العقود[],15,0),"")</f>
        <v>46082</v>
      </c>
      <c r="G125" s="16">
        <v>8</v>
      </c>
      <c r="H12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25" s="15">
        <v>443.75</v>
      </c>
      <c r="J125" s="17">
        <v>46143</v>
      </c>
      <c r="K125" s="11">
        <v>161.25</v>
      </c>
      <c r="L12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238.17942500000001</v>
      </c>
      <c r="M125" s="39">
        <f>الربط[[#This Row],[سعر الربط]]*الربط[[#This Row],[كمية الربط]]</f>
        <v>241990.29580000002</v>
      </c>
    </row>
    <row r="126" spans="1:13" ht="22.95" customHeight="1" x14ac:dyDescent="0.3">
      <c r="A126" s="3" t="s">
        <v>829</v>
      </c>
      <c r="B126" s="7">
        <v>46121</v>
      </c>
      <c r="C126" s="3" t="str">
        <f>IFERROR(VLOOKUP(الربط[[#This Row],[الرقم الداخلي]],تسجيل_العقود[],6,0),"")</f>
        <v>كوفكو اجرى</v>
      </c>
      <c r="D126" s="3" t="str">
        <f>IFERROR(VLOOKUP(الربط[[#This Row],[الرقم الداخلي]],تسجيل_العقود[],9,0),"")</f>
        <v>SC-26971-CH</v>
      </c>
      <c r="E126" s="3" t="str">
        <f>IFERROR(VLOOKUP(الربط[[#This Row],[الرقم الداخلي]],تسجيل_العقود[],5,0),"")</f>
        <v>الــــــــــذرة</v>
      </c>
      <c r="F126" s="17">
        <f>IFERROR(VLOOKUP(الربط[[#This Row],[الرقم الداخلي]],تسجيل_العقود[],15,0),"")</f>
        <v>46082</v>
      </c>
      <c r="G126" s="16">
        <v>98</v>
      </c>
      <c r="H12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12446</v>
      </c>
      <c r="I126" s="15">
        <v>446.75</v>
      </c>
      <c r="J126" s="17">
        <v>46143</v>
      </c>
      <c r="K126" s="11">
        <v>161.25</v>
      </c>
      <c r="L12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239.36048</v>
      </c>
      <c r="M126" s="39">
        <f>الربط[[#This Row],[سعر الربط]]*الربط[[#This Row],[كمية الربط]]</f>
        <v>2979080.5340800001</v>
      </c>
    </row>
    <row r="127" spans="1:13" ht="22.95" customHeight="1" x14ac:dyDescent="0.3">
      <c r="A127" s="3" t="s">
        <v>845</v>
      </c>
      <c r="B127" s="7">
        <v>46121</v>
      </c>
      <c r="C127" s="3" t="str">
        <f>IFERROR(VLOOKUP(الربط[[#This Row],[الرقم الداخلي]],تسجيل_العقود[],6,0),"")</f>
        <v>Olam Global</v>
      </c>
      <c r="D127" s="3" t="str">
        <f>IFERROR(VLOOKUP(الربط[[#This Row],[الرقم الداخلي]],تسجيل_العقود[],9,0),"")</f>
        <v>26/S/00263</v>
      </c>
      <c r="E127" s="3" t="str">
        <f>IFERROR(VLOOKUP(الربط[[#This Row],[الرقم الداخلي]],تسجيل_العقود[],5,0),"")</f>
        <v>الــــــــــذرة</v>
      </c>
      <c r="F127" s="17">
        <f>IFERROR(VLOOKUP(الربط[[#This Row],[الرقم الداخلي]],تسجيل_العقود[],15,0),"")</f>
        <v>46143</v>
      </c>
      <c r="G127" s="16">
        <v>100</v>
      </c>
      <c r="H12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27" s="15">
        <v>446.75</v>
      </c>
      <c r="J127" s="17">
        <v>46143</v>
      </c>
      <c r="K127" s="11">
        <v>183.859405362155</v>
      </c>
      <c r="L12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248.26146375000002</v>
      </c>
      <c r="M127" s="39">
        <f>الربط[[#This Row],[سعر الربط]]*الربط[[#This Row],[كمية الربط]]</f>
        <v>3152920.589625</v>
      </c>
    </row>
    <row r="128" spans="1:13" ht="22.95" customHeight="1" x14ac:dyDescent="0.3">
      <c r="A128" s="3" t="s">
        <v>845</v>
      </c>
      <c r="B128" s="7">
        <v>46121</v>
      </c>
      <c r="C128" s="3" t="str">
        <f>IFERROR(VLOOKUP(الربط[[#This Row],[الرقم الداخلي]],تسجيل_العقود[],6,0),"")</f>
        <v>Olam Global</v>
      </c>
      <c r="D128" s="3" t="str">
        <f>IFERROR(VLOOKUP(الربط[[#This Row],[الرقم الداخلي]],تسجيل_العقود[],9,0),"")</f>
        <v>26/S/00263</v>
      </c>
      <c r="E128" s="3" t="str">
        <f>IFERROR(VLOOKUP(الربط[[#This Row],[الرقم الداخلي]],تسجيل_العقود[],5,0),"")</f>
        <v>الــــــــــذرة</v>
      </c>
      <c r="F128" s="17">
        <f>IFERROR(VLOOKUP(الربط[[#This Row],[الرقم الداخلي]],تسجيل_العقود[],15,0),"")</f>
        <v>46143</v>
      </c>
      <c r="G128" s="16">
        <v>200</v>
      </c>
      <c r="H12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25400</v>
      </c>
      <c r="I128" s="15">
        <v>446.5</v>
      </c>
      <c r="J128" s="17">
        <v>46143</v>
      </c>
      <c r="K128" s="11">
        <v>183.859405362155</v>
      </c>
      <c r="L12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248.16304250000002</v>
      </c>
      <c r="M128" s="39">
        <f>الربط[[#This Row],[سعر الربط]]*الربط[[#This Row],[كمية الربط]]</f>
        <v>6303341.2795000002</v>
      </c>
    </row>
    <row r="129" spans="1:13" ht="22.95" customHeight="1" x14ac:dyDescent="0.3">
      <c r="A129" s="3" t="s">
        <v>836</v>
      </c>
      <c r="B129" s="7">
        <v>46121</v>
      </c>
      <c r="C129" s="3" t="str">
        <f>IFERROR(VLOOKUP(الربط[[#This Row],[الرقم الداخلي]],تسجيل_العقود[],6,0),"")</f>
        <v>Agrocorp</v>
      </c>
      <c r="D129" s="3">
        <f>IFERROR(VLOOKUP(الربط[[#This Row],[الرقم الداخلي]],تسجيل_العقود[],9,0),"")</f>
        <v>115660</v>
      </c>
      <c r="E129" s="3" t="str">
        <f>IFERROR(VLOOKUP(الربط[[#This Row],[الرقم الداخلي]],تسجيل_العقود[],5,0),"")</f>
        <v>الــــــــــذرة</v>
      </c>
      <c r="F129" s="17">
        <f>IFERROR(VLOOKUP(الربط[[#This Row],[الرقم الداخلي]],تسجيل_العقود[],15,0),"")</f>
        <v>46082</v>
      </c>
      <c r="G129" s="16">
        <v>59</v>
      </c>
      <c r="H12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7493</v>
      </c>
      <c r="I129" s="15">
        <v>445.5</v>
      </c>
      <c r="J129" s="17">
        <v>46143</v>
      </c>
      <c r="K129" s="11">
        <v>190.43</v>
      </c>
      <c r="L12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250.35610205000003</v>
      </c>
      <c r="M129" s="39">
        <f>الربط[[#This Row],[سعر الربط]]*الربط[[#This Row],[كمية الربط]]</f>
        <v>1875918.2726606503</v>
      </c>
    </row>
    <row r="130" spans="1:13" ht="22.95" customHeight="1" x14ac:dyDescent="0.3">
      <c r="A130" s="3" t="s">
        <v>836</v>
      </c>
      <c r="B130" s="7">
        <v>46121</v>
      </c>
      <c r="C130" s="3" t="str">
        <f>IFERROR(VLOOKUP(الربط[[#This Row],[الرقم الداخلي]],تسجيل_العقود[],6,0),"")</f>
        <v>Agrocorp</v>
      </c>
      <c r="D130" s="3">
        <f>IFERROR(VLOOKUP(الربط[[#This Row],[الرقم الداخلي]],تسجيل_العقود[],9,0),"")</f>
        <v>115660</v>
      </c>
      <c r="E130" s="3" t="str">
        <f>IFERROR(VLOOKUP(الربط[[#This Row],[الرقم الداخلي]],تسجيل_العقود[],5,0),"")</f>
        <v>الــــــــــذرة</v>
      </c>
      <c r="F130" s="17">
        <f>IFERROR(VLOOKUP(الربط[[#This Row],[الرقم الداخلي]],تسجيل_العقود[],15,0),"")</f>
        <v>46082</v>
      </c>
      <c r="G130" s="16">
        <v>50</v>
      </c>
      <c r="H13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6350</v>
      </c>
      <c r="I130" s="15">
        <v>444.75</v>
      </c>
      <c r="J130" s="17">
        <v>46143</v>
      </c>
      <c r="K130" s="11">
        <v>190.43</v>
      </c>
      <c r="L13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250.06083830000003</v>
      </c>
      <c r="M130" s="39">
        <f>الربط[[#This Row],[سعر الربط]]*الربط[[#This Row],[كمية الربط]]</f>
        <v>1587886.3232050003</v>
      </c>
    </row>
    <row r="131" spans="1:13" ht="22.95" customHeight="1" x14ac:dyDescent="0.3">
      <c r="A131" s="3" t="s">
        <v>836</v>
      </c>
      <c r="B131" s="7">
        <v>46121</v>
      </c>
      <c r="C131" s="3" t="str">
        <f>IFERROR(VLOOKUP(الربط[[#This Row],[الرقم الداخلي]],تسجيل_العقود[],6,0),"")</f>
        <v>Agrocorp</v>
      </c>
      <c r="D131" s="3">
        <f>IFERROR(VLOOKUP(الربط[[#This Row],[الرقم الداخلي]],تسجيل_العقود[],9,0),"")</f>
        <v>115660</v>
      </c>
      <c r="E131" s="3" t="str">
        <f>IFERROR(VLOOKUP(الربط[[#This Row],[الرقم الداخلي]],تسجيل_العقود[],5,0),"")</f>
        <v>الــــــــــذرة</v>
      </c>
      <c r="F131" s="17">
        <f>IFERROR(VLOOKUP(الربط[[#This Row],[الرقم الداخلي]],تسجيل_العقود[],15,0),"")</f>
        <v>46082</v>
      </c>
      <c r="G131" s="16">
        <v>50</v>
      </c>
      <c r="H13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6350</v>
      </c>
      <c r="I131" s="15">
        <v>443.75</v>
      </c>
      <c r="J131" s="17">
        <v>46143</v>
      </c>
      <c r="K131" s="11">
        <v>190.43</v>
      </c>
      <c r="L13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249.66715330000002</v>
      </c>
      <c r="M131" s="39">
        <f>الربط[[#This Row],[سعر الربط]]*الربط[[#This Row],[كمية الربط]]</f>
        <v>1585386.4234550002</v>
      </c>
    </row>
    <row r="132" spans="1:13" ht="22.95" customHeight="1" x14ac:dyDescent="0.3">
      <c r="A132" s="3" t="s">
        <v>836</v>
      </c>
      <c r="B132" s="7">
        <v>46121</v>
      </c>
      <c r="C132" s="3" t="str">
        <f>IFERROR(VLOOKUP(الربط[[#This Row],[الرقم الداخلي]],تسجيل_العقود[],6,0),"")</f>
        <v>Agrocorp</v>
      </c>
      <c r="D132" s="3">
        <f>IFERROR(VLOOKUP(الربط[[#This Row],[الرقم الداخلي]],تسجيل_العقود[],9,0),"")</f>
        <v>115660</v>
      </c>
      <c r="E132" s="3" t="str">
        <f>IFERROR(VLOOKUP(الربط[[#This Row],[الرقم الداخلي]],تسجيل_العقود[],5,0),"")</f>
        <v>الــــــــــذرة</v>
      </c>
      <c r="F132" s="17">
        <f>IFERROR(VLOOKUP(الربط[[#This Row],[الرقم الداخلي]],تسجيل_العقود[],15,0),"")</f>
        <v>46082</v>
      </c>
      <c r="G132" s="16">
        <v>50</v>
      </c>
      <c r="H13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6350</v>
      </c>
      <c r="I132" s="15">
        <v>442.75</v>
      </c>
      <c r="J132" s="17">
        <v>46143</v>
      </c>
      <c r="K132" s="11">
        <v>190.43</v>
      </c>
      <c r="L13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249.27346830000002</v>
      </c>
      <c r="M132" s="39">
        <f>الربط[[#This Row],[سعر الربط]]*الربط[[#This Row],[كمية الربط]]</f>
        <v>1582886.5237050001</v>
      </c>
    </row>
    <row r="133" spans="1:13" ht="22.95" customHeight="1" x14ac:dyDescent="0.3">
      <c r="A133" s="3" t="s">
        <v>836</v>
      </c>
      <c r="B133" s="7">
        <v>46121</v>
      </c>
      <c r="C133" s="3" t="str">
        <f>IFERROR(VLOOKUP(الربط[[#This Row],[الرقم الداخلي]],تسجيل_العقود[],6,0),"")</f>
        <v>Agrocorp</v>
      </c>
      <c r="D133" s="3">
        <f>IFERROR(VLOOKUP(الربط[[#This Row],[الرقم الداخلي]],تسجيل_العقود[],9,0),"")</f>
        <v>115660</v>
      </c>
      <c r="E133" s="3" t="str">
        <f>IFERROR(VLOOKUP(الربط[[#This Row],[الرقم الداخلي]],تسجيل_العقود[],5,0),"")</f>
        <v>الــــــــــذرة</v>
      </c>
      <c r="F133" s="17">
        <f>IFERROR(VLOOKUP(الربط[[#This Row],[الرقم الداخلي]],تسجيل_العقود[],15,0),"")</f>
        <v>46082</v>
      </c>
      <c r="G133" s="16">
        <v>250</v>
      </c>
      <c r="H13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31750</v>
      </c>
      <c r="I133" s="15">
        <v>444.25</v>
      </c>
      <c r="J133" s="17">
        <v>46143</v>
      </c>
      <c r="K133" s="11">
        <v>190.43</v>
      </c>
      <c r="L13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249.86399580000003</v>
      </c>
      <c r="M133" s="39">
        <f>الربط[[#This Row],[سعر الربط]]*الربط[[#This Row],[كمية الربط]]</f>
        <v>7933181.8666500011</v>
      </c>
    </row>
    <row r="134" spans="1:13" ht="22.95" customHeight="1" x14ac:dyDescent="0.3">
      <c r="A134" s="3" t="s">
        <v>845</v>
      </c>
      <c r="B134" s="7">
        <v>46122</v>
      </c>
      <c r="C134" s="3" t="str">
        <f>IFERROR(VLOOKUP(الربط[[#This Row],[الرقم الداخلي]],تسجيل_العقود[],6,0),"")</f>
        <v>Olam Global</v>
      </c>
      <c r="D134" s="3" t="str">
        <f>IFERROR(VLOOKUP(الربط[[#This Row],[الرقم الداخلي]],تسجيل_العقود[],9,0),"")</f>
        <v>26/S/00263</v>
      </c>
      <c r="E134" s="3" t="str">
        <f>IFERROR(VLOOKUP(الربط[[#This Row],[الرقم الداخلي]],تسجيل_العقود[],5,0),"")</f>
        <v>الــــــــــذرة</v>
      </c>
      <c r="F134" s="17">
        <f>IFERROR(VLOOKUP(الربط[[#This Row],[الرقم الداخلي]],تسجيل_العقود[],15,0),"")</f>
        <v>46143</v>
      </c>
      <c r="G134" s="16">
        <v>30</v>
      </c>
      <c r="H13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3810</v>
      </c>
      <c r="I134" s="15">
        <v>441.75</v>
      </c>
      <c r="J134" s="17">
        <v>46143</v>
      </c>
      <c r="K134" s="11">
        <v>183.859405362155</v>
      </c>
      <c r="L13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246.29303874999999</v>
      </c>
      <c r="M134" s="39">
        <f>الربط[[#This Row],[سعر الربط]]*الربط[[#This Row],[كمية الربط]]</f>
        <v>938376.47763749992</v>
      </c>
    </row>
    <row r="135" spans="1:13" ht="22.95" customHeight="1" x14ac:dyDescent="0.3">
      <c r="A135" s="3" t="s">
        <v>823</v>
      </c>
      <c r="B135" s="7">
        <v>46126</v>
      </c>
      <c r="C135" s="3" t="str">
        <f>IFERROR(VLOOKUP(الربط[[#This Row],[الرقم الداخلي]],تسجيل_العقود[],6,0),"")</f>
        <v xml:space="preserve">ميدسوفتس </v>
      </c>
      <c r="D135" s="3">
        <f>IFERROR(VLOOKUP(الربط[[#This Row],[الرقم الداخلي]],تسجيل_العقود[],9,0),"")</f>
        <v>20044610</v>
      </c>
      <c r="E135" s="3" t="str">
        <f>IFERROR(VLOOKUP(الربط[[#This Row],[الرقم الداخلي]],تسجيل_العقود[],5,0),"")</f>
        <v>البذرة</v>
      </c>
      <c r="F135" s="17">
        <f>IFERROR(VLOOKUP(الربط[[#This Row],[الرقم الداخلي]],تسجيل_العقود[],15,0),"")</f>
        <v>46082</v>
      </c>
      <c r="G135" s="16">
        <v>3</v>
      </c>
      <c r="H13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35" s="15">
        <v>1157.75</v>
      </c>
      <c r="J135" s="17">
        <v>46082</v>
      </c>
      <c r="K135" s="11">
        <v>180.75</v>
      </c>
      <c r="L13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491.76490000000001</v>
      </c>
      <c r="M135" s="39">
        <f>الربط[[#This Row],[سعر الربط]]*الربط[[#This Row],[كمية الربط]]</f>
        <v>200640.07920000001</v>
      </c>
    </row>
    <row r="136" spans="1:13" ht="22.95" customHeight="1" x14ac:dyDescent="0.3">
      <c r="A136" s="3" t="s">
        <v>960</v>
      </c>
      <c r="B136" s="7">
        <v>46135</v>
      </c>
      <c r="C136" s="3" t="str">
        <f>IFERROR(VLOOKUP(الربط[[#This Row],[الرقم الداخلي]],تسجيل_العقود[],6,0),"")</f>
        <v>كارجيل</v>
      </c>
      <c r="D136" s="3" t="str">
        <f>IFERROR(VLOOKUP(الربط[[#This Row],[الرقم الداخلي]],تسجيل_العقود[],9,0),"")</f>
        <v>SCN-007825</v>
      </c>
      <c r="E136" s="3" t="str">
        <f>IFERROR(VLOOKUP(الربط[[#This Row],[الرقم الداخلي]],تسجيل_العقود[],5,0),"")</f>
        <v>الصويا</v>
      </c>
      <c r="F136" s="17">
        <f>IFERROR(VLOOKUP(الربط[[#This Row],[الرقم الداخلي]],تسجيل_العقود[],15,0),"")</f>
        <v>46174</v>
      </c>
      <c r="G136" s="16">
        <v>28</v>
      </c>
      <c r="H13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36" s="15">
        <v>321.2</v>
      </c>
      <c r="J136" s="17">
        <v>46174</v>
      </c>
      <c r="K136" s="11">
        <v>87</v>
      </c>
      <c r="L13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36" s="39">
        <f>الربط[[#This Row],[سعر الربط]]*الربط[[#This Row],[كمية الربط]]</f>
        <v>1145250.8747316001</v>
      </c>
    </row>
    <row r="137" spans="1:13" ht="22.95" customHeight="1" x14ac:dyDescent="0.3">
      <c r="A137" s="3" t="s">
        <v>962</v>
      </c>
      <c r="B137" s="7">
        <v>46135</v>
      </c>
      <c r="C137" s="3" t="str">
        <f>IFERROR(VLOOKUP(الربط[[#This Row],[الرقم الداخلي]],تسجيل_العقود[],6,0),"")</f>
        <v>كارجيل</v>
      </c>
      <c r="D137" s="3" t="str">
        <f>IFERROR(VLOOKUP(الربط[[#This Row],[الرقم الداخلي]],تسجيل_العقود[],9,0),"")</f>
        <v>SCN-007826</v>
      </c>
      <c r="E137" s="3" t="str">
        <f>IFERROR(VLOOKUP(الربط[[#This Row],[الرقم الداخلي]],تسجيل_العقود[],5,0),"")</f>
        <v>الصويا</v>
      </c>
      <c r="F137" s="17">
        <f>IFERROR(VLOOKUP(الربط[[#This Row],[الرقم الداخلي]],تسجيل_العقود[],15,0),"")</f>
        <v>46174</v>
      </c>
      <c r="G137" s="16">
        <v>28</v>
      </c>
      <c r="H13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37" s="15">
        <v>321.2</v>
      </c>
      <c r="J137" s="17">
        <v>46174</v>
      </c>
      <c r="K137" s="11">
        <v>87</v>
      </c>
      <c r="L13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37" s="39">
        <f>الربط[[#This Row],[سعر الربط]]*الربط[[#This Row],[كمية الربط]]</f>
        <v>1145250.8747316001</v>
      </c>
    </row>
    <row r="138" spans="1:13" ht="22.95" customHeight="1" x14ac:dyDescent="0.3">
      <c r="A138" s="3" t="s">
        <v>964</v>
      </c>
      <c r="B138" s="7">
        <v>46135</v>
      </c>
      <c r="C138" s="3" t="str">
        <f>IFERROR(VLOOKUP(الربط[[#This Row],[الرقم الداخلي]],تسجيل_العقود[],6,0),"")</f>
        <v>كارجيل</v>
      </c>
      <c r="D138" s="3" t="str">
        <f>IFERROR(VLOOKUP(الربط[[#This Row],[الرقم الداخلي]],تسجيل_العقود[],9,0),"")</f>
        <v>SCN-007827</v>
      </c>
      <c r="E138" s="3" t="str">
        <f>IFERROR(VLOOKUP(الربط[[#This Row],[الرقم الداخلي]],تسجيل_العقود[],5,0),"")</f>
        <v>الصويا</v>
      </c>
      <c r="F138" s="17">
        <f>IFERROR(VLOOKUP(الربط[[#This Row],[الرقم الداخلي]],تسجيل_العقود[],15,0),"")</f>
        <v>46174</v>
      </c>
      <c r="G138" s="16">
        <v>28</v>
      </c>
      <c r="H13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38" s="15">
        <v>321.2</v>
      </c>
      <c r="J138" s="17">
        <v>46174</v>
      </c>
      <c r="K138" s="11">
        <v>87</v>
      </c>
      <c r="L13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38" s="39">
        <f>الربط[[#This Row],[سعر الربط]]*الربط[[#This Row],[كمية الربط]]</f>
        <v>1145250.8747316001</v>
      </c>
    </row>
    <row r="139" spans="1:13" ht="22.95" customHeight="1" x14ac:dyDescent="0.3">
      <c r="A139" s="3" t="s">
        <v>966</v>
      </c>
      <c r="B139" s="7">
        <v>46135</v>
      </c>
      <c r="C139" s="3" t="str">
        <f>IFERROR(VLOOKUP(الربط[[#This Row],[الرقم الداخلي]],تسجيل_العقود[],6,0),"")</f>
        <v>كارجيل</v>
      </c>
      <c r="D139" s="3" t="str">
        <f>IFERROR(VLOOKUP(الربط[[#This Row],[الرقم الداخلي]],تسجيل_العقود[],9,0),"")</f>
        <v>SCN-007828</v>
      </c>
      <c r="E139" s="3" t="str">
        <f>IFERROR(VLOOKUP(الربط[[#This Row],[الرقم الداخلي]],تسجيل_العقود[],5,0),"")</f>
        <v>الصويا</v>
      </c>
      <c r="F139" s="17">
        <f>IFERROR(VLOOKUP(الربط[[#This Row],[الرقم الداخلي]],تسجيل_العقود[],15,0),"")</f>
        <v>46174</v>
      </c>
      <c r="G139" s="16">
        <v>28</v>
      </c>
      <c r="H13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39" s="15">
        <v>321.2</v>
      </c>
      <c r="J139" s="17">
        <v>46174</v>
      </c>
      <c r="K139" s="11">
        <v>87</v>
      </c>
      <c r="L13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39" s="39">
        <f>الربط[[#This Row],[سعر الربط]]*الربط[[#This Row],[كمية الربط]]</f>
        <v>1145250.8747316001</v>
      </c>
    </row>
    <row r="140" spans="1:13" ht="22.95" customHeight="1" x14ac:dyDescent="0.3">
      <c r="A140" s="3" t="s">
        <v>968</v>
      </c>
      <c r="B140" s="7">
        <v>46135</v>
      </c>
      <c r="C140" s="3" t="str">
        <f>IFERROR(VLOOKUP(الربط[[#This Row],[الرقم الداخلي]],تسجيل_العقود[],6,0),"")</f>
        <v>كارجيل</v>
      </c>
      <c r="D140" s="3" t="str">
        <f>IFERROR(VLOOKUP(الربط[[#This Row],[الرقم الداخلي]],تسجيل_العقود[],9,0),"")</f>
        <v>SCN-007829</v>
      </c>
      <c r="E140" s="3" t="str">
        <f>IFERROR(VLOOKUP(الربط[[#This Row],[الرقم الداخلي]],تسجيل_العقود[],5,0),"")</f>
        <v>الصويا</v>
      </c>
      <c r="F140" s="17">
        <f>IFERROR(VLOOKUP(الربط[[#This Row],[الرقم الداخلي]],تسجيل_العقود[],15,0),"")</f>
        <v>46174</v>
      </c>
      <c r="G140" s="16">
        <v>28</v>
      </c>
      <c r="H14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0" s="15">
        <v>321.2</v>
      </c>
      <c r="J140" s="17">
        <v>46174</v>
      </c>
      <c r="K140" s="11">
        <v>87</v>
      </c>
      <c r="L14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40" s="39">
        <f>الربط[[#This Row],[سعر الربط]]*الربط[[#This Row],[كمية الربط]]</f>
        <v>1145250.8747316001</v>
      </c>
    </row>
    <row r="141" spans="1:13" ht="22.95" customHeight="1" x14ac:dyDescent="0.3">
      <c r="A141" s="3" t="s">
        <v>970</v>
      </c>
      <c r="B141" s="7">
        <v>46135</v>
      </c>
      <c r="C141" s="3" t="str">
        <f>IFERROR(VLOOKUP(الربط[[#This Row],[الرقم الداخلي]],تسجيل_العقود[],6,0),"")</f>
        <v>كارجيل</v>
      </c>
      <c r="D141" s="3" t="str">
        <f>IFERROR(VLOOKUP(الربط[[#This Row],[الرقم الداخلي]],تسجيل_العقود[],9,0),"")</f>
        <v>SCN-007830</v>
      </c>
      <c r="E141" s="3" t="str">
        <f>IFERROR(VLOOKUP(الربط[[#This Row],[الرقم الداخلي]],تسجيل_العقود[],5,0),"")</f>
        <v>الصويا</v>
      </c>
      <c r="F141" s="17">
        <f>IFERROR(VLOOKUP(الربط[[#This Row],[الرقم الداخلي]],تسجيل_العقود[],15,0),"")</f>
        <v>46174</v>
      </c>
      <c r="G141" s="16">
        <v>28</v>
      </c>
      <c r="H14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1" s="15">
        <v>321.2</v>
      </c>
      <c r="J141" s="17">
        <v>46174</v>
      </c>
      <c r="K141" s="11">
        <v>87</v>
      </c>
      <c r="L14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41" s="39">
        <f>الربط[[#This Row],[سعر الربط]]*الربط[[#This Row],[كمية الربط]]</f>
        <v>1145250.8747316001</v>
      </c>
    </row>
    <row r="142" spans="1:13" ht="22.95" customHeight="1" x14ac:dyDescent="0.3">
      <c r="A142" s="3" t="s">
        <v>950</v>
      </c>
      <c r="B142" s="7">
        <v>46135</v>
      </c>
      <c r="C142" s="3" t="str">
        <f>IFERROR(VLOOKUP(الربط[[#This Row],[الرقم الداخلي]],تسجيل_العقود[],6,0),"")</f>
        <v>كارجيل</v>
      </c>
      <c r="D142" s="3" t="str">
        <f>IFERROR(VLOOKUP(الربط[[#This Row],[الرقم الداخلي]],تسجيل_العقود[],9,0),"")</f>
        <v>SCN-007831</v>
      </c>
      <c r="E142" s="3" t="str">
        <f>IFERROR(VLOOKUP(الربط[[#This Row],[الرقم الداخلي]],تسجيل_العقود[],5,0),"")</f>
        <v>الصويا</v>
      </c>
      <c r="F142" s="17">
        <f>IFERROR(VLOOKUP(الربط[[#This Row],[الرقم الداخلي]],تسجيل_العقود[],15,0),"")</f>
        <v>46174</v>
      </c>
      <c r="G142" s="16">
        <v>28</v>
      </c>
      <c r="H14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2" s="15">
        <v>321.2</v>
      </c>
      <c r="J142" s="17">
        <v>46174</v>
      </c>
      <c r="K142" s="11">
        <v>87</v>
      </c>
      <c r="L14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42" s="39">
        <f>الربط[[#This Row],[سعر الربط]]*الربط[[#This Row],[كمية الربط]]</f>
        <v>1145250.8747316001</v>
      </c>
    </row>
    <row r="143" spans="1:13" ht="22.95" customHeight="1" x14ac:dyDescent="0.3">
      <c r="A143" s="3" t="s">
        <v>952</v>
      </c>
      <c r="B143" s="7">
        <v>46135</v>
      </c>
      <c r="C143" s="3" t="str">
        <f>IFERROR(VLOOKUP(الربط[[#This Row],[الرقم الداخلي]],تسجيل_العقود[],6,0),"")</f>
        <v>كارجيل</v>
      </c>
      <c r="D143" s="3" t="str">
        <f>IFERROR(VLOOKUP(الربط[[#This Row],[الرقم الداخلي]],تسجيل_العقود[],9,0),"")</f>
        <v>SCN-007832</v>
      </c>
      <c r="E143" s="3" t="str">
        <f>IFERROR(VLOOKUP(الربط[[#This Row],[الرقم الداخلي]],تسجيل_العقود[],5,0),"")</f>
        <v>الصويا</v>
      </c>
      <c r="F143" s="17">
        <f>IFERROR(VLOOKUP(الربط[[#This Row],[الرقم الداخلي]],تسجيل_العقود[],15,0),"")</f>
        <v>46174</v>
      </c>
      <c r="G143" s="16">
        <v>28</v>
      </c>
      <c r="H14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3" s="15">
        <v>321.2</v>
      </c>
      <c r="J143" s="17">
        <v>46174</v>
      </c>
      <c r="K143" s="11">
        <v>87</v>
      </c>
      <c r="L14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449.96498299999996</v>
      </c>
      <c r="M143" s="39">
        <f>الربط[[#This Row],[سعر الربط]]*الربط[[#This Row],[كمية الربط]]</f>
        <v>1145250.8747316001</v>
      </c>
    </row>
    <row r="144" spans="1:13" ht="22.95" customHeight="1" x14ac:dyDescent="0.3">
      <c r="A144" s="3" t="s">
        <v>954</v>
      </c>
      <c r="B144" s="7">
        <v>46135</v>
      </c>
      <c r="C144" s="3" t="str">
        <f>IFERROR(VLOOKUP(الربط[[#This Row],[الرقم الداخلي]],تسجيل_العقود[],6,0),"")</f>
        <v>كارجيل</v>
      </c>
      <c r="D144" s="3" t="str">
        <f>IFERROR(VLOOKUP(الربط[[#This Row],[الرقم الداخلي]],تسجيل_العقود[],9,0),"")</f>
        <v>SCN-007833</v>
      </c>
      <c r="E144" s="3" t="str">
        <f>IFERROR(VLOOKUP(الربط[[#This Row],[الرقم الداخلي]],تسجيل_العقود[],5,0),"")</f>
        <v>الصويا</v>
      </c>
      <c r="F144" s="17">
        <f>IFERROR(VLOOKUP(الربط[[#This Row],[الرقم الداخلي]],تسجيل_العقود[],15,0),"")</f>
        <v>46174</v>
      </c>
      <c r="G144" s="16">
        <v>28</v>
      </c>
      <c r="H14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4" s="15">
        <v>320.3</v>
      </c>
      <c r="J144" s="17">
        <v>46174</v>
      </c>
      <c r="K144" s="11">
        <v>87</v>
      </c>
      <c r="L14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4" s="39">
        <f>الربط[[#This Row],[سعر الربط]]*الربط[[#This Row],[كمية الربط]]</f>
        <v>1142725.8238074002</v>
      </c>
    </row>
    <row r="145" spans="1:13" ht="22.95" customHeight="1" x14ac:dyDescent="0.3">
      <c r="A145" s="3" t="s">
        <v>956</v>
      </c>
      <c r="B145" s="7">
        <v>46135</v>
      </c>
      <c r="C145" s="3" t="str">
        <f>IFERROR(VLOOKUP(الربط[[#This Row],[الرقم الداخلي]],تسجيل_العقود[],6,0),"")</f>
        <v>كارجيل</v>
      </c>
      <c r="D145" s="3" t="str">
        <f>IFERROR(VLOOKUP(الربط[[#This Row],[الرقم الداخلي]],تسجيل_العقود[],9,0),"")</f>
        <v>SCN-007834</v>
      </c>
      <c r="E145" s="3" t="str">
        <f>IFERROR(VLOOKUP(الربط[[#This Row],[الرقم الداخلي]],تسجيل_العقود[],5,0),"")</f>
        <v>الصويا</v>
      </c>
      <c r="F145" s="17">
        <f>IFERROR(VLOOKUP(الربط[[#This Row],[الرقم الداخلي]],تسجيل_العقود[],15,0),"")</f>
        <v>46174</v>
      </c>
      <c r="G145" s="16">
        <v>28</v>
      </c>
      <c r="H14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5" s="15">
        <v>320.3</v>
      </c>
      <c r="J145" s="17">
        <v>46174</v>
      </c>
      <c r="K145" s="11">
        <v>87</v>
      </c>
      <c r="L14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5" s="39">
        <f>الربط[[#This Row],[سعر الربط]]*الربط[[#This Row],[كمية الربط]]</f>
        <v>1142725.8238074002</v>
      </c>
    </row>
    <row r="146" spans="1:13" ht="22.95" customHeight="1" x14ac:dyDescent="0.3">
      <c r="A146" s="3" t="s">
        <v>958</v>
      </c>
      <c r="B146" s="7">
        <v>46135</v>
      </c>
      <c r="C146" s="3" t="str">
        <f>IFERROR(VLOOKUP(الربط[[#This Row],[الرقم الداخلي]],تسجيل_العقود[],6,0),"")</f>
        <v>كارجيل</v>
      </c>
      <c r="D146" s="3" t="str">
        <f>IFERROR(VLOOKUP(الربط[[#This Row],[الرقم الداخلي]],تسجيل_العقود[],9,0),"")</f>
        <v>SCN-007835</v>
      </c>
      <c r="E146" s="3" t="str">
        <f>IFERROR(VLOOKUP(الربط[[#This Row],[الرقم الداخلي]],تسجيل_العقود[],5,0),"")</f>
        <v>الصويا</v>
      </c>
      <c r="F146" s="17">
        <f>IFERROR(VLOOKUP(الربط[[#This Row],[الرقم الداخلي]],تسجيل_العقود[],15,0),"")</f>
        <v>46174</v>
      </c>
      <c r="G146" s="16">
        <v>28</v>
      </c>
      <c r="H14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6" s="15">
        <v>320.3</v>
      </c>
      <c r="J146" s="17">
        <v>46174</v>
      </c>
      <c r="K146" s="11">
        <v>87</v>
      </c>
      <c r="L14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6" s="39">
        <f>الربط[[#This Row],[سعر الربط]]*الربط[[#This Row],[كمية الربط]]</f>
        <v>1142725.8238074002</v>
      </c>
    </row>
    <row r="147" spans="1:13" ht="22.95" customHeight="1" x14ac:dyDescent="0.3">
      <c r="A147" s="3" t="s">
        <v>972</v>
      </c>
      <c r="B147" s="7">
        <v>46135</v>
      </c>
      <c r="C147" s="3" t="str">
        <f>IFERROR(VLOOKUP(الربط[[#This Row],[الرقم الداخلي]],تسجيل_العقود[],6,0),"")</f>
        <v>كارجيل</v>
      </c>
      <c r="D147" s="3" t="str">
        <f>IFERROR(VLOOKUP(الربط[[#This Row],[الرقم الداخلي]],تسجيل_العقود[],9,0),"")</f>
        <v>SCN-007836</v>
      </c>
      <c r="E147" s="3" t="str">
        <f>IFERROR(VLOOKUP(الربط[[#This Row],[الرقم الداخلي]],تسجيل_العقود[],5,0),"")</f>
        <v>الصويا</v>
      </c>
      <c r="F147" s="17">
        <f>IFERROR(VLOOKUP(الربط[[#This Row],[الرقم الداخلي]],تسجيل_العقود[],15,0),"")</f>
        <v>46174</v>
      </c>
      <c r="G147" s="16">
        <v>28</v>
      </c>
      <c r="H14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7" s="15">
        <v>320.3</v>
      </c>
      <c r="J147" s="17">
        <v>46174</v>
      </c>
      <c r="K147" s="11">
        <v>87</v>
      </c>
      <c r="L14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7" s="39">
        <f>الربط[[#This Row],[سعر الربط]]*الربط[[#This Row],[كمية الربط]]</f>
        <v>1142725.8238074002</v>
      </c>
    </row>
    <row r="148" spans="1:13" ht="22.95" customHeight="1" x14ac:dyDescent="0.3">
      <c r="A148" s="3" t="s">
        <v>974</v>
      </c>
      <c r="B148" s="7">
        <v>46135</v>
      </c>
      <c r="C148" s="3" t="str">
        <f>IFERROR(VLOOKUP(الربط[[#This Row],[الرقم الداخلي]],تسجيل_العقود[],6,0),"")</f>
        <v>كارجيل</v>
      </c>
      <c r="D148" s="3" t="str">
        <f>IFERROR(VLOOKUP(الربط[[#This Row],[الرقم الداخلي]],تسجيل_العقود[],9,0),"")</f>
        <v>SCN-007837</v>
      </c>
      <c r="E148" s="3" t="str">
        <f>IFERROR(VLOOKUP(الربط[[#This Row],[الرقم الداخلي]],تسجيل_العقود[],5,0),"")</f>
        <v>الصويا</v>
      </c>
      <c r="F148" s="17">
        <f>IFERROR(VLOOKUP(الربط[[#This Row],[الرقم الداخلي]],تسجيل_العقود[],15,0),"")</f>
        <v>46174</v>
      </c>
      <c r="G148" s="16">
        <v>28</v>
      </c>
      <c r="H14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8" s="15">
        <v>320.3</v>
      </c>
      <c r="J148" s="17">
        <v>46174</v>
      </c>
      <c r="K148" s="11">
        <v>87</v>
      </c>
      <c r="L14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8" s="39">
        <f>الربط[[#This Row],[سعر الربط]]*الربط[[#This Row],[كمية الربط]]</f>
        <v>1142725.8238074002</v>
      </c>
    </row>
    <row r="149" spans="1:13" ht="22.95" customHeight="1" x14ac:dyDescent="0.3">
      <c r="A149" s="3" t="s">
        <v>976</v>
      </c>
      <c r="B149" s="7">
        <v>46135</v>
      </c>
      <c r="C149" s="3" t="str">
        <f>IFERROR(VLOOKUP(الربط[[#This Row],[الرقم الداخلي]],تسجيل_العقود[],6,0),"")</f>
        <v>كارجيل</v>
      </c>
      <c r="D149" s="3" t="str">
        <f>IFERROR(VLOOKUP(الربط[[#This Row],[الرقم الداخلي]],تسجيل_العقود[],9,0),"")</f>
        <v>SCN-007838</v>
      </c>
      <c r="E149" s="3" t="str">
        <f>IFERROR(VLOOKUP(الربط[[#This Row],[الرقم الداخلي]],تسجيل_العقود[],5,0),"")</f>
        <v>الصويا</v>
      </c>
      <c r="F149" s="17">
        <f>IFERROR(VLOOKUP(الربط[[#This Row],[الرقم الداخلي]],تسجيل_العقود[],15,0),"")</f>
        <v>46174</v>
      </c>
      <c r="G149" s="16">
        <v>28</v>
      </c>
      <c r="H14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49" s="15">
        <v>320.3</v>
      </c>
      <c r="J149" s="17">
        <v>46174</v>
      </c>
      <c r="K149" s="11">
        <v>87</v>
      </c>
      <c r="L14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49" s="39">
        <f>الربط[[#This Row],[سعر الربط]]*الربط[[#This Row],[كمية الربط]]</f>
        <v>1142725.8238074002</v>
      </c>
    </row>
    <row r="150" spans="1:13" ht="22.95" customHeight="1" x14ac:dyDescent="0.3">
      <c r="A150" s="3" t="s">
        <v>978</v>
      </c>
      <c r="B150" s="7">
        <v>46135</v>
      </c>
      <c r="C150" s="3" t="str">
        <f>IFERROR(VLOOKUP(الربط[[#This Row],[الرقم الداخلي]],تسجيل_العقود[],6,0),"")</f>
        <v>كارجيل</v>
      </c>
      <c r="D150" s="3" t="str">
        <f>IFERROR(VLOOKUP(الربط[[#This Row],[الرقم الداخلي]],تسجيل_العقود[],9,0),"")</f>
        <v>SCN-007839</v>
      </c>
      <c r="E150" s="3" t="str">
        <f>IFERROR(VLOOKUP(الربط[[#This Row],[الرقم الداخلي]],تسجيل_العقود[],5,0),"")</f>
        <v>الصويا</v>
      </c>
      <c r="F150" s="17">
        <f>IFERROR(VLOOKUP(الربط[[#This Row],[الرقم الداخلي]],تسجيل_العقود[],15,0),"")</f>
        <v>46174</v>
      </c>
      <c r="G150" s="16">
        <v>28</v>
      </c>
      <c r="H15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50" s="15">
        <v>320.3</v>
      </c>
      <c r="J150" s="17">
        <v>46174</v>
      </c>
      <c r="K150" s="11">
        <v>87</v>
      </c>
      <c r="L15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50" s="39">
        <f>الربط[[#This Row],[سعر الربط]]*الربط[[#This Row],[كمية الربط]]</f>
        <v>1142725.8238074002</v>
      </c>
    </row>
    <row r="151" spans="1:13" ht="22.95" customHeight="1" x14ac:dyDescent="0.3">
      <c r="A151" s="3" t="s">
        <v>980</v>
      </c>
      <c r="B151" s="7">
        <v>46135</v>
      </c>
      <c r="C151" s="3" t="str">
        <f>IFERROR(VLOOKUP(الربط[[#This Row],[الرقم الداخلي]],تسجيل_العقود[],6,0),"")</f>
        <v>كارجيل</v>
      </c>
      <c r="D151" s="3" t="str">
        <f>IFERROR(VLOOKUP(الربط[[#This Row],[الرقم الداخلي]],تسجيل_العقود[],9,0),"")</f>
        <v>SCN-007840</v>
      </c>
      <c r="E151" s="3" t="str">
        <f>IFERROR(VLOOKUP(الربط[[#This Row],[الرقم الداخلي]],تسجيل_العقود[],5,0),"")</f>
        <v>الصويا</v>
      </c>
      <c r="F151" s="17">
        <f>IFERROR(VLOOKUP(الربط[[#This Row],[الرقم الداخلي]],تسجيل_العقود[],15,0),"")</f>
        <v>46174</v>
      </c>
      <c r="G151" s="16">
        <v>28</v>
      </c>
      <c r="H15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51" s="15">
        <v>320.3</v>
      </c>
      <c r="J151" s="17">
        <v>46174</v>
      </c>
      <c r="K151" s="11">
        <v>87</v>
      </c>
      <c r="L15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448.97289949999998</v>
      </c>
      <c r="M151" s="39">
        <f>الربط[[#This Row],[سعر الربط]]*الربط[[#This Row],[كمية الربط]]</f>
        <v>1142725.8238074002</v>
      </c>
    </row>
    <row r="152" spans="1:13" ht="22.95" customHeight="1" x14ac:dyDescent="0.3">
      <c r="A152" s="3" t="s">
        <v>823</v>
      </c>
      <c r="B152" s="7">
        <v>46148</v>
      </c>
      <c r="C152" s="3" t="str">
        <f>IFERROR(VLOOKUP(الربط[[#This Row],[الرقم الداخلي]],تسجيل_العقود[],6,0),"")</f>
        <v xml:space="preserve">ميدسوفتس </v>
      </c>
      <c r="D152" s="3">
        <f>IFERROR(VLOOKUP(الربط[[#This Row],[الرقم الداخلي]],تسجيل_العقود[],9,0),"")</f>
        <v>20044610</v>
      </c>
      <c r="E152" s="3" t="str">
        <f>IFERROR(VLOOKUP(الربط[[#This Row],[الرقم الداخلي]],تسجيل_العقود[],5,0),"")</f>
        <v>البذرة</v>
      </c>
      <c r="F152" s="17">
        <f>IFERROR(VLOOKUP(الربط[[#This Row],[الرقم الداخلي]],تسجيل_العقود[],15,0),"")</f>
        <v>46082</v>
      </c>
      <c r="G152" s="16">
        <v>3</v>
      </c>
      <c r="H15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52" s="15">
        <v>1189.75</v>
      </c>
      <c r="J152" s="17">
        <v>46082</v>
      </c>
      <c r="K152" s="11">
        <v>164.25</v>
      </c>
      <c r="L15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497.45960000000002</v>
      </c>
      <c r="M152" s="39">
        <f>الربط[[#This Row],[سعر الربط]]*الربط[[#This Row],[كمية الربط]]</f>
        <v>202963.51680000001</v>
      </c>
    </row>
    <row r="153" spans="1:13" ht="22.95" customHeight="1" x14ac:dyDescent="0.3">
      <c r="A153" s="3" t="s">
        <v>823</v>
      </c>
      <c r="B153" s="7">
        <v>46149</v>
      </c>
      <c r="C153" s="3" t="str">
        <f>IFERROR(VLOOKUP(الربط[[#This Row],[الرقم الداخلي]],تسجيل_العقود[],6,0),"")</f>
        <v xml:space="preserve">ميدسوفتس </v>
      </c>
      <c r="D153" s="3">
        <f>IFERROR(VLOOKUP(الربط[[#This Row],[الرقم الداخلي]],تسجيل_العقود[],9,0),"")</f>
        <v>20044610</v>
      </c>
      <c r="E153" s="3" t="str">
        <f>IFERROR(VLOOKUP(الربط[[#This Row],[الرقم الداخلي]],تسجيل_العقود[],5,0),"")</f>
        <v>البذرة</v>
      </c>
      <c r="F153" s="17">
        <f>IFERROR(VLOOKUP(الربط[[#This Row],[الرقم الداخلي]],تسجيل_العقود[],15,0),"")</f>
        <v>46082</v>
      </c>
      <c r="G153" s="16">
        <v>3</v>
      </c>
      <c r="H15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53" s="15">
        <v>1185.75</v>
      </c>
      <c r="J153" s="17">
        <v>46082</v>
      </c>
      <c r="K153" s="11">
        <v>164.25</v>
      </c>
      <c r="L15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495.99</v>
      </c>
      <c r="M153" s="39">
        <f>الربط[[#This Row],[سعر الربط]]*الربط[[#This Row],[كمية الربط]]</f>
        <v>202363.92</v>
      </c>
    </row>
    <row r="154" spans="1:13" ht="22.95" customHeight="1" x14ac:dyDescent="0.3">
      <c r="A154" s="3" t="s">
        <v>839</v>
      </c>
      <c r="B154" s="7">
        <v>46156</v>
      </c>
      <c r="C154" s="3" t="str">
        <f>IFERROR(VLOOKUP(الربط[[#This Row],[الرقم الداخلي]],تسجيل_العقود[],6,0),"")</f>
        <v>بنجى ايجيبت</v>
      </c>
      <c r="D154" s="3">
        <f>IFERROR(VLOOKUP(الربط[[#This Row],[الرقم الداخلي]],تسجيل_العقود[],9,0),"")</f>
        <v>60901441</v>
      </c>
      <c r="E154" s="3" t="str">
        <f>IFERROR(VLOOKUP(الربط[[#This Row],[الرقم الداخلي]],تسجيل_العقود[],5,0),"")</f>
        <v>الــــــــــذرة</v>
      </c>
      <c r="F154" s="17">
        <f>IFERROR(VLOOKUP(الربط[[#This Row],[الرقم الداخلي]],تسجيل_العقود[],15,0),"")</f>
        <v>46082</v>
      </c>
      <c r="G154" s="16">
        <v>16</v>
      </c>
      <c r="H15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54" s="15">
        <v>466.75</v>
      </c>
      <c r="J154" s="17">
        <v>46204</v>
      </c>
      <c r="K154" s="11">
        <v>179</v>
      </c>
      <c r="L15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254.22208875000001</v>
      </c>
      <c r="M154" s="39">
        <f>الربط[[#This Row],[سعر الربط]]*الربط[[#This Row],[كمية الربط]]</f>
        <v>516579.28434000001</v>
      </c>
    </row>
    <row r="155" spans="1:13" ht="22.95" customHeight="1" x14ac:dyDescent="0.3">
      <c r="A155" s="3" t="s">
        <v>839</v>
      </c>
      <c r="B155" s="7">
        <v>46156</v>
      </c>
      <c r="C155" s="3" t="str">
        <f>IFERROR(VLOOKUP(الربط[[#This Row],[الرقم الداخلي]],تسجيل_العقود[],6,0),"")</f>
        <v>بنجى ايجيبت</v>
      </c>
      <c r="D155" s="3">
        <f>IFERROR(VLOOKUP(الربط[[#This Row],[الرقم الداخلي]],تسجيل_العقود[],9,0),"")</f>
        <v>60901441</v>
      </c>
      <c r="E155" s="3" t="str">
        <f>IFERROR(VLOOKUP(الربط[[#This Row],[الرقم الداخلي]],تسجيل_العقود[],5,0),"")</f>
        <v>الــــــــــذرة</v>
      </c>
      <c r="F155" s="17">
        <f>IFERROR(VLOOKUP(الربط[[#This Row],[الرقم الداخلي]],تسجيل_العقود[],15,0),"")</f>
        <v>46082</v>
      </c>
      <c r="G155" s="16">
        <v>16</v>
      </c>
      <c r="H15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55" s="15">
        <v>465.75</v>
      </c>
      <c r="J155" s="17">
        <v>46204</v>
      </c>
      <c r="K155" s="11">
        <v>179</v>
      </c>
      <c r="L15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253.82840375000001</v>
      </c>
      <c r="M155" s="39">
        <f>الربط[[#This Row],[سعر الربط]]*الربط[[#This Row],[كمية الربط]]</f>
        <v>515779.31641999999</v>
      </c>
    </row>
    <row r="156" spans="1:13" ht="22.95" customHeight="1" x14ac:dyDescent="0.3">
      <c r="A156" s="3" t="s">
        <v>823</v>
      </c>
      <c r="B156" s="7">
        <v>46156</v>
      </c>
      <c r="C156" s="3" t="str">
        <f>IFERROR(VLOOKUP(الربط[[#This Row],[الرقم الداخلي]],تسجيل_العقود[],6,0),"")</f>
        <v xml:space="preserve">ميدسوفتس </v>
      </c>
      <c r="D156" s="3">
        <f>IFERROR(VLOOKUP(الربط[[#This Row],[الرقم الداخلي]],تسجيل_العقود[],9,0),"")</f>
        <v>20044610</v>
      </c>
      <c r="E156" s="3" t="str">
        <f>IFERROR(VLOOKUP(الربط[[#This Row],[الرقم الداخلي]],تسجيل_العقود[],5,0),"")</f>
        <v>البذرة</v>
      </c>
      <c r="F156" s="17">
        <f>IFERROR(VLOOKUP(الربط[[#This Row],[الرقم الداخلي]],تسجيل_العقود[],15,0),"")</f>
        <v>46082</v>
      </c>
      <c r="G156" s="16">
        <v>3</v>
      </c>
      <c r="H15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56" s="15">
        <v>1185.75</v>
      </c>
      <c r="J156" s="17">
        <v>46082</v>
      </c>
      <c r="K156" s="11">
        <v>164.25</v>
      </c>
      <c r="L15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495.99</v>
      </c>
      <c r="M156" s="39">
        <f>الربط[[#This Row],[سعر الربط]]*الربط[[#This Row],[كمية الربط]]</f>
        <v>202363.92</v>
      </c>
    </row>
    <row r="157" spans="1:13" ht="22.95" customHeight="1" x14ac:dyDescent="0.3">
      <c r="A157" s="3" t="s">
        <v>823</v>
      </c>
      <c r="B157" s="7">
        <v>46156</v>
      </c>
      <c r="C157" s="3" t="str">
        <f>IFERROR(VLOOKUP(الربط[[#This Row],[الرقم الداخلي]],تسجيل_العقود[],6,0),"")</f>
        <v xml:space="preserve">ميدسوفتس </v>
      </c>
      <c r="D157" s="3">
        <f>IFERROR(VLOOKUP(الربط[[#This Row],[الرقم الداخلي]],تسجيل_العقود[],9,0),"")</f>
        <v>20044610</v>
      </c>
      <c r="E157" s="3" t="str">
        <f>IFERROR(VLOOKUP(الربط[[#This Row],[الرقم الداخلي]],تسجيل_العقود[],5,0),"")</f>
        <v>البذرة</v>
      </c>
      <c r="F157" s="17">
        <f>IFERROR(VLOOKUP(الربط[[#This Row],[الرقم الداخلي]],تسجيل_العقود[],15,0),"")</f>
        <v>46082</v>
      </c>
      <c r="G157" s="16">
        <v>3</v>
      </c>
      <c r="H15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57" s="15">
        <v>1183.75</v>
      </c>
      <c r="J157" s="17">
        <v>46082</v>
      </c>
      <c r="K157" s="11">
        <v>164.25</v>
      </c>
      <c r="L15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495.2552</v>
      </c>
      <c r="M157" s="39">
        <f>الربط[[#This Row],[سعر الربط]]*الربط[[#This Row],[كمية الربط]]</f>
        <v>202064.12160000001</v>
      </c>
    </row>
    <row r="158" spans="1:13" ht="22.95" customHeight="1" x14ac:dyDescent="0.3">
      <c r="A158" s="3" t="s">
        <v>839</v>
      </c>
      <c r="B158" s="7">
        <v>46157</v>
      </c>
      <c r="C158" s="3" t="str">
        <f>IFERROR(VLOOKUP(الربط[[#This Row],[الرقم الداخلي]],تسجيل_العقود[],6,0),"")</f>
        <v>بنجى ايجيبت</v>
      </c>
      <c r="D158" s="3">
        <f>IFERROR(VLOOKUP(الربط[[#This Row],[الرقم الداخلي]],تسجيل_العقود[],9,0),"")</f>
        <v>60901441</v>
      </c>
      <c r="E158" s="3" t="str">
        <f>IFERROR(VLOOKUP(الربط[[#This Row],[الرقم الداخلي]],تسجيل_العقود[],5,0),"")</f>
        <v>الــــــــــذرة</v>
      </c>
      <c r="F158" s="17">
        <f>IFERROR(VLOOKUP(الربط[[#This Row],[الرقم الداخلي]],تسجيل_العقود[],15,0),"")</f>
        <v>46082</v>
      </c>
      <c r="G158" s="16">
        <v>8</v>
      </c>
      <c r="H15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58" s="15">
        <v>464.75</v>
      </c>
      <c r="J158" s="17">
        <v>46204</v>
      </c>
      <c r="K158" s="11">
        <v>179</v>
      </c>
      <c r="L15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253.43471875</v>
      </c>
      <c r="M158" s="39">
        <f>الربط[[#This Row],[سعر الربط]]*الربط[[#This Row],[كمية الربط]]</f>
        <v>257489.67425000001</v>
      </c>
    </row>
    <row r="159" spans="1:13" ht="22.95" customHeight="1" x14ac:dyDescent="0.3">
      <c r="A159" s="3" t="s">
        <v>839</v>
      </c>
      <c r="B159" s="7">
        <v>46157</v>
      </c>
      <c r="C159" s="3" t="str">
        <f>IFERROR(VLOOKUP(الربط[[#This Row],[الرقم الداخلي]],تسجيل_العقود[],6,0),"")</f>
        <v>بنجى ايجيبت</v>
      </c>
      <c r="D159" s="3">
        <f>IFERROR(VLOOKUP(الربط[[#This Row],[الرقم الداخلي]],تسجيل_العقود[],9,0),"")</f>
        <v>60901441</v>
      </c>
      <c r="E159" s="3" t="str">
        <f>IFERROR(VLOOKUP(الربط[[#This Row],[الرقم الداخلي]],تسجيل_العقود[],5,0),"")</f>
        <v>الــــــــــذرة</v>
      </c>
      <c r="F159" s="17">
        <f>IFERROR(VLOOKUP(الربط[[#This Row],[الرقم الداخلي]],تسجيل_العقود[],15,0),"")</f>
        <v>46082</v>
      </c>
      <c r="G159" s="16">
        <v>8</v>
      </c>
      <c r="H15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59" s="15">
        <v>463.75</v>
      </c>
      <c r="J159" s="17">
        <v>46204</v>
      </c>
      <c r="K159" s="11">
        <v>179</v>
      </c>
      <c r="L15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253.04103375</v>
      </c>
      <c r="M159" s="39">
        <f>الربط[[#This Row],[سعر الربط]]*الربط[[#This Row],[كمية الربط]]</f>
        <v>257089.69029</v>
      </c>
    </row>
    <row r="160" spans="1:13" ht="22.95" customHeight="1" x14ac:dyDescent="0.3">
      <c r="A160" s="3" t="s">
        <v>839</v>
      </c>
      <c r="B160" s="7">
        <v>46157</v>
      </c>
      <c r="C160" s="3" t="str">
        <f>IFERROR(VLOOKUP(الربط[[#This Row],[الرقم الداخلي]],تسجيل_العقود[],6,0),"")</f>
        <v>بنجى ايجيبت</v>
      </c>
      <c r="D160" s="3">
        <f>IFERROR(VLOOKUP(الربط[[#This Row],[الرقم الداخلي]],تسجيل_العقود[],9,0),"")</f>
        <v>60901441</v>
      </c>
      <c r="E160" s="3" t="str">
        <f>IFERROR(VLOOKUP(الربط[[#This Row],[الرقم الداخلي]],تسجيل_العقود[],5,0),"")</f>
        <v>الــــــــــذرة</v>
      </c>
      <c r="F160" s="17">
        <f>IFERROR(VLOOKUP(الربط[[#This Row],[الرقم الداخلي]],تسجيل_العقود[],15,0),"")</f>
        <v>46082</v>
      </c>
      <c r="G160" s="16">
        <v>8</v>
      </c>
      <c r="H16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0" s="15">
        <v>462.75</v>
      </c>
      <c r="J160" s="17">
        <v>46204</v>
      </c>
      <c r="K160" s="11">
        <v>179</v>
      </c>
      <c r="L16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252.64734874999999</v>
      </c>
      <c r="M160" s="39">
        <f>الربط[[#This Row],[سعر الربط]]*الربط[[#This Row],[كمية الربط]]</f>
        <v>256689.70632999999</v>
      </c>
    </row>
    <row r="161" spans="1:13" ht="22.95" customHeight="1" x14ac:dyDescent="0.3">
      <c r="A161" s="3" t="s">
        <v>839</v>
      </c>
      <c r="B161" s="7">
        <v>46157</v>
      </c>
      <c r="C161" s="3" t="str">
        <f>IFERROR(VLOOKUP(الربط[[#This Row],[الرقم الداخلي]],تسجيل_العقود[],6,0),"")</f>
        <v>بنجى ايجيبت</v>
      </c>
      <c r="D161" s="3">
        <f>IFERROR(VLOOKUP(الربط[[#This Row],[الرقم الداخلي]],تسجيل_العقود[],9,0),"")</f>
        <v>60901441</v>
      </c>
      <c r="E161" s="3" t="str">
        <f>IFERROR(VLOOKUP(الربط[[#This Row],[الرقم الداخلي]],تسجيل_العقود[],5,0),"")</f>
        <v>الــــــــــذرة</v>
      </c>
      <c r="F161" s="17">
        <f>IFERROR(VLOOKUP(الربط[[#This Row],[الرقم الداخلي]],تسجيل_العقود[],15,0),"")</f>
        <v>46082</v>
      </c>
      <c r="G161" s="16">
        <v>8</v>
      </c>
      <c r="H16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1" s="15">
        <v>461.75</v>
      </c>
      <c r="J161" s="17">
        <v>46204</v>
      </c>
      <c r="K161" s="11">
        <v>179</v>
      </c>
      <c r="L16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252.25366375000002</v>
      </c>
      <c r="M161" s="39">
        <f>الربط[[#This Row],[سعر الربط]]*الربط[[#This Row],[كمية الربط]]</f>
        <v>256289.72237</v>
      </c>
    </row>
    <row r="162" spans="1:13" ht="22.95" customHeight="1" x14ac:dyDescent="0.3">
      <c r="A162" s="3" t="s">
        <v>839</v>
      </c>
      <c r="B162" s="7">
        <v>46157</v>
      </c>
      <c r="C162" s="3" t="str">
        <f>IFERROR(VLOOKUP(الربط[[#This Row],[الرقم الداخلي]],تسجيل_العقود[],6,0),"")</f>
        <v>بنجى ايجيبت</v>
      </c>
      <c r="D162" s="3">
        <f>IFERROR(VLOOKUP(الربط[[#This Row],[الرقم الداخلي]],تسجيل_العقود[],9,0),"")</f>
        <v>60901441</v>
      </c>
      <c r="E162" s="3" t="str">
        <f>IFERROR(VLOOKUP(الربط[[#This Row],[الرقم الداخلي]],تسجيل_العقود[],5,0),"")</f>
        <v>الــــــــــذرة</v>
      </c>
      <c r="F162" s="17">
        <f>IFERROR(VLOOKUP(الربط[[#This Row],[الرقم الداخلي]],تسجيل_العقود[],15,0),"")</f>
        <v>46082</v>
      </c>
      <c r="G162" s="16">
        <v>8</v>
      </c>
      <c r="H16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2" s="15">
        <v>460.75</v>
      </c>
      <c r="J162" s="17">
        <v>46204</v>
      </c>
      <c r="K162" s="11">
        <v>179</v>
      </c>
      <c r="L16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251.85997875000001</v>
      </c>
      <c r="M162" s="39">
        <f>الربط[[#This Row],[سعر الربط]]*الربط[[#This Row],[كمية الربط]]</f>
        <v>255889.73841000002</v>
      </c>
    </row>
    <row r="163" spans="1:13" ht="22.95" customHeight="1" x14ac:dyDescent="0.3">
      <c r="A163" s="3" t="s">
        <v>839</v>
      </c>
      <c r="B163" s="7">
        <v>46157</v>
      </c>
      <c r="C163" s="3" t="str">
        <f>IFERROR(VLOOKUP(الربط[[#This Row],[الرقم الداخلي]],تسجيل_العقود[],6,0),"")</f>
        <v>بنجى ايجيبت</v>
      </c>
      <c r="D163" s="3">
        <f>IFERROR(VLOOKUP(الربط[[#This Row],[الرقم الداخلي]],تسجيل_العقود[],9,0),"")</f>
        <v>60901441</v>
      </c>
      <c r="E163" s="3" t="str">
        <f>IFERROR(VLOOKUP(الربط[[#This Row],[الرقم الداخلي]],تسجيل_العقود[],5,0),"")</f>
        <v>الــــــــــذرة</v>
      </c>
      <c r="F163" s="17">
        <f>IFERROR(VLOOKUP(الربط[[#This Row],[الرقم الداخلي]],تسجيل_العقود[],15,0),"")</f>
        <v>46082</v>
      </c>
      <c r="G163" s="16">
        <v>8</v>
      </c>
      <c r="H16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3" s="15">
        <v>459.75</v>
      </c>
      <c r="J163" s="17">
        <v>46204</v>
      </c>
      <c r="K163" s="11">
        <v>179</v>
      </c>
      <c r="L16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251.46629375000001</v>
      </c>
      <c r="M163" s="39">
        <f>الربط[[#This Row],[سعر الربط]]*الربط[[#This Row],[كمية الربط]]</f>
        <v>255489.75445000001</v>
      </c>
    </row>
    <row r="164" spans="1:13" ht="22.95" customHeight="1" x14ac:dyDescent="0.3">
      <c r="A164" s="3" t="s">
        <v>839</v>
      </c>
      <c r="B164" s="7">
        <v>46157</v>
      </c>
      <c r="C164" s="3" t="str">
        <f>IFERROR(VLOOKUP(الربط[[#This Row],[الرقم الداخلي]],تسجيل_العقود[],6,0),"")</f>
        <v>بنجى ايجيبت</v>
      </c>
      <c r="D164" s="3">
        <f>IFERROR(VLOOKUP(الربط[[#This Row],[الرقم الداخلي]],تسجيل_العقود[],9,0),"")</f>
        <v>60901441</v>
      </c>
      <c r="E164" s="3" t="str">
        <f>IFERROR(VLOOKUP(الربط[[#This Row],[الرقم الداخلي]],تسجيل_العقود[],5,0),"")</f>
        <v>الــــــــــذرة</v>
      </c>
      <c r="F164" s="17">
        <f>IFERROR(VLOOKUP(الربط[[#This Row],[الرقم الداخلي]],تسجيل_العقود[],15,0),"")</f>
        <v>46082</v>
      </c>
      <c r="G164" s="16">
        <v>8</v>
      </c>
      <c r="H16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4" s="15">
        <v>458.75</v>
      </c>
      <c r="J164" s="17">
        <v>46204</v>
      </c>
      <c r="K164" s="11">
        <v>179</v>
      </c>
      <c r="L16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251.07260875</v>
      </c>
      <c r="M164" s="39">
        <f>الربط[[#This Row],[سعر الربط]]*الربط[[#This Row],[كمية الربط]]</f>
        <v>255089.77049</v>
      </c>
    </row>
    <row r="165" spans="1:13" ht="22.95" customHeight="1" x14ac:dyDescent="0.3">
      <c r="A165" s="3" t="s">
        <v>839</v>
      </c>
      <c r="B165" s="7">
        <v>46157</v>
      </c>
      <c r="C165" s="3" t="str">
        <f>IFERROR(VLOOKUP(الربط[[#This Row],[الرقم الداخلي]],تسجيل_العقود[],6,0),"")</f>
        <v>بنجى ايجيبت</v>
      </c>
      <c r="D165" s="3">
        <f>IFERROR(VLOOKUP(الربط[[#This Row],[الرقم الداخلي]],تسجيل_العقود[],9,0),"")</f>
        <v>60901441</v>
      </c>
      <c r="E165" s="3" t="str">
        <f>IFERROR(VLOOKUP(الربط[[#This Row],[الرقم الداخلي]],تسجيل_العقود[],5,0),"")</f>
        <v>الــــــــــذرة</v>
      </c>
      <c r="F165" s="17">
        <f>IFERROR(VLOOKUP(الربط[[#This Row],[الرقم الداخلي]],تسجيل_العقود[],15,0),"")</f>
        <v>46082</v>
      </c>
      <c r="G165" s="16">
        <v>237</v>
      </c>
      <c r="H16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30099</v>
      </c>
      <c r="I165" s="15">
        <v>456.75</v>
      </c>
      <c r="J165" s="17">
        <v>46204</v>
      </c>
      <c r="K165" s="11">
        <v>179</v>
      </c>
      <c r="L16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250.28523874999999</v>
      </c>
      <c r="M165" s="39">
        <f>الربط[[#This Row],[سعر الربط]]*الربط[[#This Row],[كمية الربط]]</f>
        <v>7533335.4011362493</v>
      </c>
    </row>
    <row r="166" spans="1:13" ht="22.95" customHeight="1" x14ac:dyDescent="0.3">
      <c r="A166" s="3" t="s">
        <v>839</v>
      </c>
      <c r="B166" s="7">
        <v>46157</v>
      </c>
      <c r="C166" s="3" t="str">
        <f>IFERROR(VLOOKUP(الربط[[#This Row],[الرقم الداخلي]],تسجيل_العقود[],6,0),"")</f>
        <v>بنجى ايجيبت</v>
      </c>
      <c r="D166" s="3">
        <f>IFERROR(VLOOKUP(الربط[[#This Row],[الرقم الداخلي]],تسجيل_العقود[],9,0),"")</f>
        <v>60901441</v>
      </c>
      <c r="E166" s="3" t="str">
        <f>IFERROR(VLOOKUP(الربط[[#This Row],[الرقم الداخلي]],تسجيل_العقود[],5,0),"")</f>
        <v>الــــــــــذرة</v>
      </c>
      <c r="F166" s="17">
        <f>IFERROR(VLOOKUP(الربط[[#This Row],[الرقم الداخلي]],تسجيل_العقود[],15,0),"")</f>
        <v>46082</v>
      </c>
      <c r="G166" s="16">
        <v>8</v>
      </c>
      <c r="H16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166" s="15">
        <v>455.75</v>
      </c>
      <c r="J166" s="17">
        <v>46204</v>
      </c>
      <c r="K166" s="11">
        <v>179</v>
      </c>
      <c r="L16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249.89155375000001</v>
      </c>
      <c r="M166" s="39">
        <f>الربط[[#This Row],[سعر الربط]]*الربط[[#This Row],[كمية الربط]]</f>
        <v>253889.81861000002</v>
      </c>
    </row>
    <row r="167" spans="1:13" ht="22.95" customHeight="1" x14ac:dyDescent="0.3">
      <c r="A167" s="3" t="s">
        <v>840</v>
      </c>
      <c r="B167" s="7">
        <v>46157</v>
      </c>
      <c r="C167" s="3" t="str">
        <f>IFERROR(VLOOKUP(الربط[[#This Row],[الرقم الداخلي]],تسجيل_العقود[],6,0),"")</f>
        <v>Agrocorp</v>
      </c>
      <c r="D167" s="3">
        <f>IFERROR(VLOOKUP(الربط[[#This Row],[الرقم الداخلي]],تسجيل_العقود[],9,0),"")</f>
        <v>115815</v>
      </c>
      <c r="E167" s="3" t="str">
        <f>IFERROR(VLOOKUP(الربط[[#This Row],[الرقم الداخلي]],تسجيل_العقود[],5,0),"")</f>
        <v>الــــــــــذرة</v>
      </c>
      <c r="F167" s="17">
        <f>IFERROR(VLOOKUP(الربط[[#This Row],[الرقم الداخلي]],تسجيل_العقود[],15,0),"")</f>
        <v>46143</v>
      </c>
      <c r="G167" s="16">
        <v>60</v>
      </c>
      <c r="H16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7620</v>
      </c>
      <c r="I167" s="15">
        <v>456.5</v>
      </c>
      <c r="J167" s="17">
        <v>46204</v>
      </c>
      <c r="K167" s="11">
        <v>196.75</v>
      </c>
      <c r="L16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257.17472624999999</v>
      </c>
      <c r="M167" s="39">
        <f>الربط[[#This Row],[سعر الربط]]*الربط[[#This Row],[كمية الربط]]</f>
        <v>1959671.4140249998</v>
      </c>
    </row>
    <row r="168" spans="1:13" ht="22.95" customHeight="1" x14ac:dyDescent="0.3">
      <c r="A168" s="3" t="s">
        <v>840</v>
      </c>
      <c r="B168" s="7">
        <v>46157</v>
      </c>
      <c r="C168" s="3" t="str">
        <f>IFERROR(VLOOKUP(الربط[[#This Row],[الرقم الداخلي]],تسجيل_العقود[],6,0),"")</f>
        <v>Agrocorp</v>
      </c>
      <c r="D168" s="3">
        <f>IFERROR(VLOOKUP(الربط[[#This Row],[الرقم الداخلي]],تسجيل_العقود[],9,0),"")</f>
        <v>115815</v>
      </c>
      <c r="E168" s="3" t="str">
        <f>IFERROR(VLOOKUP(الربط[[#This Row],[الرقم الداخلي]],تسجيل_العقود[],5,0),"")</f>
        <v>الــــــــــذرة</v>
      </c>
      <c r="F168" s="17">
        <f>IFERROR(VLOOKUP(الربط[[#This Row],[الرقم الداخلي]],تسجيل_العقود[],15,0),"")</f>
        <v>46143</v>
      </c>
      <c r="G168" s="16">
        <v>300</v>
      </c>
      <c r="H16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38100</v>
      </c>
      <c r="I168" s="15">
        <v>456.75</v>
      </c>
      <c r="J168" s="17">
        <v>46204</v>
      </c>
      <c r="K168" s="11">
        <v>196.75</v>
      </c>
      <c r="L16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257.27314749999999</v>
      </c>
      <c r="M168" s="39">
        <f>الربط[[#This Row],[سعر الربط]]*الربط[[#This Row],[كمية الربط]]</f>
        <v>9802106.9197499994</v>
      </c>
    </row>
    <row r="169" spans="1:13" ht="22.95" customHeight="1" x14ac:dyDescent="0.3">
      <c r="A169" s="3" t="s">
        <v>840</v>
      </c>
      <c r="B169" s="7">
        <v>46157</v>
      </c>
      <c r="C169" s="3" t="str">
        <f>IFERROR(VLOOKUP(الربط[[#This Row],[الرقم الداخلي]],تسجيل_العقود[],6,0),"")</f>
        <v>Agrocorp</v>
      </c>
      <c r="D169" s="3">
        <f>IFERROR(VLOOKUP(الربط[[#This Row],[الرقم الداخلي]],تسجيل_العقود[],9,0),"")</f>
        <v>115815</v>
      </c>
      <c r="E169" s="3" t="str">
        <f>IFERROR(VLOOKUP(الربط[[#This Row],[الرقم الداخلي]],تسجيل_العقود[],5,0),"")</f>
        <v>الــــــــــذرة</v>
      </c>
      <c r="F169" s="17">
        <f>IFERROR(VLOOKUP(الربط[[#This Row],[الرقم الداخلي]],تسجيل_العقود[],15,0),"")</f>
        <v>46143</v>
      </c>
      <c r="G169" s="16">
        <v>100</v>
      </c>
      <c r="H16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69" s="15">
        <v>455.75</v>
      </c>
      <c r="J169" s="17">
        <v>46204</v>
      </c>
      <c r="K169" s="11">
        <v>196.75</v>
      </c>
      <c r="L16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256.87946249999999</v>
      </c>
      <c r="M169" s="39">
        <f>الربط[[#This Row],[سعر الربط]]*الربط[[#This Row],[كمية الربط]]</f>
        <v>3262369.1737500001</v>
      </c>
    </row>
    <row r="170" spans="1:13" ht="22.95" customHeight="1" x14ac:dyDescent="0.3">
      <c r="A170" s="3" t="s">
        <v>823</v>
      </c>
      <c r="B170" s="7">
        <v>46157</v>
      </c>
      <c r="C170" s="3" t="str">
        <f>IFERROR(VLOOKUP(الربط[[#This Row],[الرقم الداخلي]],تسجيل_العقود[],6,0),"")</f>
        <v xml:space="preserve">ميدسوفتس </v>
      </c>
      <c r="D170" s="3">
        <f>IFERROR(VLOOKUP(الربط[[#This Row],[الرقم الداخلي]],تسجيل_العقود[],9,0),"")</f>
        <v>20044610</v>
      </c>
      <c r="E170" s="3" t="str">
        <f>IFERROR(VLOOKUP(الربط[[#This Row],[الرقم الداخلي]],تسجيل_العقود[],5,0),"")</f>
        <v>البذرة</v>
      </c>
      <c r="F170" s="17">
        <f>IFERROR(VLOOKUP(الربط[[#This Row],[الرقم الداخلي]],تسجيل_العقود[],15,0),"")</f>
        <v>46082</v>
      </c>
      <c r="G170" s="16">
        <v>3</v>
      </c>
      <c r="H17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70" s="15">
        <v>1180.75</v>
      </c>
      <c r="J170" s="17">
        <v>46082</v>
      </c>
      <c r="K170" s="11">
        <v>164.25</v>
      </c>
      <c r="L17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494.15300000000002</v>
      </c>
      <c r="M170" s="39">
        <f>الربط[[#This Row],[سعر الربط]]*الربط[[#This Row],[كمية الربط]]</f>
        <v>201614.424</v>
      </c>
    </row>
    <row r="171" spans="1:13" ht="22.95" customHeight="1" x14ac:dyDescent="0.3">
      <c r="A171" s="3" t="s">
        <v>823</v>
      </c>
      <c r="B171" s="7">
        <v>46162</v>
      </c>
      <c r="C171" s="3" t="str">
        <f>IFERROR(VLOOKUP(الربط[[#This Row],[الرقم الداخلي]],تسجيل_العقود[],6,0),"")</f>
        <v xml:space="preserve">ميدسوفتس </v>
      </c>
      <c r="D171" s="3">
        <f>IFERROR(VLOOKUP(الربط[[#This Row],[الرقم الداخلي]],تسجيل_العقود[],9,0),"")</f>
        <v>20044610</v>
      </c>
      <c r="E171" s="3" t="str">
        <f>IFERROR(VLOOKUP(الربط[[#This Row],[الرقم الداخلي]],تسجيل_العقود[],5,0),"")</f>
        <v>البذرة</v>
      </c>
      <c r="F171" s="17">
        <f>IFERROR(VLOOKUP(الربط[[#This Row],[الرقم الداخلي]],تسجيل_العقود[],15,0),"")</f>
        <v>46082</v>
      </c>
      <c r="G171" s="16">
        <v>3</v>
      </c>
      <c r="H17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71" s="15">
        <v>1198.75</v>
      </c>
      <c r="J171" s="17">
        <v>46082</v>
      </c>
      <c r="K171" s="11">
        <v>164.25</v>
      </c>
      <c r="L17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500.76620000000003</v>
      </c>
      <c r="M171" s="39">
        <f>الربط[[#This Row],[سعر الربط]]*الربط[[#This Row],[كمية الربط]]</f>
        <v>204312.60960000003</v>
      </c>
    </row>
    <row r="172" spans="1:13" ht="22.95" customHeight="1" x14ac:dyDescent="0.3">
      <c r="A172" s="3" t="s">
        <v>841</v>
      </c>
      <c r="B172" s="7">
        <v>46169</v>
      </c>
      <c r="C172" s="3" t="str">
        <f>IFERROR(VLOOKUP(الربط[[#This Row],[الرقم الداخلي]],تسجيل_العقود[],6,0),"")</f>
        <v xml:space="preserve">AMAGGI </v>
      </c>
      <c r="D172" s="3" t="str">
        <f>IFERROR(VLOOKUP(الربط[[#This Row],[الرقم الداخلي]],تسجيل_العقود[],9,0),"")</f>
        <v>S26/00047</v>
      </c>
      <c r="E172" s="3" t="str">
        <f>IFERROR(VLOOKUP(الربط[[#This Row],[الرقم الداخلي]],تسجيل_العقود[],5,0),"")</f>
        <v>الــــــــــذرة</v>
      </c>
      <c r="F172" s="17">
        <f>IFERROR(VLOOKUP(الربط[[#This Row],[الرقم الداخلي]],تسجيل_العقود[],15,0),"")</f>
        <v>46143</v>
      </c>
      <c r="G172" s="16">
        <v>39</v>
      </c>
      <c r="H17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4953</v>
      </c>
      <c r="I172" s="15">
        <v>454.75</v>
      </c>
      <c r="J172" s="17">
        <v>46204</v>
      </c>
      <c r="K172" s="11">
        <v>199.48305904466699</v>
      </c>
      <c r="L17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257.56174184999975</v>
      </c>
      <c r="M172" s="39">
        <f>الربط[[#This Row],[سعر الربط]]*الربط[[#This Row],[كمية الربط]]</f>
        <v>1275703.3073830488</v>
      </c>
    </row>
    <row r="173" spans="1:13" ht="22.95" customHeight="1" x14ac:dyDescent="0.3">
      <c r="A173" s="3" t="s">
        <v>841</v>
      </c>
      <c r="B173" s="7">
        <v>46169</v>
      </c>
      <c r="C173" s="3" t="str">
        <f>IFERROR(VLOOKUP(الربط[[#This Row],[الرقم الداخلي]],تسجيل_العقود[],6,0),"")</f>
        <v xml:space="preserve">AMAGGI </v>
      </c>
      <c r="D173" s="3" t="str">
        <f>IFERROR(VLOOKUP(الربط[[#This Row],[الرقم الداخلي]],تسجيل_العقود[],9,0),"")</f>
        <v>S26/00047</v>
      </c>
      <c r="E173" s="3" t="str">
        <f>IFERROR(VLOOKUP(الربط[[#This Row],[الرقم الداخلي]],تسجيل_العقود[],5,0),"")</f>
        <v>الــــــــــذرة</v>
      </c>
      <c r="F173" s="17">
        <f>IFERROR(VLOOKUP(الربط[[#This Row],[الرقم الداخلي]],تسجيل_العقود[],15,0),"")</f>
        <v>46143</v>
      </c>
      <c r="G173" s="16">
        <v>40</v>
      </c>
      <c r="H17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173" s="15">
        <v>453.75</v>
      </c>
      <c r="J173" s="17">
        <v>46204</v>
      </c>
      <c r="K173" s="11">
        <v>199.48305904466699</v>
      </c>
      <c r="L17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257.16805684999974</v>
      </c>
      <c r="M173" s="39">
        <f>الربط[[#This Row],[سعر الربط]]*الربط[[#This Row],[كمية الربط]]</f>
        <v>1306413.7287979987</v>
      </c>
    </row>
    <row r="174" spans="1:13" ht="22.95" customHeight="1" x14ac:dyDescent="0.3">
      <c r="A174" s="3" t="s">
        <v>841</v>
      </c>
      <c r="B174" s="7">
        <v>46169</v>
      </c>
      <c r="C174" s="3" t="str">
        <f>IFERROR(VLOOKUP(الربط[[#This Row],[الرقم الداخلي]],تسجيل_العقود[],6,0),"")</f>
        <v xml:space="preserve">AMAGGI </v>
      </c>
      <c r="D174" s="3" t="str">
        <f>IFERROR(VLOOKUP(الربط[[#This Row],[الرقم الداخلي]],تسجيل_العقود[],9,0),"")</f>
        <v>S26/00047</v>
      </c>
      <c r="E174" s="3" t="str">
        <f>IFERROR(VLOOKUP(الربط[[#This Row],[الرقم الداخلي]],تسجيل_العقود[],5,0),"")</f>
        <v>الــــــــــذرة</v>
      </c>
      <c r="F174" s="17">
        <f>IFERROR(VLOOKUP(الربط[[#This Row],[الرقم الداخلي]],تسجيل_العقود[],15,0),"")</f>
        <v>46143</v>
      </c>
      <c r="G174" s="16">
        <v>120</v>
      </c>
      <c r="H17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15240</v>
      </c>
      <c r="I174" s="15">
        <v>454.75</v>
      </c>
      <c r="J174" s="17">
        <v>46204</v>
      </c>
      <c r="K174" s="11">
        <v>199.48305904466699</v>
      </c>
      <c r="L17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257.56174184999975</v>
      </c>
      <c r="M174" s="39">
        <f>الربط[[#This Row],[سعر الربط]]*الربط[[#This Row],[كمية الربط]]</f>
        <v>3925240.9457939961</v>
      </c>
    </row>
    <row r="175" spans="1:13" ht="22.95" customHeight="1" x14ac:dyDescent="0.3">
      <c r="A175" s="3" t="s">
        <v>841</v>
      </c>
      <c r="B175" s="7">
        <v>46169</v>
      </c>
      <c r="C175" s="3" t="str">
        <f>IFERROR(VLOOKUP(الربط[[#This Row],[الرقم الداخلي]],تسجيل_العقود[],6,0),"")</f>
        <v xml:space="preserve">AMAGGI </v>
      </c>
      <c r="D175" s="3" t="str">
        <f>IFERROR(VLOOKUP(الربط[[#This Row],[الرقم الداخلي]],تسجيل_العقود[],9,0),"")</f>
        <v>S26/00047</v>
      </c>
      <c r="E175" s="3" t="str">
        <f>IFERROR(VLOOKUP(الربط[[#This Row],[الرقم الداخلي]],تسجيل_العقود[],5,0),"")</f>
        <v>الــــــــــذرة</v>
      </c>
      <c r="F175" s="17">
        <f>IFERROR(VLOOKUP(الربط[[#This Row],[الرقم الداخلي]],تسجيل_العقود[],15,0),"")</f>
        <v>46143</v>
      </c>
      <c r="G175" s="16">
        <v>100</v>
      </c>
      <c r="H17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75" s="15">
        <v>453.75</v>
      </c>
      <c r="J175" s="17">
        <v>46204</v>
      </c>
      <c r="K175" s="11">
        <v>199.48305904466699</v>
      </c>
      <c r="L17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257.16805684999974</v>
      </c>
      <c r="M175" s="39">
        <f>الربط[[#This Row],[سعر الربط]]*الربط[[#This Row],[كمية الربط]]</f>
        <v>3266034.3219949966</v>
      </c>
    </row>
    <row r="176" spans="1:13" ht="22.95" customHeight="1" x14ac:dyDescent="0.3">
      <c r="A176" s="3" t="s">
        <v>841</v>
      </c>
      <c r="B176" s="7">
        <v>46169</v>
      </c>
      <c r="C176" s="3" t="str">
        <f>IFERROR(VLOOKUP(الربط[[#This Row],[الرقم الداخلي]],تسجيل_العقود[],6,0),"")</f>
        <v xml:space="preserve">AMAGGI </v>
      </c>
      <c r="D176" s="3" t="str">
        <f>IFERROR(VLOOKUP(الربط[[#This Row],[الرقم الداخلي]],تسجيل_العقود[],9,0),"")</f>
        <v>S26/00047</v>
      </c>
      <c r="E176" s="3" t="str">
        <f>IFERROR(VLOOKUP(الربط[[#This Row],[الرقم الداخلي]],تسجيل_العقود[],5,0),"")</f>
        <v>الــــــــــذرة</v>
      </c>
      <c r="F176" s="17">
        <f>IFERROR(VLOOKUP(الربط[[#This Row],[الرقم الداخلي]],تسجيل_العقود[],15,0),"")</f>
        <v>46143</v>
      </c>
      <c r="G176" s="16">
        <v>20</v>
      </c>
      <c r="H17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2540</v>
      </c>
      <c r="I176" s="15">
        <v>454</v>
      </c>
      <c r="J176" s="17">
        <v>46204</v>
      </c>
      <c r="K176" s="11">
        <v>199.48305904466699</v>
      </c>
      <c r="L17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257.26647809999974</v>
      </c>
      <c r="M176" s="39">
        <f>الربط[[#This Row],[سعر الربط]]*الربط[[#This Row],[كمية الربط]]</f>
        <v>653456.85437399941</v>
      </c>
    </row>
    <row r="177" spans="1:13" ht="22.95" customHeight="1" x14ac:dyDescent="0.3">
      <c r="A177" s="3" t="s">
        <v>841</v>
      </c>
      <c r="B177" s="7">
        <v>46169</v>
      </c>
      <c r="C177" s="3" t="str">
        <f>IFERROR(VLOOKUP(الربط[[#This Row],[الرقم الداخلي]],تسجيل_العقود[],6,0),"")</f>
        <v xml:space="preserve">AMAGGI </v>
      </c>
      <c r="D177" s="3" t="str">
        <f>IFERROR(VLOOKUP(الربط[[#This Row],[الرقم الداخلي]],تسجيل_العقود[],9,0),"")</f>
        <v>S26/00047</v>
      </c>
      <c r="E177" s="3" t="str">
        <f>IFERROR(VLOOKUP(الربط[[#This Row],[الرقم الداخلي]],تسجيل_العقود[],5,0),"")</f>
        <v>الــــــــــذرة</v>
      </c>
      <c r="F177" s="17">
        <f>IFERROR(VLOOKUP(الربط[[#This Row],[الرقم الداخلي]],تسجيل_العقود[],15,0),"")</f>
        <v>46143</v>
      </c>
      <c r="G177" s="16">
        <v>204</v>
      </c>
      <c r="H17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25908</v>
      </c>
      <c r="I177" s="15">
        <v>453.5</v>
      </c>
      <c r="J177" s="17">
        <v>46204</v>
      </c>
      <c r="K177" s="11">
        <v>199.48305904466699</v>
      </c>
      <c r="L17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257.06963559999974</v>
      </c>
      <c r="M177" s="39">
        <f>الربط[[#This Row],[سعر الربط]]*الربط[[#This Row],[كمية الربط]]</f>
        <v>6660160.1191247934</v>
      </c>
    </row>
    <row r="178" spans="1:13" ht="22.95" customHeight="1" x14ac:dyDescent="0.3">
      <c r="A178" s="3" t="s">
        <v>848</v>
      </c>
      <c r="B178" s="7">
        <v>46169</v>
      </c>
      <c r="C178" s="3" t="str">
        <f>IFERROR(VLOOKUP(الربط[[#This Row],[الرقم الداخلي]],تسجيل_العقود[],6,0),"")</f>
        <v>بنجى ايجيبت</v>
      </c>
      <c r="D178" s="3">
        <f>IFERROR(VLOOKUP(الربط[[#This Row],[الرقم الداخلي]],تسجيل_العقود[],9,0),"")</f>
        <v>60911684</v>
      </c>
      <c r="E178" s="3" t="str">
        <f>IFERROR(VLOOKUP(الربط[[#This Row],[الرقم الداخلي]],تسجيل_العقود[],5,0),"")</f>
        <v>الــــــــــذرة</v>
      </c>
      <c r="F178" s="17">
        <f>IFERROR(VLOOKUP(الربط[[#This Row],[الرقم الداخلي]],تسجيل_العقود[],15,0),"")</f>
        <v>46143</v>
      </c>
      <c r="G178" s="16">
        <v>128</v>
      </c>
      <c r="H17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16256</v>
      </c>
      <c r="I178" s="15">
        <v>453.5</v>
      </c>
      <c r="J178" s="17">
        <v>46204</v>
      </c>
      <c r="K178" s="11">
        <v>192</v>
      </c>
      <c r="L17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254.12366750000001</v>
      </c>
      <c r="M178" s="39">
        <f>الربط[[#This Row],[سعر الربط]]*الربط[[#This Row],[كمية الربط]]</f>
        <v>4131034.3388800002</v>
      </c>
    </row>
    <row r="179" spans="1:13" ht="22.95" customHeight="1" x14ac:dyDescent="0.3">
      <c r="A179" s="3" t="s">
        <v>848</v>
      </c>
      <c r="B179" s="7">
        <v>46169</v>
      </c>
      <c r="C179" s="3" t="str">
        <f>IFERROR(VLOOKUP(الربط[[#This Row],[الرقم الداخلي]],تسجيل_العقود[],6,0),"")</f>
        <v>بنجى ايجيبت</v>
      </c>
      <c r="D179" s="3">
        <f>IFERROR(VLOOKUP(الربط[[#This Row],[الرقم الداخلي]],تسجيل_العقود[],9,0),"")</f>
        <v>60911684</v>
      </c>
      <c r="E179" s="3" t="str">
        <f>IFERROR(VLOOKUP(الربط[[#This Row],[الرقم الداخلي]],تسجيل_العقود[],5,0),"")</f>
        <v>الــــــــــذرة</v>
      </c>
      <c r="F179" s="17">
        <f>IFERROR(VLOOKUP(الربط[[#This Row],[الرقم الداخلي]],تسجيل_العقود[],15,0),"")</f>
        <v>46143</v>
      </c>
      <c r="G179" s="16">
        <v>100</v>
      </c>
      <c r="H17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79" s="15">
        <v>453.25</v>
      </c>
      <c r="J179" s="17">
        <v>46204</v>
      </c>
      <c r="K179" s="11">
        <v>192</v>
      </c>
      <c r="L17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254.02524625000001</v>
      </c>
      <c r="M179" s="39">
        <f>الربط[[#This Row],[سعر الربط]]*الربط[[#This Row],[كمية الربط]]</f>
        <v>3226120.6273750002</v>
      </c>
    </row>
    <row r="180" spans="1:13" ht="22.95" customHeight="1" x14ac:dyDescent="0.3">
      <c r="A180" s="3" t="s">
        <v>848</v>
      </c>
      <c r="B180" s="7">
        <v>46169</v>
      </c>
      <c r="C180" s="3" t="str">
        <f>IFERROR(VLOOKUP(الربط[[#This Row],[الرقم الداخلي]],تسجيل_العقود[],6,0),"")</f>
        <v>بنجى ايجيبت</v>
      </c>
      <c r="D180" s="3">
        <f>IFERROR(VLOOKUP(الربط[[#This Row],[الرقم الداخلي]],تسجيل_العقود[],9,0),"")</f>
        <v>60911684</v>
      </c>
      <c r="E180" s="3" t="str">
        <f>IFERROR(VLOOKUP(الربط[[#This Row],[الرقم الداخلي]],تسجيل_العقود[],5,0),"")</f>
        <v>الــــــــــذرة</v>
      </c>
      <c r="F180" s="17">
        <f>IFERROR(VLOOKUP(الربط[[#This Row],[الرقم الداخلي]],تسجيل_العقود[],15,0),"")</f>
        <v>46143</v>
      </c>
      <c r="G180" s="16">
        <v>100</v>
      </c>
      <c r="H18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80" s="15">
        <v>453</v>
      </c>
      <c r="J180" s="17">
        <v>46204</v>
      </c>
      <c r="K180" s="11">
        <v>192</v>
      </c>
      <c r="L18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253.92682500000001</v>
      </c>
      <c r="M180" s="39">
        <f>الربط[[#This Row],[سعر الربط]]*الربط[[#This Row],[كمية الربط]]</f>
        <v>3224870.6775000002</v>
      </c>
    </row>
    <row r="181" spans="1:13" ht="22.95" customHeight="1" x14ac:dyDescent="0.3">
      <c r="A181" s="3" t="s">
        <v>847</v>
      </c>
      <c r="B181" s="7">
        <v>46170</v>
      </c>
      <c r="C181" s="3" t="str">
        <f>IFERROR(VLOOKUP(الربط[[#This Row],[الرقم الداخلي]],تسجيل_العقود[],6,0),"")</f>
        <v>Agrocorp</v>
      </c>
      <c r="D181" s="3">
        <f>IFERROR(VLOOKUP(الربط[[#This Row],[الرقم الداخلي]],تسجيل_العقود[],9,0),"")</f>
        <v>115913</v>
      </c>
      <c r="E181" s="3" t="str">
        <f>IFERROR(VLOOKUP(الربط[[#This Row],[الرقم الداخلي]],تسجيل_العقود[],5,0),"")</f>
        <v>الــــــــــذرة</v>
      </c>
      <c r="F181" s="17">
        <f>IFERROR(VLOOKUP(الربط[[#This Row],[الرقم الداخلي]],تسجيل_العقود[],15,0),"")</f>
        <v>46143</v>
      </c>
      <c r="G181" s="16">
        <v>5</v>
      </c>
      <c r="H18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635</v>
      </c>
      <c r="I181" s="15">
        <v>454.25</v>
      </c>
      <c r="J181" s="17">
        <v>46204</v>
      </c>
      <c r="K181" s="11">
        <v>199</v>
      </c>
      <c r="L18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257.17472624999999</v>
      </c>
      <c r="M181" s="39">
        <f>الربط[[#This Row],[سعر الربط]]*الربط[[#This Row],[كمية الربط]]</f>
        <v>163305.95116875001</v>
      </c>
    </row>
    <row r="182" spans="1:13" ht="22.95" customHeight="1" x14ac:dyDescent="0.3">
      <c r="A182" s="3" t="s">
        <v>849</v>
      </c>
      <c r="B182" s="7">
        <v>46171</v>
      </c>
      <c r="C182" s="3" t="str">
        <f>IFERROR(VLOOKUP(الربط[[#This Row],[الرقم الداخلي]],تسجيل_العقود[],6,0),"")</f>
        <v xml:space="preserve">AMAGGI </v>
      </c>
      <c r="D182" s="3" t="str">
        <f>IFERROR(VLOOKUP(الربط[[#This Row],[الرقم الداخلي]],تسجيل_العقود[],9,0),"")</f>
        <v>S26/00230</v>
      </c>
      <c r="E182" s="3" t="str">
        <f>IFERROR(VLOOKUP(الربط[[#This Row],[الرقم الداخلي]],تسجيل_العقود[],5,0),"")</f>
        <v>الــــــــــذرة</v>
      </c>
      <c r="F182" s="17">
        <f>IFERROR(VLOOKUP(الربط[[#This Row],[الرقم الداخلي]],تسجيل_العقود[],15,0),"")</f>
        <v>46143</v>
      </c>
      <c r="G182" s="16">
        <v>100</v>
      </c>
      <c r="H18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182" s="15">
        <v>451.25</v>
      </c>
      <c r="J182" s="17">
        <v>46204</v>
      </c>
      <c r="K182" s="11">
        <v>229.05585683985927</v>
      </c>
      <c r="L18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267.82621125000003</v>
      </c>
      <c r="M182" s="39">
        <f>الربط[[#This Row],[سعر الربط]]*الربط[[#This Row],[كمية الربط]]</f>
        <v>3401392.8828750006</v>
      </c>
    </row>
    <row r="183" spans="1:13" ht="22.95" customHeight="1" x14ac:dyDescent="0.3">
      <c r="A183" s="3" t="s">
        <v>849</v>
      </c>
      <c r="B183" s="7">
        <v>46171</v>
      </c>
      <c r="C183" s="3" t="str">
        <f>IFERROR(VLOOKUP(الربط[[#This Row],[الرقم الداخلي]],تسجيل_العقود[],6,0),"")</f>
        <v xml:space="preserve">AMAGGI </v>
      </c>
      <c r="D183" s="3" t="str">
        <f>IFERROR(VLOOKUP(الربط[[#This Row],[الرقم الداخلي]],تسجيل_العقود[],9,0),"")</f>
        <v>S26/00230</v>
      </c>
      <c r="E183" s="3" t="str">
        <f>IFERROR(VLOOKUP(الربط[[#This Row],[الرقم الداخلي]],تسجيل_العقود[],5,0),"")</f>
        <v>الــــــــــذرة</v>
      </c>
      <c r="F183" s="17">
        <f>IFERROR(VLOOKUP(الربط[[#This Row],[الرقم الداخلي]],تسجيل_العقود[],15,0),"")</f>
        <v>46143</v>
      </c>
      <c r="G183" s="16">
        <v>195</v>
      </c>
      <c r="H18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24765</v>
      </c>
      <c r="I183" s="15">
        <v>450.25</v>
      </c>
      <c r="J183" s="17">
        <v>46204</v>
      </c>
      <c r="K183" s="11">
        <v>229.05585683985927</v>
      </c>
      <c r="L18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267.43252625000002</v>
      </c>
      <c r="M183" s="39">
        <f>الربط[[#This Row],[سعر الربط]]*الربط[[#This Row],[كمية الربط]]</f>
        <v>6622966.5125812506</v>
      </c>
    </row>
    <row r="184" spans="1:13" ht="22.95" customHeight="1" x14ac:dyDescent="0.3">
      <c r="A184" s="3" t="s">
        <v>847</v>
      </c>
      <c r="B184" s="7">
        <v>46171</v>
      </c>
      <c r="C184" s="3" t="str">
        <f>IFERROR(VLOOKUP(الربط[[#This Row],[الرقم الداخلي]],تسجيل_العقود[],6,0),"")</f>
        <v>Agrocorp</v>
      </c>
      <c r="D184" s="3">
        <f>IFERROR(VLOOKUP(الربط[[#This Row],[الرقم الداخلي]],تسجيل_العقود[],9,0),"")</f>
        <v>115913</v>
      </c>
      <c r="E184" s="3" t="str">
        <f>IFERROR(VLOOKUP(الربط[[#This Row],[الرقم الداخلي]],تسجيل_العقود[],5,0),"")</f>
        <v>الــــــــــذرة</v>
      </c>
      <c r="F184" s="17">
        <f>IFERROR(VLOOKUP(الربط[[#This Row],[الرقم الداخلي]],تسجيل_العقود[],15,0),"")</f>
        <v>46143</v>
      </c>
      <c r="G184" s="16">
        <v>156</v>
      </c>
      <c r="H18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19812</v>
      </c>
      <c r="I184" s="15">
        <v>454</v>
      </c>
      <c r="J184" s="17">
        <v>46204</v>
      </c>
      <c r="K184" s="11">
        <v>199</v>
      </c>
      <c r="L18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257.07630499999999</v>
      </c>
      <c r="M184" s="39">
        <f>الربط[[#This Row],[سعر الربط]]*الربط[[#This Row],[كمية الربط]]</f>
        <v>5093195.7546600001</v>
      </c>
    </row>
    <row r="185" spans="1:13" ht="22.95" customHeight="1" x14ac:dyDescent="0.3">
      <c r="A185" s="3" t="s">
        <v>847</v>
      </c>
      <c r="B185" s="7">
        <v>46171</v>
      </c>
      <c r="C185" s="3" t="str">
        <f>IFERROR(VLOOKUP(الربط[[#This Row],[الرقم الداخلي]],تسجيل_العقود[],6,0),"")</f>
        <v>Agrocorp</v>
      </c>
      <c r="D185" s="3">
        <f>IFERROR(VLOOKUP(الربط[[#This Row],[الرقم الداخلي]],تسجيل_العقود[],9,0),"")</f>
        <v>115913</v>
      </c>
      <c r="E185" s="3" t="str">
        <f>IFERROR(VLOOKUP(الربط[[#This Row],[الرقم الداخلي]],تسجيل_العقود[],5,0),"")</f>
        <v>الــــــــــذرة</v>
      </c>
      <c r="F185" s="17">
        <f>IFERROR(VLOOKUP(الربط[[#This Row],[الرقم الداخلي]],تسجيل_العقود[],15,0),"")</f>
        <v>46143</v>
      </c>
      <c r="G185" s="16">
        <v>156</v>
      </c>
      <c r="H18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19812</v>
      </c>
      <c r="I185" s="15">
        <v>452.75</v>
      </c>
      <c r="J185" s="17">
        <v>46204</v>
      </c>
      <c r="K185" s="11">
        <v>199</v>
      </c>
      <c r="L18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256.58419874999998</v>
      </c>
      <c r="M185" s="39">
        <f>الربط[[#This Row],[سعر الربط]]*الربط[[#This Row],[كمية الربط]]</f>
        <v>5083446.1456349995</v>
      </c>
    </row>
    <row r="186" spans="1:13" ht="22.95" customHeight="1" x14ac:dyDescent="0.3">
      <c r="A186" s="3" t="s">
        <v>851</v>
      </c>
      <c r="B186" s="7">
        <v>46171</v>
      </c>
      <c r="C186" s="3" t="str">
        <f>IFERROR(VLOOKUP(الربط[[#This Row],[الرقم الداخلي]],تسجيل_العقود[],6,0),"")</f>
        <v>Olam Global</v>
      </c>
      <c r="D186" s="3" t="str">
        <f>IFERROR(VLOOKUP(الربط[[#This Row],[الرقم الداخلي]],تسجيل_العقود[],9,0),"")</f>
        <v>26/S/04350</v>
      </c>
      <c r="E186" s="3" t="str">
        <f>IFERROR(VLOOKUP(الربط[[#This Row],[الرقم الداخلي]],تسجيل_العقود[],5,0),"")</f>
        <v>الــــــــــذرة</v>
      </c>
      <c r="F186" s="17">
        <f>IFERROR(VLOOKUP(الربط[[#This Row],[الرقم الداخلي]],تسجيل_العقود[],15,0),"")</f>
        <v>46204</v>
      </c>
      <c r="G186" s="16">
        <v>197</v>
      </c>
      <c r="H18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25019</v>
      </c>
      <c r="I186" s="15">
        <v>449.25</v>
      </c>
      <c r="J186" s="17">
        <v>46266</v>
      </c>
      <c r="K186" s="11">
        <v>198.05057342799401</v>
      </c>
      <c r="L18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254.8325262499998</v>
      </c>
      <c r="M186" s="39">
        <f>الربط[[#This Row],[سعر الربط]]*الربط[[#This Row],[كمية الربط]]</f>
        <v>6375654.9742487455</v>
      </c>
    </row>
    <row r="187" spans="1:13" ht="22.95" customHeight="1" x14ac:dyDescent="0.3">
      <c r="A187" s="3" t="s">
        <v>851</v>
      </c>
      <c r="B187" s="7">
        <v>46171</v>
      </c>
      <c r="C187" s="3" t="str">
        <f>IFERROR(VLOOKUP(الربط[[#This Row],[الرقم الداخلي]],تسجيل_العقود[],6,0),"")</f>
        <v>Olam Global</v>
      </c>
      <c r="D187" s="3" t="str">
        <f>IFERROR(VLOOKUP(الربط[[#This Row],[الرقم الداخلي]],تسجيل_العقود[],9,0),"")</f>
        <v>26/S/04350</v>
      </c>
      <c r="E187" s="3" t="str">
        <f>IFERROR(VLOOKUP(الربط[[#This Row],[الرقم الداخلي]],تسجيل_العقود[],5,0),"")</f>
        <v>الــــــــــذرة</v>
      </c>
      <c r="F187" s="17">
        <f>IFERROR(VLOOKUP(الربط[[#This Row],[الرقم الداخلي]],تسجيل_العقود[],15,0),"")</f>
        <v>46204</v>
      </c>
      <c r="G187" s="16">
        <v>275</v>
      </c>
      <c r="H18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34925</v>
      </c>
      <c r="I187" s="15">
        <v>448</v>
      </c>
      <c r="J187" s="17">
        <v>46266</v>
      </c>
      <c r="K187" s="11">
        <v>198.05057342799401</v>
      </c>
      <c r="L18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254.34041999999982</v>
      </c>
      <c r="M187" s="39">
        <f>الربط[[#This Row],[سعر الربط]]*الربط[[#This Row],[كمية الربط]]</f>
        <v>8882839.1684999932</v>
      </c>
    </row>
    <row r="188" spans="1:13" ht="22.95" customHeight="1" x14ac:dyDescent="0.3">
      <c r="A188" s="3" t="s">
        <v>823</v>
      </c>
      <c r="B188" s="7">
        <v>46174</v>
      </c>
      <c r="C188" s="3" t="str">
        <f>IFERROR(VLOOKUP(الربط[[#This Row],[الرقم الداخلي]],تسجيل_العقود[],6,0),"")</f>
        <v xml:space="preserve">ميدسوفتس </v>
      </c>
      <c r="D188" s="3">
        <f>IFERROR(VLOOKUP(الربط[[#This Row],[الرقم الداخلي]],تسجيل_العقود[],9,0),"")</f>
        <v>20044610</v>
      </c>
      <c r="E188" s="3" t="str">
        <f>IFERROR(VLOOKUP(الربط[[#This Row],[الرقم الداخلي]],تسجيل_العقود[],5,0),"")</f>
        <v>البذرة</v>
      </c>
      <c r="F188" s="17">
        <f>IFERROR(VLOOKUP(الربط[[#This Row],[الرقم الداخلي]],تسجيل_العقود[],15,0),"")</f>
        <v>46082</v>
      </c>
      <c r="G188" s="16">
        <v>3</v>
      </c>
      <c r="H18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88" s="15">
        <v>1183</v>
      </c>
      <c r="J188" s="17">
        <v>46082</v>
      </c>
      <c r="K188" s="11">
        <v>164.25</v>
      </c>
      <c r="L18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494.97964999999999</v>
      </c>
      <c r="M188" s="39">
        <f>الربط[[#This Row],[سعر الربط]]*الربط[[#This Row],[كمية الربط]]</f>
        <v>201951.6972</v>
      </c>
    </row>
    <row r="189" spans="1:13" ht="22.95" customHeight="1" x14ac:dyDescent="0.3">
      <c r="A189" s="3" t="s">
        <v>823</v>
      </c>
      <c r="B189" s="7">
        <v>46175</v>
      </c>
      <c r="C189" s="3" t="str">
        <f>IFERROR(VLOOKUP(الربط[[#This Row],[الرقم الداخلي]],تسجيل_العقود[],6,0),"")</f>
        <v xml:space="preserve">ميدسوفتس </v>
      </c>
      <c r="D189" s="3">
        <f>IFERROR(VLOOKUP(الربط[[#This Row],[الرقم الداخلي]],تسجيل_العقود[],9,0),"")</f>
        <v>20044610</v>
      </c>
      <c r="E189" s="3" t="str">
        <f>IFERROR(VLOOKUP(الربط[[#This Row],[الرقم الداخلي]],تسجيل_العقود[],5,0),"")</f>
        <v>البذرة</v>
      </c>
      <c r="F189" s="17">
        <f>IFERROR(VLOOKUP(الربط[[#This Row],[الرقم الداخلي]],تسجيل_العقود[],15,0),"")</f>
        <v>46082</v>
      </c>
      <c r="G189" s="16">
        <v>3</v>
      </c>
      <c r="H18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89" s="15">
        <v>1179.5</v>
      </c>
      <c r="J189" s="17">
        <v>46082</v>
      </c>
      <c r="K189" s="11">
        <v>164.25</v>
      </c>
      <c r="L18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493.69375000000002</v>
      </c>
      <c r="M189" s="39">
        <f>الربط[[#This Row],[سعر الربط]]*الربط[[#This Row],[كمية الربط]]</f>
        <v>201427.05000000002</v>
      </c>
    </row>
    <row r="190" spans="1:13" ht="22.95" customHeight="1" x14ac:dyDescent="0.3">
      <c r="A190" s="3" t="s">
        <v>823</v>
      </c>
      <c r="B190" s="7">
        <v>46175</v>
      </c>
      <c r="C190" s="3" t="str">
        <f>IFERROR(VLOOKUP(الربط[[#This Row],[الرقم الداخلي]],تسجيل_العقود[],6,0),"")</f>
        <v xml:space="preserve">ميدسوفتس </v>
      </c>
      <c r="D190" s="3">
        <f>IFERROR(VLOOKUP(الربط[[#This Row],[الرقم الداخلي]],تسجيل_العقود[],9,0),"")</f>
        <v>20044610</v>
      </c>
      <c r="E190" s="3" t="str">
        <f>IFERROR(VLOOKUP(الربط[[#This Row],[الرقم الداخلي]],تسجيل_العقود[],5,0),"")</f>
        <v>البذرة</v>
      </c>
      <c r="F190" s="17">
        <f>IFERROR(VLOOKUP(الربط[[#This Row],[الرقم الداخلي]],تسجيل_العقود[],15,0),"")</f>
        <v>46082</v>
      </c>
      <c r="G190" s="16">
        <v>3</v>
      </c>
      <c r="H19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90" s="15">
        <v>1175.75</v>
      </c>
      <c r="J190" s="17">
        <v>46082</v>
      </c>
      <c r="K190" s="11">
        <v>164.25</v>
      </c>
      <c r="L19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492.31600000000003</v>
      </c>
      <c r="M190" s="39">
        <f>الربط[[#This Row],[سعر الربط]]*الربط[[#This Row],[كمية الربط]]</f>
        <v>200864.92800000001</v>
      </c>
    </row>
    <row r="191" spans="1:13" ht="22.95" customHeight="1" x14ac:dyDescent="0.3">
      <c r="A191" s="3" t="s">
        <v>823</v>
      </c>
      <c r="B191" s="7">
        <v>46175</v>
      </c>
      <c r="C191" s="3" t="str">
        <f>IFERROR(VLOOKUP(الربط[[#This Row],[الرقم الداخلي]],تسجيل_العقود[],6,0),"")</f>
        <v xml:space="preserve">ميدسوفتس </v>
      </c>
      <c r="D191" s="3">
        <f>IFERROR(VLOOKUP(الربط[[#This Row],[الرقم الداخلي]],تسجيل_العقود[],9,0),"")</f>
        <v>20044610</v>
      </c>
      <c r="E191" s="3" t="str">
        <f>IFERROR(VLOOKUP(الربط[[#This Row],[الرقم الداخلي]],تسجيل_العقود[],5,0),"")</f>
        <v>البذرة</v>
      </c>
      <c r="F191" s="17">
        <f>IFERROR(VLOOKUP(الربط[[#This Row],[الرقم الداخلي]],تسجيل_العقود[],15,0),"")</f>
        <v>46082</v>
      </c>
      <c r="G191" s="16">
        <v>3</v>
      </c>
      <c r="H19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191" s="15">
        <v>1167</v>
      </c>
      <c r="J191" s="17">
        <v>46082</v>
      </c>
      <c r="K191" s="11">
        <v>164.25</v>
      </c>
      <c r="L19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489.10124999999999</v>
      </c>
      <c r="M191" s="39">
        <f>الربط[[#This Row],[سعر الربط]]*الربط[[#This Row],[كمية الربط]]</f>
        <v>199553.31</v>
      </c>
    </row>
    <row r="192" spans="1:13" ht="22.95" customHeight="1" x14ac:dyDescent="0.3">
      <c r="A192" s="3" t="s">
        <v>854</v>
      </c>
      <c r="B192" s="7">
        <v>46176</v>
      </c>
      <c r="C192" s="3" t="str">
        <f>IFERROR(VLOOKUP(الربط[[#This Row],[الرقم الداخلي]],تسجيل_العقود[],6,0),"")</f>
        <v xml:space="preserve">AMAGGI </v>
      </c>
      <c r="D192" s="3" t="str">
        <f>IFERROR(VLOOKUP(الربط[[#This Row],[الرقم الداخلي]],تسجيل_العقود[],9,0),"")</f>
        <v>S26/00231</v>
      </c>
      <c r="E192" s="3" t="str">
        <f>IFERROR(VLOOKUP(الربط[[#This Row],[الرقم الداخلي]],تسجيل_العقود[],5,0),"")</f>
        <v>الــــــــــذرة</v>
      </c>
      <c r="F192" s="17">
        <f>IFERROR(VLOOKUP(الربط[[#This Row],[الرقم الداخلي]],تسجيل_العقود[],15,0),"")</f>
        <v>46204</v>
      </c>
      <c r="G192" s="16">
        <v>79</v>
      </c>
      <c r="H19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10033</v>
      </c>
      <c r="I192" s="15">
        <v>430.75</v>
      </c>
      <c r="J192" s="17">
        <v>46266</v>
      </c>
      <c r="K192" s="11">
        <v>228.05585683985927</v>
      </c>
      <c r="L19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259.36198375000004</v>
      </c>
      <c r="M192" s="39">
        <f>الربط[[#This Row],[سعر الربط]]*الربط[[#This Row],[كمية الربط]]</f>
        <v>2602178.7829637504</v>
      </c>
    </row>
    <row r="193" spans="1:13" ht="22.95" customHeight="1" x14ac:dyDescent="0.3">
      <c r="A193" s="3" t="s">
        <v>854</v>
      </c>
      <c r="B193" s="7">
        <v>46177</v>
      </c>
      <c r="C193" s="3" t="str">
        <f>IFERROR(VLOOKUP(الربط[[#This Row],[الرقم الداخلي]],تسجيل_العقود[],6,0),"")</f>
        <v xml:space="preserve">AMAGGI </v>
      </c>
      <c r="D193" s="3" t="str">
        <f>IFERROR(VLOOKUP(الربط[[#This Row],[الرقم الداخلي]],تسجيل_العقود[],9,0),"")</f>
        <v>S26/00231</v>
      </c>
      <c r="E193" s="3" t="str">
        <f>IFERROR(VLOOKUP(الربط[[#This Row],[الرقم الداخلي]],تسجيل_العقود[],5,0),"")</f>
        <v>الــــــــــذرة</v>
      </c>
      <c r="F193" s="17">
        <f>IFERROR(VLOOKUP(الربط[[#This Row],[الرقم الداخلي]],تسجيل_العقود[],15,0),"")</f>
        <v>46204</v>
      </c>
      <c r="G193" s="16">
        <v>39</v>
      </c>
      <c r="H19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4953</v>
      </c>
      <c r="I193" s="15">
        <v>425.75</v>
      </c>
      <c r="J193" s="17">
        <v>46266</v>
      </c>
      <c r="K193" s="11">
        <v>228.05585683985927</v>
      </c>
      <c r="L19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257.39355875000001</v>
      </c>
      <c r="M193" s="39">
        <f>الربط[[#This Row],[سعر الربط]]*الربط[[#This Row],[كمية الربط]]</f>
        <v>1274870.29648875</v>
      </c>
    </row>
    <row r="194" spans="1:13" ht="22.95" customHeight="1" x14ac:dyDescent="0.3">
      <c r="A194" s="3" t="s">
        <v>854</v>
      </c>
      <c r="B194" s="7">
        <v>46177</v>
      </c>
      <c r="C194" s="3" t="str">
        <f>IFERROR(VLOOKUP(الربط[[#This Row],[الرقم الداخلي]],تسجيل_العقود[],6,0),"")</f>
        <v xml:space="preserve">AMAGGI </v>
      </c>
      <c r="D194" s="3" t="str">
        <f>IFERROR(VLOOKUP(الربط[[#This Row],[الرقم الداخلي]],تسجيل_العقود[],9,0),"")</f>
        <v>S26/00231</v>
      </c>
      <c r="E194" s="3" t="str">
        <f>IFERROR(VLOOKUP(الربط[[#This Row],[الرقم الداخلي]],تسجيل_العقود[],5,0),"")</f>
        <v>الــــــــــذرة</v>
      </c>
      <c r="F194" s="17">
        <f>IFERROR(VLOOKUP(الربط[[#This Row],[الرقم الداخلي]],تسجيل_العقود[],15,0),"")</f>
        <v>46204</v>
      </c>
      <c r="G194" s="16">
        <v>40</v>
      </c>
      <c r="H19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5080</v>
      </c>
      <c r="I194" s="15">
        <v>424.75</v>
      </c>
      <c r="J194" s="17">
        <v>46266</v>
      </c>
      <c r="K194" s="11">
        <v>228.05585683985927</v>
      </c>
      <c r="L19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256.99987375000001</v>
      </c>
      <c r="M194" s="39">
        <f>الربط[[#This Row],[سعر الربط]]*الربط[[#This Row],[كمية الربط]]</f>
        <v>1305559.3586500001</v>
      </c>
    </row>
    <row r="195" spans="1:13" ht="22.95" customHeight="1" x14ac:dyDescent="0.3">
      <c r="A195" s="3" t="s">
        <v>854</v>
      </c>
      <c r="B195" s="7">
        <v>46177</v>
      </c>
      <c r="C195" s="3" t="str">
        <f>IFERROR(VLOOKUP(الربط[[#This Row],[الرقم الداخلي]],تسجيل_العقود[],6,0),"")</f>
        <v xml:space="preserve">AMAGGI </v>
      </c>
      <c r="D195" s="3" t="str">
        <f>IFERROR(VLOOKUP(الربط[[#This Row],[الرقم الداخلي]],تسجيل_العقود[],9,0),"")</f>
        <v>S26/00231</v>
      </c>
      <c r="E195" s="3" t="str">
        <f>IFERROR(VLOOKUP(الربط[[#This Row],[الرقم الداخلي]],تسجيل_العقود[],5,0),"")</f>
        <v>الــــــــــذرة</v>
      </c>
      <c r="F195" s="17">
        <f>IFERROR(VLOOKUP(الربط[[#This Row],[الرقم الداخلي]],تسجيل_العقود[],15,0),"")</f>
        <v>46204</v>
      </c>
      <c r="G195" s="16">
        <v>16</v>
      </c>
      <c r="H19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95" s="15">
        <v>423.75</v>
      </c>
      <c r="J195" s="17">
        <v>46266</v>
      </c>
      <c r="K195" s="11">
        <v>228.05585683985927</v>
      </c>
      <c r="L19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256.60618875</v>
      </c>
      <c r="M195" s="39">
        <f>الربط[[#This Row],[سعر الربط]]*الربط[[#This Row],[كمية الربط]]</f>
        <v>521423.77554</v>
      </c>
    </row>
    <row r="196" spans="1:13" ht="22.95" customHeight="1" x14ac:dyDescent="0.3">
      <c r="A196" s="3" t="s">
        <v>854</v>
      </c>
      <c r="B196" s="7">
        <v>46177</v>
      </c>
      <c r="C196" s="3" t="str">
        <f>IFERROR(VLOOKUP(الربط[[#This Row],[الرقم الداخلي]],تسجيل_العقود[],6,0),"")</f>
        <v xml:space="preserve">AMAGGI </v>
      </c>
      <c r="D196" s="3" t="str">
        <f>IFERROR(VLOOKUP(الربط[[#This Row],[الرقم الداخلي]],تسجيل_العقود[],9,0),"")</f>
        <v>S26/00231</v>
      </c>
      <c r="E196" s="3" t="str">
        <f>IFERROR(VLOOKUP(الربط[[#This Row],[الرقم الداخلي]],تسجيل_العقود[],5,0),"")</f>
        <v>الــــــــــذرة</v>
      </c>
      <c r="F196" s="17">
        <f>IFERROR(VLOOKUP(الربط[[#This Row],[الرقم الداخلي]],تسجيل_العقود[],15,0),"")</f>
        <v>46204</v>
      </c>
      <c r="G196" s="16">
        <v>16</v>
      </c>
      <c r="H19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196" s="15">
        <v>422.75</v>
      </c>
      <c r="J196" s="17">
        <v>46266</v>
      </c>
      <c r="K196" s="11">
        <v>228.05585683985927</v>
      </c>
      <c r="L19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256.21250375</v>
      </c>
      <c r="M196" s="39">
        <f>الربط[[#This Row],[سعر الربط]]*الربط[[#This Row],[كمية الربط]]</f>
        <v>520623.80761999998</v>
      </c>
    </row>
    <row r="197" spans="1:13" ht="22.95" customHeight="1" x14ac:dyDescent="0.3">
      <c r="A197" s="3" t="s">
        <v>982</v>
      </c>
      <c r="B197" s="7">
        <v>46177</v>
      </c>
      <c r="C197" s="3" t="str">
        <f>IFERROR(VLOOKUP(الربط[[#This Row],[الرقم الداخلي]],تسجيل_العقود[],6,0),"")</f>
        <v>كارجيل</v>
      </c>
      <c r="D197" s="3" t="str">
        <f>IFERROR(VLOOKUP(الربط[[#This Row],[الرقم الداخلي]],تسجيل_العقود[],9,0),"")</f>
        <v>SCN-008143</v>
      </c>
      <c r="E197" s="3" t="str">
        <f>IFERROR(VLOOKUP(الربط[[#This Row],[الرقم الداخلي]],تسجيل_العقود[],5,0),"")</f>
        <v>الصويا</v>
      </c>
      <c r="F197" s="17">
        <f>IFERROR(VLOOKUP(الربط[[#This Row],[الرقم الداخلي]],تسجيل_العقود[],15,0),"")</f>
        <v>46266</v>
      </c>
      <c r="G197" s="16">
        <v>28</v>
      </c>
      <c r="H19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97" s="15">
        <v>308.89999999999998</v>
      </c>
      <c r="J197" s="17">
        <v>46266</v>
      </c>
      <c r="K197" s="11">
        <v>65</v>
      </c>
      <c r="L19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197" s="39">
        <f>الربط[[#This Row],[سعر الربط]]*الربط[[#This Row],[كمية الربط]]</f>
        <v>1049018.3783982</v>
      </c>
    </row>
    <row r="198" spans="1:13" ht="22.95" customHeight="1" x14ac:dyDescent="0.3">
      <c r="A198" s="3" t="s">
        <v>984</v>
      </c>
      <c r="B198" s="7">
        <v>46177</v>
      </c>
      <c r="C198" s="3" t="str">
        <f>IFERROR(VLOOKUP(الربط[[#This Row],[الرقم الداخلي]],تسجيل_العقود[],6,0),"")</f>
        <v>كارجيل</v>
      </c>
      <c r="D198" s="3" t="str">
        <f>IFERROR(VLOOKUP(الربط[[#This Row],[الرقم الداخلي]],تسجيل_العقود[],9,0),"")</f>
        <v>SCN-008144</v>
      </c>
      <c r="E198" s="3" t="str">
        <f>IFERROR(VLOOKUP(الربط[[#This Row],[الرقم الداخلي]],تسجيل_العقود[],5,0),"")</f>
        <v>الصويا</v>
      </c>
      <c r="F198" s="17">
        <f>IFERROR(VLOOKUP(الربط[[#This Row],[الرقم الداخلي]],تسجيل_العقود[],15,0),"")</f>
        <v>46266</v>
      </c>
      <c r="G198" s="16">
        <v>28</v>
      </c>
      <c r="H19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98" s="15">
        <v>308.89999999999998</v>
      </c>
      <c r="J198" s="17">
        <v>46266</v>
      </c>
      <c r="K198" s="11">
        <v>65</v>
      </c>
      <c r="L19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198" s="39">
        <f>الربط[[#This Row],[سعر الربط]]*الربط[[#This Row],[كمية الربط]]</f>
        <v>1049018.3783982</v>
      </c>
    </row>
    <row r="199" spans="1:13" ht="22.95" customHeight="1" x14ac:dyDescent="0.3">
      <c r="A199" s="3" t="s">
        <v>986</v>
      </c>
      <c r="B199" s="7">
        <v>46177</v>
      </c>
      <c r="C199" s="3" t="str">
        <f>IFERROR(VLOOKUP(الربط[[#This Row],[الرقم الداخلي]],تسجيل_العقود[],6,0),"")</f>
        <v>كارجيل</v>
      </c>
      <c r="D199" s="3" t="str">
        <f>IFERROR(VLOOKUP(الربط[[#This Row],[الرقم الداخلي]],تسجيل_العقود[],9,0),"")</f>
        <v>SCN-008145</v>
      </c>
      <c r="E199" s="3" t="str">
        <f>IFERROR(VLOOKUP(الربط[[#This Row],[الرقم الداخلي]],تسجيل_العقود[],5,0),"")</f>
        <v>الصويا</v>
      </c>
      <c r="F199" s="17">
        <f>IFERROR(VLOOKUP(الربط[[#This Row],[الرقم الداخلي]],تسجيل_العقود[],15,0),"")</f>
        <v>46266</v>
      </c>
      <c r="G199" s="16">
        <v>28</v>
      </c>
      <c r="H19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199" s="15">
        <v>308.89999999999998</v>
      </c>
      <c r="J199" s="17">
        <v>46266</v>
      </c>
      <c r="K199" s="11">
        <v>65</v>
      </c>
      <c r="L19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199" s="39">
        <f>الربط[[#This Row],[سعر الربط]]*الربط[[#This Row],[كمية الربط]]</f>
        <v>1049018.3783982</v>
      </c>
    </row>
    <row r="200" spans="1:13" ht="22.95" customHeight="1" x14ac:dyDescent="0.3">
      <c r="A200" s="3" t="s">
        <v>988</v>
      </c>
      <c r="B200" s="7">
        <v>46177</v>
      </c>
      <c r="C200" s="3" t="str">
        <f>IFERROR(VLOOKUP(الربط[[#This Row],[الرقم الداخلي]],تسجيل_العقود[],6,0),"")</f>
        <v>كارجيل</v>
      </c>
      <c r="D200" s="3" t="str">
        <f>IFERROR(VLOOKUP(الربط[[#This Row],[الرقم الداخلي]],تسجيل_العقود[],9,0),"")</f>
        <v>SCN-008146</v>
      </c>
      <c r="E200" s="3" t="str">
        <f>IFERROR(VLOOKUP(الربط[[#This Row],[الرقم الداخلي]],تسجيل_العقود[],5,0),"")</f>
        <v>الصويا</v>
      </c>
      <c r="F200" s="17">
        <f>IFERROR(VLOOKUP(الربط[[#This Row],[الرقم الداخلي]],تسجيل_العقود[],15,0),"")</f>
        <v>46266</v>
      </c>
      <c r="G200" s="16">
        <v>28</v>
      </c>
      <c r="H20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0" s="15">
        <v>308.89999999999998</v>
      </c>
      <c r="J200" s="17">
        <v>46266</v>
      </c>
      <c r="K200" s="11">
        <v>65</v>
      </c>
      <c r="L20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200" s="39">
        <f>الربط[[#This Row],[سعر الربط]]*الربط[[#This Row],[كمية الربط]]</f>
        <v>1049018.3783982</v>
      </c>
    </row>
    <row r="201" spans="1:13" ht="22.95" customHeight="1" x14ac:dyDescent="0.3">
      <c r="A201" s="3" t="s">
        <v>990</v>
      </c>
      <c r="B201" s="7">
        <v>46177</v>
      </c>
      <c r="C201" s="3" t="str">
        <f>IFERROR(VLOOKUP(الربط[[#This Row],[الرقم الداخلي]],تسجيل_العقود[],6,0),"")</f>
        <v>كارجيل</v>
      </c>
      <c r="D201" s="3" t="str">
        <f>IFERROR(VLOOKUP(الربط[[#This Row],[الرقم الداخلي]],تسجيل_العقود[],9,0),"")</f>
        <v>SCN-008147</v>
      </c>
      <c r="E201" s="3" t="str">
        <f>IFERROR(VLOOKUP(الربط[[#This Row],[الرقم الداخلي]],تسجيل_العقود[],5,0),"")</f>
        <v>الصويا</v>
      </c>
      <c r="F201" s="17">
        <f>IFERROR(VLOOKUP(الربط[[#This Row],[الرقم الداخلي]],تسجيل_العقود[],15,0),"")</f>
        <v>46266</v>
      </c>
      <c r="G201" s="16">
        <v>28</v>
      </c>
      <c r="H20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1" s="15">
        <v>308.89999999999998</v>
      </c>
      <c r="J201" s="17">
        <v>46266</v>
      </c>
      <c r="K201" s="11">
        <v>65</v>
      </c>
      <c r="L20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201" s="39">
        <f>الربط[[#This Row],[سعر الربط]]*الربط[[#This Row],[كمية الربط]]</f>
        <v>1049018.3783982</v>
      </c>
    </row>
    <row r="202" spans="1:13" ht="22.95" customHeight="1" x14ac:dyDescent="0.3">
      <c r="A202" s="3" t="s">
        <v>992</v>
      </c>
      <c r="B202" s="7">
        <v>46177</v>
      </c>
      <c r="C202" s="3" t="str">
        <f>IFERROR(VLOOKUP(الربط[[#This Row],[الرقم الداخلي]],تسجيل_العقود[],6,0),"")</f>
        <v>كارجيل</v>
      </c>
      <c r="D202" s="3" t="str">
        <f>IFERROR(VLOOKUP(الربط[[#This Row],[الرقم الداخلي]],تسجيل_العقود[],9,0),"")</f>
        <v>SCN-008148</v>
      </c>
      <c r="E202" s="3" t="str">
        <f>IFERROR(VLOOKUP(الربط[[#This Row],[الرقم الداخلي]],تسجيل_العقود[],5,0),"")</f>
        <v>الصويا</v>
      </c>
      <c r="F202" s="17">
        <f>IFERROR(VLOOKUP(الربط[[#This Row],[الرقم الداخلي]],تسجيل_العقود[],15,0),"")</f>
        <v>46266</v>
      </c>
      <c r="G202" s="16">
        <v>28</v>
      </c>
      <c r="H20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2" s="15">
        <v>308.89999999999998</v>
      </c>
      <c r="J202" s="17">
        <v>46266</v>
      </c>
      <c r="K202" s="11">
        <v>65</v>
      </c>
      <c r="L20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412.15557849999993</v>
      </c>
      <c r="M202" s="39">
        <f>الربط[[#This Row],[سعر الربط]]*الربط[[#This Row],[كمية الربط]]</f>
        <v>1049018.3783982</v>
      </c>
    </row>
    <row r="203" spans="1:13" ht="22.95" customHeight="1" x14ac:dyDescent="0.3">
      <c r="A203" s="3" t="s">
        <v>994</v>
      </c>
      <c r="B203" s="7">
        <v>46177</v>
      </c>
      <c r="C203" s="3" t="str">
        <f>IFERROR(VLOOKUP(الربط[[#This Row],[الرقم الداخلي]],تسجيل_العقود[],6,0),"")</f>
        <v>كارجيل</v>
      </c>
      <c r="D203" s="3" t="str">
        <f>IFERROR(VLOOKUP(الربط[[#This Row],[الرقم الداخلي]],تسجيل_العقود[],9,0),"")</f>
        <v>SCN-008149</v>
      </c>
      <c r="E203" s="3" t="str">
        <f>IFERROR(VLOOKUP(الربط[[#This Row],[الرقم الداخلي]],تسجيل_العقود[],5,0),"")</f>
        <v>الصويا</v>
      </c>
      <c r="F203" s="17">
        <f>IFERROR(VLOOKUP(الربط[[#This Row],[الرقم الداخلي]],تسجيل_العقود[],15,0),"")</f>
        <v>46266</v>
      </c>
      <c r="G203" s="16">
        <v>28</v>
      </c>
      <c r="H20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3" s="15">
        <v>308.3</v>
      </c>
      <c r="J203" s="17">
        <v>46266</v>
      </c>
      <c r="K203" s="11">
        <v>65</v>
      </c>
      <c r="L20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411.4941895</v>
      </c>
      <c r="M203" s="39">
        <f>الربط[[#This Row],[سعر الربط]]*الربط[[#This Row],[كمية الربط]]</f>
        <v>1047335.0111154001</v>
      </c>
    </row>
    <row r="204" spans="1:13" ht="22.95" customHeight="1" x14ac:dyDescent="0.3">
      <c r="A204" s="3" t="s">
        <v>996</v>
      </c>
      <c r="B204" s="7">
        <v>46177</v>
      </c>
      <c r="C204" s="3" t="str">
        <f>IFERROR(VLOOKUP(الربط[[#This Row],[الرقم الداخلي]],تسجيل_العقود[],6,0),"")</f>
        <v>كارجيل</v>
      </c>
      <c r="D204" s="3" t="str">
        <f>IFERROR(VLOOKUP(الربط[[#This Row],[الرقم الداخلي]],تسجيل_العقود[],9,0),"")</f>
        <v>SCN-008150</v>
      </c>
      <c r="E204" s="3" t="str">
        <f>IFERROR(VLOOKUP(الربط[[#This Row],[الرقم الداخلي]],تسجيل_العقود[],5,0),"")</f>
        <v>الصويا</v>
      </c>
      <c r="F204" s="17">
        <f>IFERROR(VLOOKUP(الربط[[#This Row],[الرقم الداخلي]],تسجيل_العقود[],15,0),"")</f>
        <v>46266</v>
      </c>
      <c r="G204" s="16">
        <v>28</v>
      </c>
      <c r="H20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4" s="15">
        <v>308.3</v>
      </c>
      <c r="J204" s="17">
        <v>46266</v>
      </c>
      <c r="K204" s="11">
        <v>65</v>
      </c>
      <c r="L20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411.4941895</v>
      </c>
      <c r="M204" s="39">
        <f>الربط[[#This Row],[سعر الربط]]*الربط[[#This Row],[كمية الربط]]</f>
        <v>1047335.0111154001</v>
      </c>
    </row>
    <row r="205" spans="1:13" ht="22.95" customHeight="1" x14ac:dyDescent="0.3">
      <c r="A205" s="3" t="s">
        <v>998</v>
      </c>
      <c r="B205" s="7">
        <v>46177</v>
      </c>
      <c r="C205" s="3" t="str">
        <f>IFERROR(VLOOKUP(الربط[[#This Row],[الرقم الداخلي]],تسجيل_العقود[],6,0),"")</f>
        <v>كارجيل</v>
      </c>
      <c r="D205" s="3" t="str">
        <f>IFERROR(VLOOKUP(الربط[[#This Row],[الرقم الداخلي]],تسجيل_العقود[],9,0),"")</f>
        <v>SCN-008151</v>
      </c>
      <c r="E205" s="3" t="str">
        <f>IFERROR(VLOOKUP(الربط[[#This Row],[الرقم الداخلي]],تسجيل_العقود[],5,0),"")</f>
        <v>الصويا</v>
      </c>
      <c r="F205" s="17">
        <f>IFERROR(VLOOKUP(الربط[[#This Row],[الرقم الداخلي]],تسجيل_العقود[],15,0),"")</f>
        <v>46266</v>
      </c>
      <c r="G205" s="16">
        <v>28</v>
      </c>
      <c r="H20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5" s="15">
        <v>308.3</v>
      </c>
      <c r="J205" s="17">
        <v>46266</v>
      </c>
      <c r="K205" s="11">
        <v>65</v>
      </c>
      <c r="L20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411.4941895</v>
      </c>
      <c r="M205" s="39">
        <f>الربط[[#This Row],[سعر الربط]]*الربط[[#This Row],[كمية الربط]]</f>
        <v>1047335.0111154001</v>
      </c>
    </row>
    <row r="206" spans="1:13" ht="22.95" customHeight="1" x14ac:dyDescent="0.3">
      <c r="A206" s="3" t="s">
        <v>1000</v>
      </c>
      <c r="B206" s="7">
        <v>46177</v>
      </c>
      <c r="C206" s="3" t="str">
        <f>IFERROR(VLOOKUP(الربط[[#This Row],[الرقم الداخلي]],تسجيل_العقود[],6,0),"")</f>
        <v>كارجيل</v>
      </c>
      <c r="D206" s="3" t="str">
        <f>IFERROR(VLOOKUP(الربط[[#This Row],[الرقم الداخلي]],تسجيل_العقود[],9,0),"")</f>
        <v>SCN-008152</v>
      </c>
      <c r="E206" s="3" t="str">
        <f>IFERROR(VLOOKUP(الربط[[#This Row],[الرقم الداخلي]],تسجيل_العقود[],5,0),"")</f>
        <v>الصويا</v>
      </c>
      <c r="F206" s="17">
        <f>IFERROR(VLOOKUP(الربط[[#This Row],[الرقم الداخلي]],تسجيل_العقود[],15,0),"")</f>
        <v>46266</v>
      </c>
      <c r="G206" s="16">
        <v>28</v>
      </c>
      <c r="H20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6" s="15">
        <v>308.3</v>
      </c>
      <c r="J206" s="17">
        <v>46266</v>
      </c>
      <c r="K206" s="11">
        <v>65</v>
      </c>
      <c r="L20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411.4941895</v>
      </c>
      <c r="M206" s="39">
        <f>الربط[[#This Row],[سعر الربط]]*الربط[[#This Row],[كمية الربط]]</f>
        <v>1047335.0111154001</v>
      </c>
    </row>
    <row r="207" spans="1:13" ht="22.95" customHeight="1" x14ac:dyDescent="0.3">
      <c r="A207" s="3" t="s">
        <v>1002</v>
      </c>
      <c r="B207" s="7">
        <v>46177</v>
      </c>
      <c r="C207" s="3" t="str">
        <f>IFERROR(VLOOKUP(الربط[[#This Row],[الرقم الداخلي]],تسجيل_العقود[],6,0),"")</f>
        <v>كارجيل</v>
      </c>
      <c r="D207" s="3" t="str">
        <f>IFERROR(VLOOKUP(الربط[[#This Row],[الرقم الداخلي]],تسجيل_العقود[],9,0),"")</f>
        <v>SCN-008153</v>
      </c>
      <c r="E207" s="3" t="str">
        <f>IFERROR(VLOOKUP(الربط[[#This Row],[الرقم الداخلي]],تسجيل_العقود[],5,0),"")</f>
        <v>الصويا</v>
      </c>
      <c r="F207" s="17">
        <f>IFERROR(VLOOKUP(الربط[[#This Row],[الرقم الداخلي]],تسجيل_العقود[],15,0),"")</f>
        <v>46266</v>
      </c>
      <c r="G207" s="16">
        <v>28</v>
      </c>
      <c r="H20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7" s="15">
        <v>307.89999999999998</v>
      </c>
      <c r="J207" s="17">
        <v>46266</v>
      </c>
      <c r="K207" s="11">
        <v>65</v>
      </c>
      <c r="L20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411.05326349999996</v>
      </c>
      <c r="M207" s="39">
        <f>الربط[[#This Row],[سعر الربط]]*الربط[[#This Row],[كمية الربط]]</f>
        <v>1046212.7662601999</v>
      </c>
    </row>
    <row r="208" spans="1:13" ht="22.95" customHeight="1" x14ac:dyDescent="0.3">
      <c r="A208" s="3" t="s">
        <v>1004</v>
      </c>
      <c r="B208" s="7">
        <v>46177</v>
      </c>
      <c r="C208" s="3" t="str">
        <f>IFERROR(VLOOKUP(الربط[[#This Row],[الرقم الداخلي]],تسجيل_العقود[],6,0),"")</f>
        <v>كارجيل</v>
      </c>
      <c r="D208" s="3" t="str">
        <f>IFERROR(VLOOKUP(الربط[[#This Row],[الرقم الداخلي]],تسجيل_العقود[],9,0),"")</f>
        <v>SCN-008154</v>
      </c>
      <c r="E208" s="3" t="str">
        <f>IFERROR(VLOOKUP(الربط[[#This Row],[الرقم الداخلي]],تسجيل_العقود[],5,0),"")</f>
        <v>الصويا</v>
      </c>
      <c r="F208" s="17">
        <f>IFERROR(VLOOKUP(الربط[[#This Row],[الرقم الداخلي]],تسجيل_العقود[],15,0),"")</f>
        <v>46266</v>
      </c>
      <c r="G208" s="16">
        <v>28</v>
      </c>
      <c r="H20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08" s="15">
        <v>307.89999999999998</v>
      </c>
      <c r="J208" s="17">
        <v>46266</v>
      </c>
      <c r="K208" s="11">
        <v>65</v>
      </c>
      <c r="L20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411.05326349999996</v>
      </c>
      <c r="M208" s="39">
        <f>الربط[[#This Row],[سعر الربط]]*الربط[[#This Row],[كمية الربط]]</f>
        <v>1046212.7662601999</v>
      </c>
    </row>
    <row r="209" spans="1:13" ht="22.95" customHeight="1" x14ac:dyDescent="0.3">
      <c r="A209" s="3" t="s">
        <v>854</v>
      </c>
      <c r="B209" s="7">
        <v>46178</v>
      </c>
      <c r="C209" s="3" t="str">
        <f>IFERROR(VLOOKUP(الربط[[#This Row],[الرقم الداخلي]],تسجيل_العقود[],6,0),"")</f>
        <v xml:space="preserve">AMAGGI </v>
      </c>
      <c r="D209" s="3" t="str">
        <f>IFERROR(VLOOKUP(الربط[[#This Row],[الرقم الداخلي]],تسجيل_العقود[],9,0),"")</f>
        <v>S26/00231</v>
      </c>
      <c r="E209" s="3" t="str">
        <f>IFERROR(VLOOKUP(الربط[[#This Row],[الرقم الداخلي]],تسجيل_العقود[],5,0),"")</f>
        <v>الــــــــــذرة</v>
      </c>
      <c r="F209" s="17">
        <f>IFERROR(VLOOKUP(الربط[[#This Row],[الرقم الداخلي]],تسجيل_العقود[],15,0),"")</f>
        <v>46204</v>
      </c>
      <c r="G209" s="16">
        <v>25</v>
      </c>
      <c r="H20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3175</v>
      </c>
      <c r="I209" s="15">
        <v>421.75</v>
      </c>
      <c r="J209" s="17">
        <v>46266</v>
      </c>
      <c r="K209" s="11">
        <v>228.05585683985927</v>
      </c>
      <c r="L20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255.81881875000002</v>
      </c>
      <c r="M209" s="39">
        <f>الربط[[#This Row],[سعر الربط]]*الربط[[#This Row],[كمية الربط]]</f>
        <v>812224.7495312501</v>
      </c>
    </row>
    <row r="210" spans="1:13" ht="22.95" customHeight="1" x14ac:dyDescent="0.3">
      <c r="A210" s="3" t="s">
        <v>854</v>
      </c>
      <c r="B210" s="7">
        <v>46178</v>
      </c>
      <c r="C210" s="3" t="str">
        <f>IFERROR(VLOOKUP(الربط[[#This Row],[الرقم الداخلي]],تسجيل_العقود[],6,0),"")</f>
        <v xml:space="preserve">AMAGGI </v>
      </c>
      <c r="D210" s="3" t="str">
        <f>IFERROR(VLOOKUP(الربط[[#This Row],[الرقم الداخلي]],تسجيل_العقود[],9,0),"")</f>
        <v>S26/00231</v>
      </c>
      <c r="E210" s="3" t="str">
        <f>IFERROR(VLOOKUP(الربط[[#This Row],[الرقم الداخلي]],تسجيل_العقود[],5,0),"")</f>
        <v>الــــــــــذرة</v>
      </c>
      <c r="F210" s="17">
        <f>IFERROR(VLOOKUP(الربط[[#This Row],[الرقم الداخلي]],تسجيل_العقود[],15,0),"")</f>
        <v>46204</v>
      </c>
      <c r="G210" s="16">
        <v>50</v>
      </c>
      <c r="H21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6350</v>
      </c>
      <c r="I210" s="15">
        <v>420.75</v>
      </c>
      <c r="J210" s="17">
        <v>46266</v>
      </c>
      <c r="K210" s="11">
        <v>228.05585683985927</v>
      </c>
      <c r="L21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255.42513375000001</v>
      </c>
      <c r="M210" s="39">
        <f>الربط[[#This Row],[سعر الربط]]*الربط[[#This Row],[كمية الربط]]</f>
        <v>1621949.5993125001</v>
      </c>
    </row>
    <row r="211" spans="1:13" ht="22.95" customHeight="1" x14ac:dyDescent="0.3">
      <c r="A211" s="3" t="s">
        <v>854</v>
      </c>
      <c r="B211" s="7">
        <v>46178</v>
      </c>
      <c r="C211" s="3" t="str">
        <f>IFERROR(VLOOKUP(الربط[[#This Row],[الرقم الداخلي]],تسجيل_العقود[],6,0),"")</f>
        <v xml:space="preserve">AMAGGI </v>
      </c>
      <c r="D211" s="3" t="str">
        <f>IFERROR(VLOOKUP(الربط[[#This Row],[الرقم الداخلي]],تسجيل_العقود[],9,0),"")</f>
        <v>S26/00231</v>
      </c>
      <c r="E211" s="3" t="str">
        <f>IFERROR(VLOOKUP(الربط[[#This Row],[الرقم الداخلي]],تسجيل_العقود[],5,0),"")</f>
        <v>الــــــــــذرة</v>
      </c>
      <c r="F211" s="17">
        <f>IFERROR(VLOOKUP(الربط[[#This Row],[الرقم الداخلي]],تسجيل_العقود[],15,0),"")</f>
        <v>46204</v>
      </c>
      <c r="G211" s="16">
        <v>25</v>
      </c>
      <c r="H21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3175</v>
      </c>
      <c r="I211" s="15">
        <v>419.75</v>
      </c>
      <c r="J211" s="17">
        <v>46266</v>
      </c>
      <c r="K211" s="11">
        <v>228.05585683985927</v>
      </c>
      <c r="L21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255.03144875000001</v>
      </c>
      <c r="M211" s="39">
        <f>الربط[[#This Row],[سعر الربط]]*الربط[[#This Row],[كمية الربط]]</f>
        <v>809724.84978125</v>
      </c>
    </row>
    <row r="212" spans="1:13" ht="22.95" customHeight="1" x14ac:dyDescent="0.3">
      <c r="A212" s="3" t="s">
        <v>1006</v>
      </c>
      <c r="B212" s="7">
        <v>46178</v>
      </c>
      <c r="C212" s="3" t="str">
        <f>IFERROR(VLOOKUP(الربط[[#This Row],[الرقم الداخلي]],تسجيل_العقود[],6,0),"")</f>
        <v>كارجيل</v>
      </c>
      <c r="D212" s="3" t="str">
        <f>IFERROR(VLOOKUP(الربط[[#This Row],[الرقم الداخلي]],تسجيل_العقود[],9,0),"")</f>
        <v>SCN-008155</v>
      </c>
      <c r="E212" s="3" t="str">
        <f>IFERROR(VLOOKUP(الربط[[#This Row],[الرقم الداخلي]],تسجيل_العقود[],5,0),"")</f>
        <v>الصويا</v>
      </c>
      <c r="F212" s="17">
        <f>IFERROR(VLOOKUP(الربط[[#This Row],[الرقم الداخلي]],تسجيل_العقود[],15,0),"")</f>
        <v>46266</v>
      </c>
      <c r="G212" s="16">
        <v>28</v>
      </c>
      <c r="H21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2" s="15">
        <v>307.8</v>
      </c>
      <c r="J212" s="17">
        <v>46266</v>
      </c>
      <c r="K212" s="11">
        <v>65</v>
      </c>
      <c r="L21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410.94303199999996</v>
      </c>
      <c r="M212" s="39">
        <f>الربط[[#This Row],[سعر الربط]]*الربط[[#This Row],[كمية الربط]]</f>
        <v>1045932.2050464</v>
      </c>
    </row>
    <row r="213" spans="1:13" ht="22.95" customHeight="1" x14ac:dyDescent="0.3">
      <c r="A213" s="3" t="s">
        <v>1022</v>
      </c>
      <c r="B213" s="7">
        <v>46178</v>
      </c>
      <c r="C213" s="3" t="str">
        <f>IFERROR(VLOOKUP(الربط[[#This Row],[الرقم الداخلي]],تسجيل_العقود[],6,0),"")</f>
        <v>كارجيل</v>
      </c>
      <c r="D213" s="3" t="str">
        <f>IFERROR(VLOOKUP(الربط[[#This Row],[الرقم الداخلي]],تسجيل_العقود[],9,0),"")</f>
        <v>SCN-008156</v>
      </c>
      <c r="E213" s="3" t="str">
        <f>IFERROR(VLOOKUP(الربط[[#This Row],[الرقم الداخلي]],تسجيل_العقود[],5,0),"")</f>
        <v>الصويا</v>
      </c>
      <c r="F213" s="17">
        <f>IFERROR(VLOOKUP(الربط[[#This Row],[الرقم الداخلي]],تسجيل_العقود[],15,0),"")</f>
        <v>46266</v>
      </c>
      <c r="G213" s="16">
        <v>28</v>
      </c>
      <c r="H21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3" s="15">
        <v>307.8</v>
      </c>
      <c r="J213" s="17">
        <v>46266</v>
      </c>
      <c r="K213" s="11">
        <v>65</v>
      </c>
      <c r="L21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410.94303199999996</v>
      </c>
      <c r="M213" s="39">
        <f>الربط[[#This Row],[سعر الربط]]*الربط[[#This Row],[كمية الربط]]</f>
        <v>1045932.2050464</v>
      </c>
    </row>
    <row r="214" spans="1:13" ht="22.95" customHeight="1" x14ac:dyDescent="0.3">
      <c r="A214" s="3" t="s">
        <v>1024</v>
      </c>
      <c r="B214" s="7">
        <v>46178</v>
      </c>
      <c r="C214" s="3" t="str">
        <f>IFERROR(VLOOKUP(الربط[[#This Row],[الرقم الداخلي]],تسجيل_العقود[],6,0),"")</f>
        <v>كارجيل</v>
      </c>
      <c r="D214" s="3" t="str">
        <f>IFERROR(VLOOKUP(الربط[[#This Row],[الرقم الداخلي]],تسجيل_العقود[],9,0),"")</f>
        <v>SCN-008157</v>
      </c>
      <c r="E214" s="3" t="str">
        <f>IFERROR(VLOOKUP(الربط[[#This Row],[الرقم الداخلي]],تسجيل_العقود[],5,0),"")</f>
        <v>الصويا</v>
      </c>
      <c r="F214" s="17">
        <f>IFERROR(VLOOKUP(الربط[[#This Row],[الرقم الداخلي]],تسجيل_العقود[],15,0),"")</f>
        <v>46266</v>
      </c>
      <c r="G214" s="16">
        <v>28</v>
      </c>
      <c r="H21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4" s="15">
        <v>307</v>
      </c>
      <c r="J214" s="17">
        <v>46266</v>
      </c>
      <c r="K214" s="11">
        <v>65</v>
      </c>
      <c r="L21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410.06117999999998</v>
      </c>
      <c r="M214" s="39">
        <f>الربط[[#This Row],[سعر الربط]]*الربط[[#This Row],[كمية الربط]]</f>
        <v>1043687.7153360001</v>
      </c>
    </row>
    <row r="215" spans="1:13" ht="22.95" customHeight="1" x14ac:dyDescent="0.3">
      <c r="A215" s="3" t="s">
        <v>1026</v>
      </c>
      <c r="B215" s="7">
        <v>46178</v>
      </c>
      <c r="C215" s="3" t="str">
        <f>IFERROR(VLOOKUP(الربط[[#This Row],[الرقم الداخلي]],تسجيل_العقود[],6,0),"")</f>
        <v>كارجيل</v>
      </c>
      <c r="D215" s="3" t="str">
        <f>IFERROR(VLOOKUP(الربط[[#This Row],[الرقم الداخلي]],تسجيل_العقود[],9,0),"")</f>
        <v>SCN-008158</v>
      </c>
      <c r="E215" s="3" t="str">
        <f>IFERROR(VLOOKUP(الربط[[#This Row],[الرقم الداخلي]],تسجيل_العقود[],5,0),"")</f>
        <v>الصويا</v>
      </c>
      <c r="F215" s="17">
        <f>IFERROR(VLOOKUP(الربط[[#This Row],[الرقم الداخلي]],تسجيل_العقود[],15,0),"")</f>
        <v>46266</v>
      </c>
      <c r="G215" s="16">
        <v>28</v>
      </c>
      <c r="H21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5" s="15">
        <v>307</v>
      </c>
      <c r="J215" s="17">
        <v>46266</v>
      </c>
      <c r="K215" s="11">
        <v>65</v>
      </c>
      <c r="L21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410.06117999999998</v>
      </c>
      <c r="M215" s="39">
        <f>الربط[[#This Row],[سعر الربط]]*الربط[[#This Row],[كمية الربط]]</f>
        <v>1043687.7153360001</v>
      </c>
    </row>
    <row r="216" spans="1:13" ht="22.95" customHeight="1" x14ac:dyDescent="0.3">
      <c r="A216" s="3" t="s">
        <v>1028</v>
      </c>
      <c r="B216" s="7">
        <v>46178</v>
      </c>
      <c r="C216" s="3" t="str">
        <f>IFERROR(VLOOKUP(الربط[[#This Row],[الرقم الداخلي]],تسجيل_العقود[],6,0),"")</f>
        <v>كارجيل</v>
      </c>
      <c r="D216" s="3" t="str">
        <f>IFERROR(VLOOKUP(الربط[[#This Row],[الرقم الداخلي]],تسجيل_العقود[],9,0),"")</f>
        <v>SCN-008159</v>
      </c>
      <c r="E216" s="3" t="str">
        <f>IFERROR(VLOOKUP(الربط[[#This Row],[الرقم الداخلي]],تسجيل_العقود[],5,0),"")</f>
        <v>الصويا</v>
      </c>
      <c r="F216" s="17">
        <f>IFERROR(VLOOKUP(الربط[[#This Row],[الرقم الداخلي]],تسجيل_العقود[],15,0),"")</f>
        <v>46266</v>
      </c>
      <c r="G216" s="16">
        <v>28</v>
      </c>
      <c r="H21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6" s="15">
        <v>307</v>
      </c>
      <c r="J216" s="17">
        <v>46266</v>
      </c>
      <c r="K216" s="11">
        <v>65</v>
      </c>
      <c r="L21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410.06117999999998</v>
      </c>
      <c r="M216" s="39">
        <f>الربط[[#This Row],[سعر الربط]]*الربط[[#This Row],[كمية الربط]]</f>
        <v>1043687.7153360001</v>
      </c>
    </row>
    <row r="217" spans="1:13" ht="22.95" customHeight="1" x14ac:dyDescent="0.3">
      <c r="A217" s="3" t="s">
        <v>1030</v>
      </c>
      <c r="B217" s="7">
        <v>46178</v>
      </c>
      <c r="C217" s="3" t="str">
        <f>IFERROR(VLOOKUP(الربط[[#This Row],[الرقم الداخلي]],تسجيل_العقود[],6,0),"")</f>
        <v>كارجيل</v>
      </c>
      <c r="D217" s="3" t="str">
        <f>IFERROR(VLOOKUP(الربط[[#This Row],[الرقم الداخلي]],تسجيل_العقود[],9,0),"")</f>
        <v>SCN-008160</v>
      </c>
      <c r="E217" s="3" t="str">
        <f>IFERROR(VLOOKUP(الربط[[#This Row],[الرقم الداخلي]],تسجيل_العقود[],5,0),"")</f>
        <v>الصويا</v>
      </c>
      <c r="F217" s="17">
        <f>IFERROR(VLOOKUP(الربط[[#This Row],[الرقم الداخلي]],تسجيل_العقود[],15,0),"")</f>
        <v>46266</v>
      </c>
      <c r="G217" s="16">
        <v>28</v>
      </c>
      <c r="H21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7" s="15">
        <v>307</v>
      </c>
      <c r="J217" s="17">
        <v>46266</v>
      </c>
      <c r="K217" s="11">
        <v>65</v>
      </c>
      <c r="L21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410.06117999999998</v>
      </c>
      <c r="M217" s="39">
        <f>الربط[[#This Row],[سعر الربط]]*الربط[[#This Row],[كمية الربط]]</f>
        <v>1043687.7153360001</v>
      </c>
    </row>
    <row r="218" spans="1:13" ht="22.95" customHeight="1" x14ac:dyDescent="0.3">
      <c r="A218" s="3" t="s">
        <v>1032</v>
      </c>
      <c r="B218" s="7">
        <v>46178</v>
      </c>
      <c r="C218" s="3" t="str">
        <f>IFERROR(VLOOKUP(الربط[[#This Row],[الرقم الداخلي]],تسجيل_العقود[],6,0),"")</f>
        <v>كارجيل</v>
      </c>
      <c r="D218" s="3" t="str">
        <f>IFERROR(VLOOKUP(الربط[[#This Row],[الرقم الداخلي]],تسجيل_العقود[],9,0),"")</f>
        <v>SCN-008161</v>
      </c>
      <c r="E218" s="3" t="str">
        <f>IFERROR(VLOOKUP(الربط[[#This Row],[الرقم الداخلي]],تسجيل_العقود[],5,0),"")</f>
        <v>الصويا</v>
      </c>
      <c r="F218" s="17">
        <f>IFERROR(VLOOKUP(الربط[[#This Row],[الرقم الداخلي]],تسجيل_العقود[],15,0),"")</f>
        <v>46266</v>
      </c>
      <c r="G218" s="16">
        <v>28</v>
      </c>
      <c r="H21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8" s="15">
        <v>307.5</v>
      </c>
      <c r="J218" s="17">
        <v>46266</v>
      </c>
      <c r="K218" s="11">
        <v>65</v>
      </c>
      <c r="L21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410.61233749999997</v>
      </c>
      <c r="M218" s="39">
        <f>الربط[[#This Row],[سعر الربط]]*الربط[[#This Row],[كمية الربط]]</f>
        <v>1045090.521405</v>
      </c>
    </row>
    <row r="219" spans="1:13" ht="22.95" customHeight="1" x14ac:dyDescent="0.3">
      <c r="A219" s="3" t="s">
        <v>1034</v>
      </c>
      <c r="B219" s="7">
        <v>46178</v>
      </c>
      <c r="C219" s="3" t="str">
        <f>IFERROR(VLOOKUP(الربط[[#This Row],[الرقم الداخلي]],تسجيل_العقود[],6,0),"")</f>
        <v>كارجيل</v>
      </c>
      <c r="D219" s="3" t="str">
        <f>IFERROR(VLOOKUP(الربط[[#This Row],[الرقم الداخلي]],تسجيل_العقود[],9,0),"")</f>
        <v>SCN-008162</v>
      </c>
      <c r="E219" s="3" t="str">
        <f>IFERROR(VLOOKUP(الربط[[#This Row],[الرقم الداخلي]],تسجيل_العقود[],5,0),"")</f>
        <v>الصويا</v>
      </c>
      <c r="F219" s="17">
        <f>IFERROR(VLOOKUP(الربط[[#This Row],[الرقم الداخلي]],تسجيل_العقود[],15,0),"")</f>
        <v>46266</v>
      </c>
      <c r="G219" s="16">
        <v>28</v>
      </c>
      <c r="H21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19" s="15">
        <v>307.5</v>
      </c>
      <c r="J219" s="17">
        <v>46266</v>
      </c>
      <c r="K219" s="11">
        <v>65</v>
      </c>
      <c r="L21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410.61233749999997</v>
      </c>
      <c r="M219" s="39">
        <f>الربط[[#This Row],[سعر الربط]]*الربط[[#This Row],[كمية الربط]]</f>
        <v>1045090.521405</v>
      </c>
    </row>
    <row r="220" spans="1:13" ht="22.95" customHeight="1" x14ac:dyDescent="0.3">
      <c r="A220" s="3" t="s">
        <v>1036</v>
      </c>
      <c r="B220" s="7">
        <v>46178</v>
      </c>
      <c r="C220" s="3" t="str">
        <f>IFERROR(VLOOKUP(الربط[[#This Row],[الرقم الداخلي]],تسجيل_العقود[],6,0),"")</f>
        <v>كارجيل</v>
      </c>
      <c r="D220" s="3" t="str">
        <f>IFERROR(VLOOKUP(الربط[[#This Row],[الرقم الداخلي]],تسجيل_العقود[],9,0),"")</f>
        <v>SCN-008163</v>
      </c>
      <c r="E220" s="3" t="str">
        <f>IFERROR(VLOOKUP(الربط[[#This Row],[الرقم الداخلي]],تسجيل_العقود[],5,0),"")</f>
        <v>الصويا</v>
      </c>
      <c r="F220" s="17">
        <f>IFERROR(VLOOKUP(الربط[[#This Row],[الرقم الداخلي]],تسجيل_العقود[],15,0),"")</f>
        <v>46266</v>
      </c>
      <c r="G220" s="16">
        <v>28</v>
      </c>
      <c r="H22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20" s="15">
        <v>306.8</v>
      </c>
      <c r="J220" s="17">
        <v>46266</v>
      </c>
      <c r="K220" s="11">
        <v>65</v>
      </c>
      <c r="L22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409.84071699999998</v>
      </c>
      <c r="M220" s="39">
        <f>الربط[[#This Row],[سعر الربط]]*الربط[[#This Row],[كمية الربط]]</f>
        <v>1043126.5929084001</v>
      </c>
    </row>
    <row r="221" spans="1:13" ht="22.95" customHeight="1" x14ac:dyDescent="0.3">
      <c r="A221" s="3" t="s">
        <v>1038</v>
      </c>
      <c r="B221" s="7">
        <v>46178</v>
      </c>
      <c r="C221" s="3" t="str">
        <f>IFERROR(VLOOKUP(الربط[[#This Row],[الرقم الداخلي]],تسجيل_العقود[],6,0),"")</f>
        <v>كارجيل</v>
      </c>
      <c r="D221" s="3" t="str">
        <f>IFERROR(VLOOKUP(الربط[[#This Row],[الرقم الداخلي]],تسجيل_العقود[],9,0),"")</f>
        <v>SCN-008164</v>
      </c>
      <c r="E221" s="3" t="str">
        <f>IFERROR(VLOOKUP(الربط[[#This Row],[الرقم الداخلي]],تسجيل_العقود[],5,0),"")</f>
        <v>الصويا</v>
      </c>
      <c r="F221" s="17">
        <f>IFERROR(VLOOKUP(الربط[[#This Row],[الرقم الداخلي]],تسجيل_العقود[],15,0),"")</f>
        <v>46266</v>
      </c>
      <c r="G221" s="16">
        <v>28</v>
      </c>
      <c r="H22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21" s="15">
        <v>306.8</v>
      </c>
      <c r="J221" s="17">
        <v>46266</v>
      </c>
      <c r="K221" s="11">
        <v>65</v>
      </c>
      <c r="L22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409.84071699999998</v>
      </c>
      <c r="M221" s="39">
        <f>الربط[[#This Row],[سعر الربط]]*الربط[[#This Row],[كمية الربط]]</f>
        <v>1043126.5929084001</v>
      </c>
    </row>
    <row r="222" spans="1:13" ht="22.95" customHeight="1" x14ac:dyDescent="0.3">
      <c r="A222" s="3" t="s">
        <v>1040</v>
      </c>
      <c r="B222" s="7">
        <v>46178</v>
      </c>
      <c r="C222" s="3" t="str">
        <f>IFERROR(VLOOKUP(الربط[[#This Row],[الرقم الداخلي]],تسجيل_العقود[],6,0),"")</f>
        <v>كارجيل</v>
      </c>
      <c r="D222" s="3" t="str">
        <f>IFERROR(VLOOKUP(الربط[[#This Row],[الرقم الداخلي]],تسجيل_العقود[],9,0),"")</f>
        <v>SCN-008165</v>
      </c>
      <c r="E222" s="3" t="str">
        <f>IFERROR(VLOOKUP(الربط[[#This Row],[الرقم الداخلي]],تسجيل_العقود[],5,0),"")</f>
        <v>الصويا</v>
      </c>
      <c r="F222" s="17">
        <f>IFERROR(VLOOKUP(الربط[[#This Row],[الرقم الداخلي]],تسجيل_العقود[],15,0),"")</f>
        <v>46266</v>
      </c>
      <c r="G222" s="16">
        <v>28</v>
      </c>
      <c r="H22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22" s="15">
        <v>306.8</v>
      </c>
      <c r="J222" s="17">
        <v>46266</v>
      </c>
      <c r="K222" s="11">
        <v>65</v>
      </c>
      <c r="L22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409.84071699999998</v>
      </c>
      <c r="M222" s="39">
        <f>الربط[[#This Row],[سعر الربط]]*الربط[[#This Row],[كمية الربط]]</f>
        <v>1043126.5929084001</v>
      </c>
    </row>
    <row r="223" spans="1:13" ht="22.95" customHeight="1" x14ac:dyDescent="0.3">
      <c r="A223" s="3" t="s">
        <v>1042</v>
      </c>
      <c r="B223" s="7">
        <v>46178</v>
      </c>
      <c r="C223" s="3" t="str">
        <f>IFERROR(VLOOKUP(الربط[[#This Row],[الرقم الداخلي]],تسجيل_العقود[],6,0),"")</f>
        <v>كارجيل</v>
      </c>
      <c r="D223" s="3" t="str">
        <f>IFERROR(VLOOKUP(الربط[[#This Row],[الرقم الداخلي]],تسجيل_العقود[],9,0),"")</f>
        <v>SCN-008166</v>
      </c>
      <c r="E223" s="3" t="str">
        <f>IFERROR(VLOOKUP(الربط[[#This Row],[الرقم الداخلي]],تسجيل_العقود[],5,0),"")</f>
        <v>الصويا</v>
      </c>
      <c r="F223" s="17">
        <f>IFERROR(VLOOKUP(الربط[[#This Row],[الرقم الداخلي]],تسجيل_العقود[],15,0),"")</f>
        <v>46266</v>
      </c>
      <c r="G223" s="16">
        <v>28</v>
      </c>
      <c r="H22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23" s="15">
        <v>306.8</v>
      </c>
      <c r="J223" s="17">
        <v>46266</v>
      </c>
      <c r="K223" s="11">
        <v>65</v>
      </c>
      <c r="L22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409.84071699999998</v>
      </c>
      <c r="M223" s="39">
        <f>الربط[[#This Row],[سعر الربط]]*الربط[[#This Row],[كمية الربط]]</f>
        <v>1043126.5929084001</v>
      </c>
    </row>
    <row r="224" spans="1:13" ht="22.95" customHeight="1" x14ac:dyDescent="0.3">
      <c r="A224" s="3" t="s">
        <v>823</v>
      </c>
      <c r="B224" s="7">
        <v>46178</v>
      </c>
      <c r="C224" s="3" t="str">
        <f>IFERROR(VLOOKUP(الربط[[#This Row],[الرقم الداخلي]],تسجيل_العقود[],6,0),"")</f>
        <v xml:space="preserve">ميدسوفتس </v>
      </c>
      <c r="D224" s="3">
        <f>IFERROR(VLOOKUP(الربط[[#This Row],[الرقم الداخلي]],تسجيل_العقود[],9,0),"")</f>
        <v>20044610</v>
      </c>
      <c r="E224" s="3" t="str">
        <f>IFERROR(VLOOKUP(الربط[[#This Row],[الرقم الداخلي]],تسجيل_العقود[],5,0),"")</f>
        <v>البذرة</v>
      </c>
      <c r="F224" s="17">
        <f>IFERROR(VLOOKUP(الربط[[#This Row],[الرقم الداخلي]],تسجيل_العقود[],15,0),"")</f>
        <v>46082</v>
      </c>
      <c r="G224" s="16">
        <v>37</v>
      </c>
      <c r="H22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5032</v>
      </c>
      <c r="I224" s="15">
        <v>1128.25</v>
      </c>
      <c r="J224" s="17">
        <v>46266</v>
      </c>
      <c r="K224" s="11">
        <v>164.25</v>
      </c>
      <c r="L22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474.86450000000002</v>
      </c>
      <c r="M224" s="39">
        <f>الربط[[#This Row],[سعر الربط]]*الربط[[#This Row],[كمية الربط]]</f>
        <v>2389518.1639999999</v>
      </c>
    </row>
    <row r="225" spans="1:13" ht="22.95" customHeight="1" x14ac:dyDescent="0.3">
      <c r="A225" s="3" t="s">
        <v>857</v>
      </c>
      <c r="B225" s="7">
        <v>46184</v>
      </c>
      <c r="C225" s="3" t="str">
        <f>IFERROR(VLOOKUP(الربط[[#This Row],[الرقم الداخلي]],تسجيل_العقود[],6,0),"")</f>
        <v>بنجى ايجيبت</v>
      </c>
      <c r="D225" s="3">
        <f>IFERROR(VLOOKUP(الربط[[#This Row],[الرقم الداخلي]],تسجيل_العقود[],9,0),"")</f>
        <v>60932003</v>
      </c>
      <c r="E225" s="3" t="str">
        <f>IFERROR(VLOOKUP(الربط[[#This Row],[الرقم الداخلي]],تسجيل_العقود[],5,0),"")</f>
        <v>الــــــــــذرة</v>
      </c>
      <c r="F225" s="17">
        <f>IFERROR(VLOOKUP(الربط[[#This Row],[الرقم الداخلي]],تسجيل_العقود[],15,0),"")</f>
        <v>46204</v>
      </c>
      <c r="G225" s="16">
        <v>4</v>
      </c>
      <c r="H22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25" s="15">
        <v>417.75</v>
      </c>
      <c r="J225" s="17">
        <v>46266</v>
      </c>
      <c r="K225" s="11">
        <v>190</v>
      </c>
      <c r="L22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239.26205874999999</v>
      </c>
      <c r="M225" s="39">
        <f>الربط[[#This Row],[سعر الربط]]*الربط[[#This Row],[كمية الربط]]</f>
        <v>121545.125845</v>
      </c>
    </row>
    <row r="226" spans="1:13" ht="22.95" customHeight="1" x14ac:dyDescent="0.3">
      <c r="A226" s="3" t="s">
        <v>857</v>
      </c>
      <c r="B226" s="7">
        <v>46184</v>
      </c>
      <c r="C226" s="3" t="str">
        <f>IFERROR(VLOOKUP(الربط[[#This Row],[الرقم الداخلي]],تسجيل_العقود[],6,0),"")</f>
        <v>بنجى ايجيبت</v>
      </c>
      <c r="D226" s="3">
        <f>IFERROR(VLOOKUP(الربط[[#This Row],[الرقم الداخلي]],تسجيل_العقود[],9,0),"")</f>
        <v>60932003</v>
      </c>
      <c r="E226" s="3" t="str">
        <f>IFERROR(VLOOKUP(الربط[[#This Row],[الرقم الداخلي]],تسجيل_العقود[],5,0),"")</f>
        <v>الــــــــــذرة</v>
      </c>
      <c r="F226" s="17">
        <f>IFERROR(VLOOKUP(الربط[[#This Row],[الرقم الداخلي]],تسجيل_العقود[],15,0),"")</f>
        <v>46204</v>
      </c>
      <c r="G226" s="16">
        <v>4</v>
      </c>
      <c r="H22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26" s="15">
        <v>416.75</v>
      </c>
      <c r="J226" s="17">
        <v>46266</v>
      </c>
      <c r="K226" s="11">
        <v>190</v>
      </c>
      <c r="L22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238.86837375000002</v>
      </c>
      <c r="M226" s="39">
        <f>الربط[[#This Row],[سعر الربط]]*الربط[[#This Row],[كمية الربط]]</f>
        <v>121345.13386500001</v>
      </c>
    </row>
    <row r="227" spans="1:13" ht="22.95" customHeight="1" x14ac:dyDescent="0.3">
      <c r="A227" s="3" t="s">
        <v>857</v>
      </c>
      <c r="B227" s="7">
        <v>46184</v>
      </c>
      <c r="C227" s="3" t="str">
        <f>IFERROR(VLOOKUP(الربط[[#This Row],[الرقم الداخلي]],تسجيل_العقود[],6,0),"")</f>
        <v>بنجى ايجيبت</v>
      </c>
      <c r="D227" s="3">
        <f>IFERROR(VLOOKUP(الربط[[#This Row],[الرقم الداخلي]],تسجيل_العقود[],9,0),"")</f>
        <v>60932003</v>
      </c>
      <c r="E227" s="3" t="str">
        <f>IFERROR(VLOOKUP(الربط[[#This Row],[الرقم الداخلي]],تسجيل_العقود[],5,0),"")</f>
        <v>الــــــــــذرة</v>
      </c>
      <c r="F227" s="17">
        <f>IFERROR(VLOOKUP(الربط[[#This Row],[الرقم الداخلي]],تسجيل_العقود[],15,0),"")</f>
        <v>46204</v>
      </c>
      <c r="G227" s="16">
        <v>4</v>
      </c>
      <c r="H22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27" s="15">
        <v>415.75</v>
      </c>
      <c r="J227" s="17">
        <v>46266</v>
      </c>
      <c r="K227" s="11">
        <v>190</v>
      </c>
      <c r="L22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238.47468875000001</v>
      </c>
      <c r="M227" s="39">
        <f>الربط[[#This Row],[سعر الربط]]*الربط[[#This Row],[كمية الربط]]</f>
        <v>121145.141885</v>
      </c>
    </row>
    <row r="228" spans="1:13" ht="22.95" customHeight="1" x14ac:dyDescent="0.3">
      <c r="A228" s="3" t="s">
        <v>857</v>
      </c>
      <c r="B228" s="7">
        <v>46184</v>
      </c>
      <c r="C228" s="3" t="str">
        <f>IFERROR(VLOOKUP(الربط[[#This Row],[الرقم الداخلي]],تسجيل_العقود[],6,0),"")</f>
        <v>بنجى ايجيبت</v>
      </c>
      <c r="D228" s="3">
        <f>IFERROR(VLOOKUP(الربط[[#This Row],[الرقم الداخلي]],تسجيل_العقود[],9,0),"")</f>
        <v>60932003</v>
      </c>
      <c r="E228" s="3" t="str">
        <f>IFERROR(VLOOKUP(الربط[[#This Row],[الرقم الداخلي]],تسجيل_العقود[],5,0),"")</f>
        <v>الــــــــــذرة</v>
      </c>
      <c r="F228" s="17">
        <f>IFERROR(VLOOKUP(الربط[[#This Row],[الرقم الداخلي]],تسجيل_العقود[],15,0),"")</f>
        <v>46204</v>
      </c>
      <c r="G228" s="16">
        <v>4</v>
      </c>
      <c r="H22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28" s="15">
        <v>414.75</v>
      </c>
      <c r="J228" s="17">
        <v>46266</v>
      </c>
      <c r="K228" s="11">
        <v>190</v>
      </c>
      <c r="L22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238.08100375000001</v>
      </c>
      <c r="M228" s="39">
        <f>الربط[[#This Row],[سعر الربط]]*الربط[[#This Row],[كمية الربط]]</f>
        <v>120945.149905</v>
      </c>
    </row>
    <row r="229" spans="1:13" ht="22.95" customHeight="1" x14ac:dyDescent="0.3">
      <c r="A229" s="3" t="s">
        <v>857</v>
      </c>
      <c r="B229" s="7">
        <v>46184</v>
      </c>
      <c r="C229" s="3" t="str">
        <f>IFERROR(VLOOKUP(الربط[[#This Row],[الرقم الداخلي]],تسجيل_العقود[],6,0),"")</f>
        <v>بنجى ايجيبت</v>
      </c>
      <c r="D229" s="3">
        <f>IFERROR(VLOOKUP(الربط[[#This Row],[الرقم الداخلي]],تسجيل_العقود[],9,0),"")</f>
        <v>60932003</v>
      </c>
      <c r="E229" s="3" t="str">
        <f>IFERROR(VLOOKUP(الربط[[#This Row],[الرقم الداخلي]],تسجيل_العقود[],5,0),"")</f>
        <v>الــــــــــذرة</v>
      </c>
      <c r="F229" s="17">
        <f>IFERROR(VLOOKUP(الربط[[#This Row],[الرقم الداخلي]],تسجيل_العقود[],15,0),"")</f>
        <v>46204</v>
      </c>
      <c r="G229" s="16">
        <v>4</v>
      </c>
      <c r="H22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29" s="15">
        <v>413.75</v>
      </c>
      <c r="J229" s="17">
        <v>46266</v>
      </c>
      <c r="K229" s="11">
        <v>190</v>
      </c>
      <c r="L22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237.68731875</v>
      </c>
      <c r="M229" s="39">
        <f>الربط[[#This Row],[سعر الربط]]*الربط[[#This Row],[كمية الربط]]</f>
        <v>120745.15792500001</v>
      </c>
    </row>
    <row r="230" spans="1:13" ht="22.95" customHeight="1" x14ac:dyDescent="0.3">
      <c r="A230" s="3" t="s">
        <v>857</v>
      </c>
      <c r="B230" s="7">
        <v>46184</v>
      </c>
      <c r="C230" s="3" t="str">
        <f>IFERROR(VLOOKUP(الربط[[#This Row],[الرقم الداخلي]],تسجيل_العقود[],6,0),"")</f>
        <v>بنجى ايجيبت</v>
      </c>
      <c r="D230" s="3">
        <f>IFERROR(VLOOKUP(الربط[[#This Row],[الرقم الداخلي]],تسجيل_العقود[],9,0),"")</f>
        <v>60932003</v>
      </c>
      <c r="E230" s="3" t="str">
        <f>IFERROR(VLOOKUP(الربط[[#This Row],[الرقم الداخلي]],تسجيل_العقود[],5,0),"")</f>
        <v>الــــــــــذرة</v>
      </c>
      <c r="F230" s="17">
        <f>IFERROR(VLOOKUP(الربط[[#This Row],[الرقم الداخلي]],تسجيل_العقود[],15,0),"")</f>
        <v>46204</v>
      </c>
      <c r="G230" s="16">
        <v>4</v>
      </c>
      <c r="H23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30" s="15">
        <v>412.75</v>
      </c>
      <c r="J230" s="17">
        <v>46266</v>
      </c>
      <c r="K230" s="11">
        <v>190</v>
      </c>
      <c r="L23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237.29363375</v>
      </c>
      <c r="M230" s="39">
        <f>الربط[[#This Row],[سعر الربط]]*الربط[[#This Row],[كمية الربط]]</f>
        <v>120545.165945</v>
      </c>
    </row>
    <row r="231" spans="1:13" ht="22.95" customHeight="1" x14ac:dyDescent="0.3">
      <c r="A231" s="3" t="s">
        <v>857</v>
      </c>
      <c r="B231" s="7">
        <v>46188</v>
      </c>
      <c r="C231" s="3" t="str">
        <f>IFERROR(VLOOKUP(الربط[[#This Row],[الرقم الداخلي]],تسجيل_العقود[],6,0),"")</f>
        <v>بنجى ايجيبت</v>
      </c>
      <c r="D231" s="3">
        <f>IFERROR(VLOOKUP(الربط[[#This Row],[الرقم الداخلي]],تسجيل_العقود[],9,0),"")</f>
        <v>60932003</v>
      </c>
      <c r="E231" s="3" t="str">
        <f>IFERROR(VLOOKUP(الربط[[#This Row],[الرقم الداخلي]],تسجيل_العقود[],5,0),"")</f>
        <v>الــــــــــذرة</v>
      </c>
      <c r="F231" s="17">
        <f>IFERROR(VLOOKUP(الربط[[#This Row],[الرقم الداخلي]],تسجيل_العقود[],15,0),"")</f>
        <v>46204</v>
      </c>
      <c r="G231" s="16">
        <v>4</v>
      </c>
      <c r="H23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31" s="15">
        <v>409.25</v>
      </c>
      <c r="J231" s="17">
        <v>46266</v>
      </c>
      <c r="K231" s="11">
        <v>190</v>
      </c>
      <c r="L23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235.91573625000001</v>
      </c>
      <c r="M231" s="39">
        <f>الربط[[#This Row],[سعر الربط]]*الربط[[#This Row],[كمية الربط]]</f>
        <v>119845.194015</v>
      </c>
    </row>
    <row r="232" spans="1:13" ht="22.95" customHeight="1" x14ac:dyDescent="0.3">
      <c r="A232" s="3" t="s">
        <v>857</v>
      </c>
      <c r="B232" s="7">
        <v>46188</v>
      </c>
      <c r="C232" s="3" t="str">
        <f>IFERROR(VLOOKUP(الربط[[#This Row],[الرقم الداخلي]],تسجيل_العقود[],6,0),"")</f>
        <v>بنجى ايجيبت</v>
      </c>
      <c r="D232" s="3">
        <f>IFERROR(VLOOKUP(الربط[[#This Row],[الرقم الداخلي]],تسجيل_العقود[],9,0),"")</f>
        <v>60932003</v>
      </c>
      <c r="E232" s="3" t="str">
        <f>IFERROR(VLOOKUP(الربط[[#This Row],[الرقم الداخلي]],تسجيل_العقود[],5,0),"")</f>
        <v>الــــــــــذرة</v>
      </c>
      <c r="F232" s="17">
        <f>IFERROR(VLOOKUP(الربط[[#This Row],[الرقم الداخلي]],تسجيل_العقود[],15,0),"")</f>
        <v>46204</v>
      </c>
      <c r="G232" s="16">
        <v>4</v>
      </c>
      <c r="H23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32" s="15">
        <v>407.75</v>
      </c>
      <c r="J232" s="17">
        <v>46266</v>
      </c>
      <c r="K232" s="11">
        <v>190</v>
      </c>
      <c r="L23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235.32520875</v>
      </c>
      <c r="M232" s="39">
        <f>الربط[[#This Row],[سعر الربط]]*الربط[[#This Row],[كمية الربط]]</f>
        <v>119545.206045</v>
      </c>
    </row>
    <row r="233" spans="1:13" ht="22.95" customHeight="1" x14ac:dyDescent="0.3">
      <c r="A233" s="3" t="s">
        <v>851</v>
      </c>
      <c r="B233" s="7">
        <v>46212</v>
      </c>
      <c r="C233" s="3" t="str">
        <f>IFERROR(VLOOKUP(الربط[[#This Row],[الرقم الداخلي]],تسجيل_العقود[],6,0),"")</f>
        <v>Olam Global</v>
      </c>
      <c r="D233" s="3" t="str">
        <f>IFERROR(VLOOKUP(الربط[[#This Row],[الرقم الداخلي]],تسجيل_العقود[],9,0),"")</f>
        <v>26/S/04350</v>
      </c>
      <c r="E233" s="3" t="str">
        <f>IFERROR(VLOOKUP(الربط[[#This Row],[الرقم الداخلي]],تسجيل_العقود[],5,0),"")</f>
        <v>الــــــــــذرة</v>
      </c>
      <c r="F233" s="17">
        <f>IFERROR(VLOOKUP(الربط[[#This Row],[الرقم الداخلي]],تسجيل_العقود[],15,0),"")</f>
        <v>46204</v>
      </c>
      <c r="G233" s="16">
        <v>52</v>
      </c>
      <c r="H23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6604</v>
      </c>
      <c r="I233" s="15">
        <v>432.75</v>
      </c>
      <c r="J233" s="17">
        <v>46266</v>
      </c>
      <c r="K233" s="11">
        <v>189.05057342799444</v>
      </c>
      <c r="L23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244.79355874999999</v>
      </c>
      <c r="M233" s="39">
        <f>الربط[[#This Row],[سعر الربط]]*الربط[[#This Row],[كمية الربط]]</f>
        <v>1616616.6619849999</v>
      </c>
    </row>
    <row r="234" spans="1:13" ht="22.95" customHeight="1" x14ac:dyDescent="0.3">
      <c r="A234" s="3" t="s">
        <v>824</v>
      </c>
      <c r="B234" s="7">
        <v>46233</v>
      </c>
      <c r="C234" s="3" t="str">
        <f>IFERROR(VLOOKUP(الربط[[#This Row],[الرقم الداخلي]],تسجيل_العقود[],6,0),"")</f>
        <v xml:space="preserve">ميدسوفتس </v>
      </c>
      <c r="D234" s="3">
        <f>IFERROR(VLOOKUP(الربط[[#This Row],[الرقم الداخلي]],تسجيل_العقود[],9,0),"")</f>
        <v>20045090</v>
      </c>
      <c r="E234" s="3" t="str">
        <f>IFERROR(VLOOKUP(الربط[[#This Row],[الرقم الداخلي]],تسجيل_العقود[],5,0),"")</f>
        <v>البذرة</v>
      </c>
      <c r="F234" s="17">
        <f>IFERROR(VLOOKUP(الربط[[#This Row],[الرقم الداخلي]],تسجيل_العقود[],15,0),"")</f>
        <v>46143</v>
      </c>
      <c r="G234" s="16">
        <v>3</v>
      </c>
      <c r="H23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34" s="15">
        <v>1185.75</v>
      </c>
      <c r="J234" s="17">
        <v>46327</v>
      </c>
      <c r="K234" s="11">
        <v>183.5</v>
      </c>
      <c r="L23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503.06245000000001</v>
      </c>
      <c r="M234" s="39">
        <f>الربط[[#This Row],[سعر الربط]]*الربط[[#This Row],[كمية الربط]]</f>
        <v>205249.47959999999</v>
      </c>
    </row>
    <row r="235" spans="1:13" ht="22.95" customHeight="1" x14ac:dyDescent="0.3">
      <c r="A235" s="3" t="s">
        <v>824</v>
      </c>
      <c r="B235" s="7">
        <v>46234</v>
      </c>
      <c r="C235" s="3" t="str">
        <f>IFERROR(VLOOKUP(الربط[[#This Row],[الرقم الداخلي]],تسجيل_العقود[],6,0),"")</f>
        <v xml:space="preserve">ميدسوفتس </v>
      </c>
      <c r="D235" s="3">
        <f>IFERROR(VLOOKUP(الربط[[#This Row],[الرقم الداخلي]],تسجيل_العقود[],9,0),"")</f>
        <v>20045090</v>
      </c>
      <c r="E235" s="3" t="str">
        <f>IFERROR(VLOOKUP(الربط[[#This Row],[الرقم الداخلي]],تسجيل_العقود[],5,0),"")</f>
        <v>البذرة</v>
      </c>
      <c r="F235" s="17">
        <f>IFERROR(VLOOKUP(الربط[[#This Row],[الرقم الداخلي]],تسجيل_العقود[],15,0),"")</f>
        <v>46143</v>
      </c>
      <c r="G235" s="16">
        <v>3</v>
      </c>
      <c r="H23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35" s="15">
        <v>1181.75</v>
      </c>
      <c r="J235" s="17">
        <v>46327</v>
      </c>
      <c r="K235" s="11">
        <v>183.5</v>
      </c>
      <c r="L23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501.59285</v>
      </c>
      <c r="M235" s="39">
        <f>الربط[[#This Row],[سعر الربط]]*الربط[[#This Row],[كمية الربط]]</f>
        <v>204649.88279999999</v>
      </c>
    </row>
    <row r="236" spans="1:13" ht="22.95" customHeight="1" x14ac:dyDescent="0.3">
      <c r="A236" s="3" t="s">
        <v>824</v>
      </c>
      <c r="B236" s="7">
        <v>46237</v>
      </c>
      <c r="C236" s="3" t="str">
        <f>IFERROR(VLOOKUP(الربط[[#This Row],[الرقم الداخلي]],تسجيل_العقود[],6,0),"")</f>
        <v xml:space="preserve">ميدسوفتس </v>
      </c>
      <c r="D236" s="3">
        <f>IFERROR(VLOOKUP(الربط[[#This Row],[الرقم الداخلي]],تسجيل_العقود[],9,0),"")</f>
        <v>20045090</v>
      </c>
      <c r="E236" s="3" t="str">
        <f>IFERROR(VLOOKUP(الربط[[#This Row],[الرقم الداخلي]],تسجيل_العقود[],5,0),"")</f>
        <v>البذرة</v>
      </c>
      <c r="F236" s="17">
        <f>IFERROR(VLOOKUP(الربط[[#This Row],[الرقم الداخلي]],تسجيل_العقود[],15,0),"")</f>
        <v>46143</v>
      </c>
      <c r="G236" s="16">
        <v>3</v>
      </c>
      <c r="H23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36" s="15">
        <v>1178.75</v>
      </c>
      <c r="J236" s="17">
        <v>46327</v>
      </c>
      <c r="K236" s="11">
        <v>183.5</v>
      </c>
      <c r="L23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500.49065000000002</v>
      </c>
      <c r="M236" s="39">
        <f>الربط[[#This Row],[سعر الربط]]*الربط[[#This Row],[كمية الربط]]</f>
        <v>204200.18520000001</v>
      </c>
    </row>
    <row r="237" spans="1:13" ht="22.95" customHeight="1" x14ac:dyDescent="0.3">
      <c r="A237" s="3" t="s">
        <v>857</v>
      </c>
      <c r="B237" s="7">
        <v>46266</v>
      </c>
      <c r="C237" s="3" t="str">
        <f>IFERROR(VLOOKUP(الربط[[#This Row],[الرقم الداخلي]],تسجيل_العقود[],6,0),"")</f>
        <v>بنجى ايجيبت</v>
      </c>
      <c r="D237" s="3">
        <f>IFERROR(VLOOKUP(الربط[[#This Row],[الرقم الداخلي]],تسجيل_العقود[],9,0),"")</f>
        <v>60932003</v>
      </c>
      <c r="E237" s="3" t="str">
        <f>IFERROR(VLOOKUP(الربط[[#This Row],[الرقم الداخلي]],تسجيل_العقود[],5,0),"")</f>
        <v>الــــــــــذرة</v>
      </c>
      <c r="F237" s="17">
        <f>IFERROR(VLOOKUP(الربط[[#This Row],[الرقم الداخلي]],تسجيل_العقود[],15,0),"")</f>
        <v>46204</v>
      </c>
      <c r="G237" s="16">
        <v>10</v>
      </c>
      <c r="H23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</v>
      </c>
      <c r="I237" s="15">
        <v>545.75</v>
      </c>
      <c r="J237" s="17">
        <v>46357</v>
      </c>
      <c r="K237" s="11">
        <v>160</v>
      </c>
      <c r="L23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277.84318875000002</v>
      </c>
      <c r="M237" s="39">
        <f>الربط[[#This Row],[سعر الربط]]*الربط[[#This Row],[كمية الربط]]</f>
        <v>352860.84971250006</v>
      </c>
    </row>
    <row r="238" spans="1:13" ht="22.95" customHeight="1" x14ac:dyDescent="0.3">
      <c r="A238" s="3" t="s">
        <v>857</v>
      </c>
      <c r="B238" s="7">
        <v>46266</v>
      </c>
      <c r="C238" s="3" t="str">
        <f>IFERROR(VLOOKUP(الربط[[#This Row],[الرقم الداخلي]],تسجيل_العقود[],6,0),"")</f>
        <v>بنجى ايجيبت</v>
      </c>
      <c r="D238" s="3">
        <f>IFERROR(VLOOKUP(الربط[[#This Row],[الرقم الداخلي]],تسجيل_العقود[],9,0),"")</f>
        <v>60932003</v>
      </c>
      <c r="E238" s="3" t="str">
        <f>IFERROR(VLOOKUP(الربط[[#This Row],[الرقم الداخلي]],تسجيل_العقود[],5,0),"")</f>
        <v>الــــــــــذرة</v>
      </c>
      <c r="F238" s="17">
        <f>IFERROR(VLOOKUP(الربط[[#This Row],[الرقم الداخلي]],تسجيل_العقود[],15,0),"")</f>
        <v>46204</v>
      </c>
      <c r="G238" s="16">
        <v>10</v>
      </c>
      <c r="H23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</v>
      </c>
      <c r="I238" s="15">
        <v>545.75</v>
      </c>
      <c r="J238" s="17">
        <v>46357</v>
      </c>
      <c r="K238" s="11">
        <v>160</v>
      </c>
      <c r="L23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277.84318875000002</v>
      </c>
      <c r="M238" s="39">
        <f>الربط[[#This Row],[سعر الربط]]*الربط[[#This Row],[كمية الربط]]</f>
        <v>352860.84971250006</v>
      </c>
    </row>
    <row r="239" spans="1:13" ht="22.95" customHeight="1" x14ac:dyDescent="0.3">
      <c r="A239" s="3" t="s">
        <v>1144</v>
      </c>
      <c r="B239" s="7">
        <v>46266</v>
      </c>
      <c r="C239" s="3" t="str">
        <f>IFERROR(VLOOKUP(الربط[[#This Row],[الرقم الداخلي]],تسجيل_العقود[],6,0),"")</f>
        <v>كارجيل</v>
      </c>
      <c r="D239" s="3" t="str">
        <f>IFERROR(VLOOKUP(الربط[[#This Row],[الرقم الداخلي]],تسجيل_العقود[],9,0),"")</f>
        <v>SCN-008547</v>
      </c>
      <c r="E239" s="3" t="str">
        <f>IFERROR(VLOOKUP(الربط[[#This Row],[الرقم الداخلي]],تسجيل_العقود[],5,0),"")</f>
        <v>الصويا</v>
      </c>
      <c r="F239" s="17">
        <f>IFERROR(VLOOKUP(الربط[[#This Row],[الرقم الداخلي]],تسجيل_العقود[],15,0),"")</f>
        <v>46266</v>
      </c>
      <c r="G239" s="16">
        <v>18</v>
      </c>
      <c r="H23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1636.2</v>
      </c>
      <c r="I239" s="15">
        <v>351.07</v>
      </c>
      <c r="J239" s="17">
        <v>46357</v>
      </c>
      <c r="K239" s="11">
        <v>65.5</v>
      </c>
      <c r="L23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459.19135954999996</v>
      </c>
      <c r="M239" s="39">
        <f>الربط[[#This Row],[سعر الربط]]*الربط[[#This Row],[كمية الربط]]</f>
        <v>751328.90249570995</v>
      </c>
    </row>
    <row r="240" spans="1:13" ht="22.95" customHeight="1" x14ac:dyDescent="0.3">
      <c r="A240" s="3" t="s">
        <v>824</v>
      </c>
      <c r="B240" s="7">
        <v>46266</v>
      </c>
      <c r="C240" s="3" t="str">
        <f>IFERROR(VLOOKUP(الربط[[#This Row],[الرقم الداخلي]],تسجيل_العقود[],6,0),"")</f>
        <v xml:space="preserve">ميدسوفتس </v>
      </c>
      <c r="D240" s="3">
        <f>IFERROR(VLOOKUP(الربط[[#This Row],[الرقم الداخلي]],تسجيل_العقود[],9,0),"")</f>
        <v>20045090</v>
      </c>
      <c r="E240" s="3" t="str">
        <f>IFERROR(VLOOKUP(الربط[[#This Row],[الرقم الداخلي]],تسجيل_العقود[],5,0),"")</f>
        <v>البذرة</v>
      </c>
      <c r="F240" s="17">
        <f>IFERROR(VLOOKUP(الربط[[#This Row],[الرقم الداخلي]],تسجيل_العقود[],15,0),"")</f>
        <v>46143</v>
      </c>
      <c r="G240" s="16">
        <v>7</v>
      </c>
      <c r="H24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952</v>
      </c>
      <c r="I240" s="15">
        <v>1316.75</v>
      </c>
      <c r="J240" s="17">
        <v>46327</v>
      </c>
      <c r="K240" s="11">
        <v>163.25</v>
      </c>
      <c r="L24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543.75199999999995</v>
      </c>
      <c r="M240" s="39">
        <f>الربط[[#This Row],[سعر الربط]]*الربط[[#This Row],[كمية الربط]]</f>
        <v>517651.90399999998</v>
      </c>
    </row>
    <row r="241" spans="1:13" ht="22.95" customHeight="1" x14ac:dyDescent="0.3">
      <c r="A241" s="3" t="s">
        <v>857</v>
      </c>
      <c r="B241" s="7">
        <v>46267</v>
      </c>
      <c r="C241" s="3" t="str">
        <f>IFERROR(VLOOKUP(الربط[[#This Row],[الرقم الداخلي]],تسجيل_العقود[],6,0),"")</f>
        <v>بنجى ايجيبت</v>
      </c>
      <c r="D241" s="3">
        <f>IFERROR(VLOOKUP(الربط[[#This Row],[الرقم الداخلي]],تسجيل_العقود[],9,0),"")</f>
        <v>60932003</v>
      </c>
      <c r="E241" s="3" t="str">
        <f>IFERROR(VLOOKUP(الربط[[#This Row],[الرقم الداخلي]],تسجيل_العقود[],5,0),"")</f>
        <v>الــــــــــذرة</v>
      </c>
      <c r="F241" s="17">
        <f>IFERROR(VLOOKUP(الربط[[#This Row],[الرقم الداخلي]],تسجيل_العقود[],15,0),"")</f>
        <v>46204</v>
      </c>
      <c r="G241" s="16">
        <v>8</v>
      </c>
      <c r="H24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41" s="15">
        <v>546.75</v>
      </c>
      <c r="J241" s="17">
        <v>46357</v>
      </c>
      <c r="K241" s="11">
        <v>160</v>
      </c>
      <c r="L24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278.23687375000003</v>
      </c>
      <c r="M241" s="39">
        <f>الربط[[#This Row],[سعر الربط]]*الربط[[#This Row],[كمية الربط]]</f>
        <v>282688.66373000003</v>
      </c>
    </row>
    <row r="242" spans="1:13" ht="22.95" customHeight="1" x14ac:dyDescent="0.3">
      <c r="A242" s="3" t="s">
        <v>857</v>
      </c>
      <c r="B242" s="7">
        <v>46267</v>
      </c>
      <c r="C242" s="3" t="str">
        <f>IFERROR(VLOOKUP(الربط[[#This Row],[الرقم الداخلي]],تسجيل_العقود[],6,0),"")</f>
        <v>بنجى ايجيبت</v>
      </c>
      <c r="D242" s="3">
        <f>IFERROR(VLOOKUP(الربط[[#This Row],[الرقم الداخلي]],تسجيل_العقود[],9,0),"")</f>
        <v>60932003</v>
      </c>
      <c r="E242" s="3" t="str">
        <f>IFERROR(VLOOKUP(الربط[[#This Row],[الرقم الداخلي]],تسجيل_العقود[],5,0),"")</f>
        <v>الــــــــــذرة</v>
      </c>
      <c r="F242" s="17">
        <f>IFERROR(VLOOKUP(الربط[[#This Row],[الرقم الداخلي]],تسجيل_العقود[],15,0),"")</f>
        <v>46204</v>
      </c>
      <c r="G242" s="16">
        <v>4</v>
      </c>
      <c r="H24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42" s="15">
        <v>544.25</v>
      </c>
      <c r="J242" s="17">
        <v>46357</v>
      </c>
      <c r="K242" s="11">
        <v>160</v>
      </c>
      <c r="L24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277.25266125000002</v>
      </c>
      <c r="M242" s="39">
        <f>الربط[[#This Row],[سعر الربط]]*الربط[[#This Row],[كمية الربط]]</f>
        <v>140844.35191500001</v>
      </c>
    </row>
    <row r="243" spans="1:13" ht="22.95" customHeight="1" x14ac:dyDescent="0.3">
      <c r="A243" s="3" t="s">
        <v>857</v>
      </c>
      <c r="B243" s="7">
        <v>46267</v>
      </c>
      <c r="C243" s="3" t="str">
        <f>IFERROR(VLOOKUP(الربط[[#This Row],[الرقم الداخلي]],تسجيل_العقود[],6,0),"")</f>
        <v>بنجى ايجيبت</v>
      </c>
      <c r="D243" s="3">
        <f>IFERROR(VLOOKUP(الربط[[#This Row],[الرقم الداخلي]],تسجيل_العقود[],9,0),"")</f>
        <v>60932003</v>
      </c>
      <c r="E243" s="3" t="str">
        <f>IFERROR(VLOOKUP(الربط[[#This Row],[الرقم الداخلي]],تسجيل_العقود[],5,0),"")</f>
        <v>الــــــــــذرة</v>
      </c>
      <c r="F243" s="17">
        <f>IFERROR(VLOOKUP(الربط[[#This Row],[الرقم الداخلي]],تسجيل_العقود[],15,0),"")</f>
        <v>46204</v>
      </c>
      <c r="G243" s="16">
        <v>4</v>
      </c>
      <c r="H24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43" s="15">
        <v>543.25</v>
      </c>
      <c r="J243" s="17">
        <v>46357</v>
      </c>
      <c r="K243" s="11">
        <v>160</v>
      </c>
      <c r="L24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276.85897625000001</v>
      </c>
      <c r="M243" s="39">
        <f>الربط[[#This Row],[سعر الربط]]*الربط[[#This Row],[كمية الربط]]</f>
        <v>140644.35993500001</v>
      </c>
    </row>
    <row r="244" spans="1:13" ht="22.95" customHeight="1" x14ac:dyDescent="0.3">
      <c r="A244" s="3" t="s">
        <v>1144</v>
      </c>
      <c r="B244" s="7">
        <v>46267</v>
      </c>
      <c r="C244" s="3" t="str">
        <f>IFERROR(VLOOKUP(الربط[[#This Row],[الرقم الداخلي]],تسجيل_العقود[],6,0),"")</f>
        <v>كارجيل</v>
      </c>
      <c r="D244" s="3" t="str">
        <f>IFERROR(VLOOKUP(الربط[[#This Row],[الرقم الداخلي]],تسجيل_العقود[],9,0),"")</f>
        <v>SCN-008547</v>
      </c>
      <c r="E244" s="3" t="str">
        <f>IFERROR(VLOOKUP(الربط[[#This Row],[الرقم الداخلي]],تسجيل_العقود[],5,0),"")</f>
        <v>الصويا</v>
      </c>
      <c r="F244" s="17">
        <f>IFERROR(VLOOKUP(الربط[[#This Row],[الرقم الداخلي]],تسجيل_العقود[],15,0),"")</f>
        <v>46266</v>
      </c>
      <c r="G244" s="16">
        <v>5</v>
      </c>
      <c r="H24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244" s="15">
        <v>348.7</v>
      </c>
      <c r="J244" s="17">
        <v>46357</v>
      </c>
      <c r="K244" s="11">
        <v>65.5</v>
      </c>
      <c r="L24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456.57887299999999</v>
      </c>
      <c r="M244" s="39">
        <f>الربط[[#This Row],[سعر الربط]]*الربط[[#This Row],[كمية الربط]]</f>
        <v>207515.0977785</v>
      </c>
    </row>
    <row r="245" spans="1:13" ht="22.95" customHeight="1" x14ac:dyDescent="0.3">
      <c r="A245" s="3" t="s">
        <v>1144</v>
      </c>
      <c r="B245" s="7">
        <v>46267</v>
      </c>
      <c r="C245" s="3" t="str">
        <f>IFERROR(VLOOKUP(الربط[[#This Row],[الرقم الداخلي]],تسجيل_العقود[],6,0),"")</f>
        <v>كارجيل</v>
      </c>
      <c r="D245" s="3" t="str">
        <f>IFERROR(VLOOKUP(الربط[[#This Row],[الرقم الداخلي]],تسجيل_العقود[],9,0),"")</f>
        <v>SCN-008547</v>
      </c>
      <c r="E245" s="3" t="str">
        <f>IFERROR(VLOOKUP(الربط[[#This Row],[الرقم الداخلي]],تسجيل_العقود[],5,0),"")</f>
        <v>الصويا</v>
      </c>
      <c r="F245" s="17">
        <f>IFERROR(VLOOKUP(الربط[[#This Row],[الرقم الداخلي]],تسجيل_العقود[],15,0),"")</f>
        <v>46266</v>
      </c>
      <c r="G245" s="16">
        <v>5</v>
      </c>
      <c r="H24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245" s="15">
        <v>347.7</v>
      </c>
      <c r="J245" s="17">
        <v>46357</v>
      </c>
      <c r="K245" s="11">
        <v>65.5</v>
      </c>
      <c r="L24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455.47655799999995</v>
      </c>
      <c r="M245" s="39">
        <f>الربط[[#This Row],[سعر الربط]]*الربط[[#This Row],[كمية الربط]]</f>
        <v>207014.09561099997</v>
      </c>
    </row>
    <row r="246" spans="1:13" ht="22.95" customHeight="1" x14ac:dyDescent="0.3">
      <c r="A246" s="3" t="s">
        <v>857</v>
      </c>
      <c r="B246" s="7">
        <v>46268</v>
      </c>
      <c r="C246" s="3" t="str">
        <f>IFERROR(VLOOKUP(الربط[[#This Row],[الرقم الداخلي]],تسجيل_العقود[],6,0),"")</f>
        <v>بنجى ايجيبت</v>
      </c>
      <c r="D246" s="3">
        <f>IFERROR(VLOOKUP(الربط[[#This Row],[الرقم الداخلي]],تسجيل_العقود[],9,0),"")</f>
        <v>60932003</v>
      </c>
      <c r="E246" s="3" t="str">
        <f>IFERROR(VLOOKUP(الربط[[#This Row],[الرقم الداخلي]],تسجيل_العقود[],5,0),"")</f>
        <v>الــــــــــذرة</v>
      </c>
      <c r="F246" s="17">
        <f>IFERROR(VLOOKUP(الربط[[#This Row],[الرقم الداخلي]],تسجيل_العقود[],15,0),"")</f>
        <v>46204</v>
      </c>
      <c r="G246" s="16">
        <v>16</v>
      </c>
      <c r="H24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46" s="15">
        <v>530.75</v>
      </c>
      <c r="J246" s="17">
        <v>46357</v>
      </c>
      <c r="K246" s="11">
        <v>160</v>
      </c>
      <c r="L24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271.93791375000001</v>
      </c>
      <c r="M246" s="39">
        <f>الربط[[#This Row],[سعر الربط]]*الربط[[#This Row],[كمية الربط]]</f>
        <v>552577.84074000001</v>
      </c>
    </row>
    <row r="247" spans="1:13" ht="22.95" customHeight="1" x14ac:dyDescent="0.3">
      <c r="A247" s="3" t="s">
        <v>857</v>
      </c>
      <c r="B247" s="7">
        <v>46268</v>
      </c>
      <c r="C247" s="3" t="str">
        <f>IFERROR(VLOOKUP(الربط[[#This Row],[الرقم الداخلي]],تسجيل_العقود[],6,0),"")</f>
        <v>بنجى ايجيبت</v>
      </c>
      <c r="D247" s="3">
        <f>IFERROR(VLOOKUP(الربط[[#This Row],[الرقم الداخلي]],تسجيل_العقود[],9,0),"")</f>
        <v>60932003</v>
      </c>
      <c r="E247" s="3" t="str">
        <f>IFERROR(VLOOKUP(الربط[[#This Row],[الرقم الداخلي]],تسجيل_العقود[],5,0),"")</f>
        <v>الــــــــــذرة</v>
      </c>
      <c r="F247" s="17">
        <f>IFERROR(VLOOKUP(الربط[[#This Row],[الرقم الداخلي]],تسجيل_العقود[],15,0),"")</f>
        <v>46204</v>
      </c>
      <c r="G247" s="16">
        <v>16</v>
      </c>
      <c r="H24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47" s="15">
        <v>529.75</v>
      </c>
      <c r="J247" s="17">
        <v>46357</v>
      </c>
      <c r="K247" s="11">
        <v>160</v>
      </c>
      <c r="L24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271.54422875</v>
      </c>
      <c r="M247" s="39">
        <f>الربط[[#This Row],[سعر الربط]]*الربط[[#This Row],[كمية الربط]]</f>
        <v>551777.87282000005</v>
      </c>
    </row>
    <row r="248" spans="1:13" ht="22.95" customHeight="1" x14ac:dyDescent="0.3">
      <c r="A248" s="3" t="s">
        <v>857</v>
      </c>
      <c r="B248" s="7">
        <v>46268</v>
      </c>
      <c r="C248" s="3" t="str">
        <f>IFERROR(VLOOKUP(الربط[[#This Row],[الرقم الداخلي]],تسجيل_العقود[],6,0),"")</f>
        <v>بنجى ايجيبت</v>
      </c>
      <c r="D248" s="3">
        <f>IFERROR(VLOOKUP(الربط[[#This Row],[الرقم الداخلي]],تسجيل_العقود[],9,0),"")</f>
        <v>60932003</v>
      </c>
      <c r="E248" s="3" t="str">
        <f>IFERROR(VLOOKUP(الربط[[#This Row],[الرقم الداخلي]],تسجيل_العقود[],5,0),"")</f>
        <v>الــــــــــذرة</v>
      </c>
      <c r="F248" s="17">
        <f>IFERROR(VLOOKUP(الربط[[#This Row],[الرقم الداخلي]],تسجيل_العقود[],15,0),"")</f>
        <v>46204</v>
      </c>
      <c r="G248" s="16">
        <v>16</v>
      </c>
      <c r="H24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48" s="15">
        <v>528.75</v>
      </c>
      <c r="J248" s="17">
        <v>46357</v>
      </c>
      <c r="K248" s="11">
        <v>160</v>
      </c>
      <c r="L24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271.15054375</v>
      </c>
      <c r="M248" s="39">
        <f>الربط[[#This Row],[سعر الربط]]*الربط[[#This Row],[كمية الربط]]</f>
        <v>550977.90489999996</v>
      </c>
    </row>
    <row r="249" spans="1:13" ht="22.95" customHeight="1" x14ac:dyDescent="0.3">
      <c r="A249" s="3" t="s">
        <v>857</v>
      </c>
      <c r="B249" s="7">
        <v>46268</v>
      </c>
      <c r="C249" s="3" t="str">
        <f>IFERROR(VLOOKUP(الربط[[#This Row],[الرقم الداخلي]],تسجيل_العقود[],6,0),"")</f>
        <v>بنجى ايجيبت</v>
      </c>
      <c r="D249" s="3">
        <f>IFERROR(VLOOKUP(الربط[[#This Row],[الرقم الداخلي]],تسجيل_العقود[],9,0),"")</f>
        <v>60932003</v>
      </c>
      <c r="E249" s="3" t="str">
        <f>IFERROR(VLOOKUP(الربط[[#This Row],[الرقم الداخلي]],تسجيل_العقود[],5,0),"")</f>
        <v>الــــــــــذرة</v>
      </c>
      <c r="F249" s="17">
        <f>IFERROR(VLOOKUP(الربط[[#This Row],[الرقم الداخلي]],تسجيل_العقود[],15,0),"")</f>
        <v>46204</v>
      </c>
      <c r="G249" s="16">
        <v>16</v>
      </c>
      <c r="H24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49" s="15">
        <v>527.75</v>
      </c>
      <c r="J249" s="17">
        <v>46357</v>
      </c>
      <c r="K249" s="11">
        <v>160</v>
      </c>
      <c r="L24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270.75685874999999</v>
      </c>
      <c r="M249" s="39">
        <f>الربط[[#This Row],[سعر الربط]]*الربط[[#This Row],[كمية الربط]]</f>
        <v>550177.93698</v>
      </c>
    </row>
    <row r="250" spans="1:13" ht="22.95" customHeight="1" x14ac:dyDescent="0.3">
      <c r="A250" s="3" t="s">
        <v>857</v>
      </c>
      <c r="B250" s="7">
        <v>46268</v>
      </c>
      <c r="C250" s="3" t="str">
        <f>IFERROR(VLOOKUP(الربط[[#This Row],[الرقم الداخلي]],تسجيل_العقود[],6,0),"")</f>
        <v>بنجى ايجيبت</v>
      </c>
      <c r="D250" s="3">
        <f>IFERROR(VLOOKUP(الربط[[#This Row],[الرقم الداخلي]],تسجيل_العقود[],9,0),"")</f>
        <v>60932003</v>
      </c>
      <c r="E250" s="3" t="str">
        <f>IFERROR(VLOOKUP(الربط[[#This Row],[الرقم الداخلي]],تسجيل_العقود[],5,0),"")</f>
        <v>الــــــــــذرة</v>
      </c>
      <c r="F250" s="17">
        <f>IFERROR(VLOOKUP(الربط[[#This Row],[الرقم الداخلي]],تسجيل_العقود[],15,0),"")</f>
        <v>46204</v>
      </c>
      <c r="G250" s="16">
        <v>8</v>
      </c>
      <c r="H25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50" s="15">
        <v>526.75</v>
      </c>
      <c r="J250" s="17">
        <v>46357</v>
      </c>
      <c r="K250" s="11">
        <v>160</v>
      </c>
      <c r="L25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270.36317374999999</v>
      </c>
      <c r="M250" s="39">
        <f>الربط[[#This Row],[سعر الربط]]*الربط[[#This Row],[كمية الربط]]</f>
        <v>274688.98453000002</v>
      </c>
    </row>
    <row r="251" spans="1:13" ht="22.95" customHeight="1" x14ac:dyDescent="0.3">
      <c r="A251" s="3" t="s">
        <v>857</v>
      </c>
      <c r="B251" s="7">
        <v>46269</v>
      </c>
      <c r="C251" s="3" t="str">
        <f>IFERROR(VLOOKUP(الربط[[#This Row],[الرقم الداخلي]],تسجيل_العقود[],6,0),"")</f>
        <v>بنجى ايجيبت</v>
      </c>
      <c r="D251" s="3">
        <f>IFERROR(VLOOKUP(الربط[[#This Row],[الرقم الداخلي]],تسجيل_العقود[],9,0),"")</f>
        <v>60932003</v>
      </c>
      <c r="E251" s="3" t="str">
        <f>IFERROR(VLOOKUP(الربط[[#This Row],[الرقم الداخلي]],تسجيل_العقود[],5,0),"")</f>
        <v>الــــــــــذرة</v>
      </c>
      <c r="F251" s="17">
        <f>IFERROR(VLOOKUP(الربط[[#This Row],[الرقم الداخلي]],تسجيل_العقود[],15,0),"")</f>
        <v>46204</v>
      </c>
      <c r="G251" s="16">
        <v>16</v>
      </c>
      <c r="H25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51" s="15">
        <v>538.70000000000005</v>
      </c>
      <c r="J251" s="17">
        <v>46357</v>
      </c>
      <c r="K251" s="11">
        <v>160</v>
      </c>
      <c r="L25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275.06770950000003</v>
      </c>
      <c r="M251" s="39">
        <f>الربط[[#This Row],[سعر الربط]]*الربط[[#This Row],[كمية الربط]]</f>
        <v>558937.58570400008</v>
      </c>
    </row>
    <row r="252" spans="1:13" ht="22.95" customHeight="1" x14ac:dyDescent="0.3">
      <c r="A252" s="3" t="s">
        <v>857</v>
      </c>
      <c r="B252" s="7">
        <v>46269</v>
      </c>
      <c r="C252" s="3" t="str">
        <f>IFERROR(VLOOKUP(الربط[[#This Row],[الرقم الداخلي]],تسجيل_العقود[],6,0),"")</f>
        <v>بنجى ايجيبت</v>
      </c>
      <c r="D252" s="3">
        <f>IFERROR(VLOOKUP(الربط[[#This Row],[الرقم الداخلي]],تسجيل_العقود[],9,0),"")</f>
        <v>60932003</v>
      </c>
      <c r="E252" s="3" t="str">
        <f>IFERROR(VLOOKUP(الربط[[#This Row],[الرقم الداخلي]],تسجيل_العقود[],5,0),"")</f>
        <v>الــــــــــذرة</v>
      </c>
      <c r="F252" s="17">
        <f>IFERROR(VLOOKUP(الربط[[#This Row],[الرقم الداخلي]],تسجيل_العقود[],15,0),"")</f>
        <v>46204</v>
      </c>
      <c r="G252" s="16">
        <v>16</v>
      </c>
      <c r="H25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52" s="15">
        <v>537.75</v>
      </c>
      <c r="J252" s="17">
        <v>46357</v>
      </c>
      <c r="K252" s="11">
        <v>160</v>
      </c>
      <c r="L25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274.69370874999998</v>
      </c>
      <c r="M252" s="39">
        <f>الربط[[#This Row],[سعر الربط]]*الربط[[#This Row],[كمية الربط]]</f>
        <v>558177.61618000001</v>
      </c>
    </row>
    <row r="253" spans="1:13" ht="22.95" customHeight="1" x14ac:dyDescent="0.3">
      <c r="A253" s="3" t="s">
        <v>857</v>
      </c>
      <c r="B253" s="7">
        <v>46269</v>
      </c>
      <c r="C253" s="3" t="str">
        <f>IFERROR(VLOOKUP(الربط[[#This Row],[الرقم الداخلي]],تسجيل_العقود[],6,0),"")</f>
        <v>بنجى ايجيبت</v>
      </c>
      <c r="D253" s="3">
        <f>IFERROR(VLOOKUP(الربط[[#This Row],[الرقم الداخلي]],تسجيل_العقود[],9,0),"")</f>
        <v>60932003</v>
      </c>
      <c r="E253" s="3" t="str">
        <f>IFERROR(VLOOKUP(الربط[[#This Row],[الرقم الداخلي]],تسجيل_العقود[],5,0),"")</f>
        <v>الــــــــــذرة</v>
      </c>
      <c r="F253" s="17">
        <f>IFERROR(VLOOKUP(الربط[[#This Row],[الرقم الداخلي]],تسجيل_العقود[],15,0),"")</f>
        <v>46204</v>
      </c>
      <c r="G253" s="16">
        <v>16</v>
      </c>
      <c r="H25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53" s="15">
        <v>537.75</v>
      </c>
      <c r="J253" s="17">
        <v>46357</v>
      </c>
      <c r="K253" s="11">
        <v>160</v>
      </c>
      <c r="L25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274.69370874999998</v>
      </c>
      <c r="M253" s="39">
        <f>الربط[[#This Row],[سعر الربط]]*الربط[[#This Row],[كمية الربط]]</f>
        <v>558177.61618000001</v>
      </c>
    </row>
    <row r="254" spans="1:13" ht="22.95" customHeight="1" x14ac:dyDescent="0.3">
      <c r="A254" s="3" t="s">
        <v>857</v>
      </c>
      <c r="B254" s="7">
        <v>46269</v>
      </c>
      <c r="C254" s="3" t="str">
        <f>IFERROR(VLOOKUP(الربط[[#This Row],[الرقم الداخلي]],تسجيل_العقود[],6,0),"")</f>
        <v>بنجى ايجيبت</v>
      </c>
      <c r="D254" s="3">
        <f>IFERROR(VLOOKUP(الربط[[#This Row],[الرقم الداخلي]],تسجيل_العقود[],9,0),"")</f>
        <v>60932003</v>
      </c>
      <c r="E254" s="3" t="str">
        <f>IFERROR(VLOOKUP(الربط[[#This Row],[الرقم الداخلي]],تسجيل_العقود[],5,0),"")</f>
        <v>الــــــــــذرة</v>
      </c>
      <c r="F254" s="17">
        <f>IFERROR(VLOOKUP(الربط[[#This Row],[الرقم الداخلي]],تسجيل_العقود[],15,0),"")</f>
        <v>46204</v>
      </c>
      <c r="G254" s="16">
        <v>16</v>
      </c>
      <c r="H25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54" s="15">
        <v>537.75</v>
      </c>
      <c r="J254" s="17">
        <v>46357</v>
      </c>
      <c r="K254" s="11">
        <v>160</v>
      </c>
      <c r="L25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274.69370874999998</v>
      </c>
      <c r="M254" s="39">
        <f>الربط[[#This Row],[سعر الربط]]*الربط[[#This Row],[كمية الربط]]</f>
        <v>558177.61618000001</v>
      </c>
    </row>
    <row r="255" spans="1:13" ht="22.95" customHeight="1" x14ac:dyDescent="0.3">
      <c r="A255" s="3" t="s">
        <v>857</v>
      </c>
      <c r="B255" s="7">
        <v>46269</v>
      </c>
      <c r="C255" s="3" t="str">
        <f>IFERROR(VLOOKUP(الربط[[#This Row],[الرقم الداخلي]],تسجيل_العقود[],6,0),"")</f>
        <v>بنجى ايجيبت</v>
      </c>
      <c r="D255" s="3">
        <f>IFERROR(VLOOKUP(الربط[[#This Row],[الرقم الداخلي]],تسجيل_العقود[],9,0),"")</f>
        <v>60932003</v>
      </c>
      <c r="E255" s="3" t="str">
        <f>IFERROR(VLOOKUP(الربط[[#This Row],[الرقم الداخلي]],تسجيل_العقود[],5,0),"")</f>
        <v>الــــــــــذرة</v>
      </c>
      <c r="F255" s="17">
        <f>IFERROR(VLOOKUP(الربط[[#This Row],[الرقم الداخلي]],تسجيل_العقود[],15,0),"")</f>
        <v>46204</v>
      </c>
      <c r="G255" s="16">
        <v>16</v>
      </c>
      <c r="H25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55" s="15">
        <v>536.75</v>
      </c>
      <c r="J255" s="17">
        <v>46357</v>
      </c>
      <c r="K255" s="11">
        <v>160</v>
      </c>
      <c r="L25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274.30002374999998</v>
      </c>
      <c r="M255" s="39">
        <f>الربط[[#This Row],[سعر الربط]]*الربط[[#This Row],[كمية الربط]]</f>
        <v>557377.64825999993</v>
      </c>
    </row>
    <row r="256" spans="1:13" ht="22.95" customHeight="1" x14ac:dyDescent="0.3">
      <c r="A256" s="3" t="s">
        <v>1145</v>
      </c>
      <c r="B256" s="7">
        <v>46269</v>
      </c>
      <c r="C256" s="3" t="str">
        <f>IFERROR(VLOOKUP(الربط[[#This Row],[الرقم الداخلي]],تسجيل_العقود[],6,0),"")</f>
        <v>كارجيل</v>
      </c>
      <c r="D256" s="3" t="str">
        <f>IFERROR(VLOOKUP(الربط[[#This Row],[الرقم الداخلي]],تسجيل_العقود[],9,0),"")</f>
        <v>SCN-008548</v>
      </c>
      <c r="E256" s="3" t="str">
        <f>IFERROR(VLOOKUP(الربط[[#This Row],[الرقم الداخلي]],تسجيل_العقود[],5,0),"")</f>
        <v>الصويا</v>
      </c>
      <c r="F256" s="17">
        <f>IFERROR(VLOOKUP(الربط[[#This Row],[الرقم الداخلي]],تسجيل_العقود[],15,0),"")</f>
        <v>46266</v>
      </c>
      <c r="G256" s="16">
        <v>28</v>
      </c>
      <c r="H25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56" s="15">
        <v>355.7</v>
      </c>
      <c r="J256" s="17">
        <v>46357</v>
      </c>
      <c r="K256" s="11">
        <v>65.5</v>
      </c>
      <c r="L25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464.29507799999993</v>
      </c>
      <c r="M256" s="39">
        <f>الربط[[#This Row],[سعر الربط]]*الربط[[#This Row],[كمية الربط]]</f>
        <v>1181723.8325256</v>
      </c>
    </row>
    <row r="257" spans="1:13" ht="22.95" customHeight="1" x14ac:dyDescent="0.3">
      <c r="A257" s="3" t="s">
        <v>1146</v>
      </c>
      <c r="B257" s="7">
        <v>46269</v>
      </c>
      <c r="C257" s="3" t="str">
        <f>IFERROR(VLOOKUP(الربط[[#This Row],[الرقم الداخلي]],تسجيل_العقود[],6,0),"")</f>
        <v>كارجيل</v>
      </c>
      <c r="D257" s="3" t="str">
        <f>IFERROR(VLOOKUP(الربط[[#This Row],[الرقم الداخلي]],تسجيل_العقود[],9,0),"")</f>
        <v>SCN-008549</v>
      </c>
      <c r="E257" s="3" t="str">
        <f>IFERROR(VLOOKUP(الربط[[#This Row],[الرقم الداخلي]],تسجيل_العقود[],5,0),"")</f>
        <v>الصويا</v>
      </c>
      <c r="F257" s="17">
        <f>IFERROR(VLOOKUP(الربط[[#This Row],[الرقم الداخلي]],تسجيل_العقود[],15,0),"")</f>
        <v>46266</v>
      </c>
      <c r="G257" s="16">
        <v>28</v>
      </c>
      <c r="H25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57" s="15">
        <v>354.8</v>
      </c>
      <c r="J257" s="17">
        <v>46357</v>
      </c>
      <c r="K257" s="11">
        <v>65.5</v>
      </c>
      <c r="L25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463.30299450000001</v>
      </c>
      <c r="M257" s="39">
        <f>الربط[[#This Row],[سعر الربط]]*الربط[[#This Row],[كمية الربط]]</f>
        <v>1179198.7816014001</v>
      </c>
    </row>
    <row r="258" spans="1:13" ht="22.95" customHeight="1" x14ac:dyDescent="0.3">
      <c r="A258" s="3" t="s">
        <v>824</v>
      </c>
      <c r="B258" s="7">
        <v>46269</v>
      </c>
      <c r="C258" s="3" t="str">
        <f>IFERROR(VLOOKUP(الربط[[#This Row],[الرقم الداخلي]],تسجيل_العقود[],6,0),"")</f>
        <v xml:space="preserve">ميدسوفتس </v>
      </c>
      <c r="D258" s="3">
        <f>IFERROR(VLOOKUP(الربط[[#This Row],[الرقم الداخلي]],تسجيل_العقود[],9,0),"")</f>
        <v>20045090</v>
      </c>
      <c r="E258" s="3" t="str">
        <f>IFERROR(VLOOKUP(الربط[[#This Row],[الرقم الداخلي]],تسجيل_العقود[],5,0),"")</f>
        <v>البذرة</v>
      </c>
      <c r="F258" s="17">
        <f>IFERROR(VLOOKUP(الربط[[#This Row],[الرقم الداخلي]],تسجيل_العقود[],15,0),"")</f>
        <v>46143</v>
      </c>
      <c r="G258" s="16">
        <v>3</v>
      </c>
      <c r="H25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58" s="15">
        <v>1310.75</v>
      </c>
      <c r="J258" s="17">
        <v>46327</v>
      </c>
      <c r="K258" s="11">
        <v>163.25</v>
      </c>
      <c r="L25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541.54759999999999</v>
      </c>
      <c r="M258" s="39">
        <f>الربط[[#This Row],[سعر الربط]]*الربط[[#This Row],[كمية الربط]]</f>
        <v>220951.42079999999</v>
      </c>
    </row>
    <row r="259" spans="1:13" ht="22.95" customHeight="1" x14ac:dyDescent="0.3">
      <c r="A259" s="3" t="s">
        <v>857</v>
      </c>
      <c r="B259" s="7">
        <v>46273</v>
      </c>
      <c r="C259" s="3" t="str">
        <f>IFERROR(VLOOKUP(الربط[[#This Row],[الرقم الداخلي]],تسجيل_العقود[],6,0),"")</f>
        <v>بنجى ايجيبت</v>
      </c>
      <c r="D259" s="3">
        <f>IFERROR(VLOOKUP(الربط[[#This Row],[الرقم الداخلي]],تسجيل_العقود[],9,0),"")</f>
        <v>60932003</v>
      </c>
      <c r="E259" s="3" t="str">
        <f>IFERROR(VLOOKUP(الربط[[#This Row],[الرقم الداخلي]],تسجيل_العقود[],5,0),"")</f>
        <v>الــــــــــذرة</v>
      </c>
      <c r="F259" s="17">
        <f>IFERROR(VLOOKUP(الربط[[#This Row],[الرقم الداخلي]],تسجيل_العقود[],15,0),"")</f>
        <v>46204</v>
      </c>
      <c r="G259" s="16">
        <v>8</v>
      </c>
      <c r="H25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59" s="15">
        <v>533.75</v>
      </c>
      <c r="J259" s="17">
        <v>46357</v>
      </c>
      <c r="K259" s="11">
        <v>160</v>
      </c>
      <c r="L25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273.11896875000002</v>
      </c>
      <c r="M259" s="39">
        <f>الربط[[#This Row],[سعر الربط]]*الربط[[#This Row],[كمية الربط]]</f>
        <v>277488.87225000001</v>
      </c>
    </row>
    <row r="260" spans="1:13" ht="22.95" customHeight="1" x14ac:dyDescent="0.3">
      <c r="A260" s="3" t="s">
        <v>857</v>
      </c>
      <c r="B260" s="7">
        <v>46273</v>
      </c>
      <c r="C260" s="3" t="str">
        <f>IFERROR(VLOOKUP(الربط[[#This Row],[الرقم الداخلي]],تسجيل_العقود[],6,0),"")</f>
        <v>بنجى ايجيبت</v>
      </c>
      <c r="D260" s="3">
        <f>IFERROR(VLOOKUP(الربط[[#This Row],[الرقم الداخلي]],تسجيل_العقود[],9,0),"")</f>
        <v>60932003</v>
      </c>
      <c r="E260" s="3" t="str">
        <f>IFERROR(VLOOKUP(الربط[[#This Row],[الرقم الداخلي]],تسجيل_العقود[],5,0),"")</f>
        <v>الــــــــــذرة</v>
      </c>
      <c r="F260" s="17">
        <f>IFERROR(VLOOKUP(الربط[[#This Row],[الرقم الداخلي]],تسجيل_العقود[],15,0),"")</f>
        <v>46204</v>
      </c>
      <c r="G260" s="16">
        <v>8</v>
      </c>
      <c r="H26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60" s="15">
        <v>533.75</v>
      </c>
      <c r="J260" s="17">
        <v>46357</v>
      </c>
      <c r="K260" s="11">
        <v>160</v>
      </c>
      <c r="L26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273.11896875000002</v>
      </c>
      <c r="M260" s="39">
        <f>الربط[[#This Row],[سعر الربط]]*الربط[[#This Row],[كمية الربط]]</f>
        <v>277488.87225000001</v>
      </c>
    </row>
    <row r="261" spans="1:13" ht="22.95" customHeight="1" x14ac:dyDescent="0.3">
      <c r="A261" s="3" t="s">
        <v>857</v>
      </c>
      <c r="B261" s="7">
        <v>46273</v>
      </c>
      <c r="C261" s="3" t="str">
        <f>IFERROR(VLOOKUP(الربط[[#This Row],[الرقم الداخلي]],تسجيل_العقود[],6,0),"")</f>
        <v>بنجى ايجيبت</v>
      </c>
      <c r="D261" s="3">
        <f>IFERROR(VLOOKUP(الربط[[#This Row],[الرقم الداخلي]],تسجيل_العقود[],9,0),"")</f>
        <v>60932003</v>
      </c>
      <c r="E261" s="3" t="str">
        <f>IFERROR(VLOOKUP(الربط[[#This Row],[الرقم الداخلي]],تسجيل_العقود[],5,0),"")</f>
        <v>الــــــــــذرة</v>
      </c>
      <c r="F261" s="17">
        <f>IFERROR(VLOOKUP(الربط[[#This Row],[الرقم الداخلي]],تسجيل_العقود[],15,0),"")</f>
        <v>46204</v>
      </c>
      <c r="G261" s="16">
        <v>8</v>
      </c>
      <c r="H26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61" s="15">
        <v>533.75</v>
      </c>
      <c r="J261" s="17">
        <v>46357</v>
      </c>
      <c r="K261" s="11">
        <v>160</v>
      </c>
      <c r="L26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273.11896875000002</v>
      </c>
      <c r="M261" s="39">
        <f>الربط[[#This Row],[سعر الربط]]*الربط[[#This Row],[كمية الربط]]</f>
        <v>277488.87225000001</v>
      </c>
    </row>
    <row r="262" spans="1:13" ht="22.95" customHeight="1" x14ac:dyDescent="0.3">
      <c r="A262" s="3" t="s">
        <v>857</v>
      </c>
      <c r="B262" s="7">
        <v>46273</v>
      </c>
      <c r="C262" s="3" t="str">
        <f>IFERROR(VLOOKUP(الربط[[#This Row],[الرقم الداخلي]],تسجيل_العقود[],6,0),"")</f>
        <v>بنجى ايجيبت</v>
      </c>
      <c r="D262" s="3">
        <f>IFERROR(VLOOKUP(الربط[[#This Row],[الرقم الداخلي]],تسجيل_العقود[],9,0),"")</f>
        <v>60932003</v>
      </c>
      <c r="E262" s="3" t="str">
        <f>IFERROR(VLOOKUP(الربط[[#This Row],[الرقم الداخلي]],تسجيل_العقود[],5,0),"")</f>
        <v>الــــــــــذرة</v>
      </c>
      <c r="F262" s="17">
        <f>IFERROR(VLOOKUP(الربط[[#This Row],[الرقم الداخلي]],تسجيل_العقود[],15,0),"")</f>
        <v>46204</v>
      </c>
      <c r="G262" s="16">
        <v>8</v>
      </c>
      <c r="H26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62" s="15">
        <v>532.75</v>
      </c>
      <c r="J262" s="17">
        <v>46357</v>
      </c>
      <c r="K262" s="11">
        <v>160</v>
      </c>
      <c r="L26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272.72528375000002</v>
      </c>
      <c r="M262" s="39">
        <f>الربط[[#This Row],[سعر الربط]]*الربط[[#This Row],[كمية الربط]]</f>
        <v>277088.88829000003</v>
      </c>
    </row>
    <row r="263" spans="1:13" ht="22.95" customHeight="1" x14ac:dyDescent="0.3">
      <c r="A263" s="3" t="s">
        <v>857</v>
      </c>
      <c r="B263" s="7">
        <v>46273</v>
      </c>
      <c r="C263" s="3" t="str">
        <f>IFERROR(VLOOKUP(الربط[[#This Row],[الرقم الداخلي]],تسجيل_العقود[],6,0),"")</f>
        <v>بنجى ايجيبت</v>
      </c>
      <c r="D263" s="3">
        <f>IFERROR(VLOOKUP(الربط[[#This Row],[الرقم الداخلي]],تسجيل_العقود[],9,0),"")</f>
        <v>60932003</v>
      </c>
      <c r="E263" s="3" t="str">
        <f>IFERROR(VLOOKUP(الربط[[#This Row],[الرقم الداخلي]],تسجيل_العقود[],5,0),"")</f>
        <v>الــــــــــذرة</v>
      </c>
      <c r="F263" s="17">
        <f>IFERROR(VLOOKUP(الربط[[#This Row],[الرقم الداخلي]],تسجيل_العقود[],15,0),"")</f>
        <v>46204</v>
      </c>
      <c r="G263" s="16">
        <v>8</v>
      </c>
      <c r="H26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63" s="15">
        <v>532.75</v>
      </c>
      <c r="J263" s="17">
        <v>46357</v>
      </c>
      <c r="K263" s="11">
        <v>160</v>
      </c>
      <c r="L26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272.72528375000002</v>
      </c>
      <c r="M263" s="39">
        <f>الربط[[#This Row],[سعر الربط]]*الربط[[#This Row],[كمية الربط]]</f>
        <v>277088.88829000003</v>
      </c>
    </row>
    <row r="264" spans="1:13" ht="22.95" customHeight="1" x14ac:dyDescent="0.3">
      <c r="A264" s="3" t="s">
        <v>1147</v>
      </c>
      <c r="B264" s="7">
        <v>46273</v>
      </c>
      <c r="C264" s="3" t="str">
        <f>IFERROR(VLOOKUP(الربط[[#This Row],[الرقم الداخلي]],تسجيل_العقود[],6,0),"")</f>
        <v>كارجيل</v>
      </c>
      <c r="D264" s="3" t="str">
        <f>IFERROR(VLOOKUP(الربط[[#This Row],[الرقم الداخلي]],تسجيل_العقود[],9,0),"")</f>
        <v>SCN-008550</v>
      </c>
      <c r="E264" s="3" t="str">
        <f>IFERROR(VLOOKUP(الربط[[#This Row],[الرقم الداخلي]],تسجيل_العقود[],5,0),"")</f>
        <v>الصويا</v>
      </c>
      <c r="F264" s="17">
        <f>IFERROR(VLOOKUP(الربط[[#This Row],[الرقم الداخلي]],تسجيل_العقود[],15,0),"")</f>
        <v>46266</v>
      </c>
      <c r="G264" s="16">
        <v>8</v>
      </c>
      <c r="H26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727.2</v>
      </c>
      <c r="I264" s="15">
        <v>349.7</v>
      </c>
      <c r="J264" s="17">
        <v>46357</v>
      </c>
      <c r="K264" s="11">
        <v>65.5</v>
      </c>
      <c r="L26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457.68118799999996</v>
      </c>
      <c r="M264" s="39">
        <f>الربط[[#This Row],[سعر الربط]]*الربط[[#This Row],[كمية الربط]]</f>
        <v>332825.75991359999</v>
      </c>
    </row>
    <row r="265" spans="1:13" ht="22.95" customHeight="1" x14ac:dyDescent="0.3">
      <c r="A265" s="3" t="s">
        <v>1147</v>
      </c>
      <c r="B265" s="7">
        <v>46273</v>
      </c>
      <c r="C265" s="3" t="str">
        <f>IFERROR(VLOOKUP(الربط[[#This Row],[الرقم الداخلي]],تسجيل_العقود[],6,0),"")</f>
        <v>كارجيل</v>
      </c>
      <c r="D265" s="3" t="str">
        <f>IFERROR(VLOOKUP(الربط[[#This Row],[الرقم الداخلي]],تسجيل_العقود[],9,0),"")</f>
        <v>SCN-008550</v>
      </c>
      <c r="E265" s="3" t="str">
        <f>IFERROR(VLOOKUP(الربط[[#This Row],[الرقم الداخلي]],تسجيل_العقود[],5,0),"")</f>
        <v>الصويا</v>
      </c>
      <c r="F265" s="17">
        <f>IFERROR(VLOOKUP(الربط[[#This Row],[الرقم الداخلي]],تسجيل_العقود[],15,0),"")</f>
        <v>46266</v>
      </c>
      <c r="G265" s="16">
        <v>10</v>
      </c>
      <c r="H26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265" s="15">
        <v>350.5</v>
      </c>
      <c r="J265" s="17">
        <v>46357</v>
      </c>
      <c r="K265" s="11">
        <v>65.5</v>
      </c>
      <c r="L26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458.56304</v>
      </c>
      <c r="M265" s="39">
        <f>الربط[[#This Row],[سعر الربط]]*الربط[[#This Row],[كمية الربط]]</f>
        <v>416833.80336000002</v>
      </c>
    </row>
    <row r="266" spans="1:13" ht="22.95" customHeight="1" x14ac:dyDescent="0.3">
      <c r="A266" s="3" t="s">
        <v>1147</v>
      </c>
      <c r="B266" s="7">
        <v>46273</v>
      </c>
      <c r="C266" s="3" t="str">
        <f>IFERROR(VLOOKUP(الربط[[#This Row],[الرقم الداخلي]],تسجيل_العقود[],6,0),"")</f>
        <v>كارجيل</v>
      </c>
      <c r="D266" s="3" t="str">
        <f>IFERROR(VLOOKUP(الربط[[#This Row],[الرقم الداخلي]],تسجيل_العقود[],9,0),"")</f>
        <v>SCN-008550</v>
      </c>
      <c r="E266" s="3" t="str">
        <f>IFERROR(VLOOKUP(الربط[[#This Row],[الرقم الداخلي]],تسجيل_العقود[],5,0),"")</f>
        <v>الصويا</v>
      </c>
      <c r="F266" s="17">
        <f>IFERROR(VLOOKUP(الربط[[#This Row],[الرقم الداخلي]],تسجيل_العقود[],15,0),"")</f>
        <v>46266</v>
      </c>
      <c r="G266" s="16">
        <v>10</v>
      </c>
      <c r="H26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266" s="15">
        <v>350.5</v>
      </c>
      <c r="J266" s="17">
        <v>46357</v>
      </c>
      <c r="K266" s="11">
        <v>65.5</v>
      </c>
      <c r="L26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458.56304</v>
      </c>
      <c r="M266" s="39">
        <f>الربط[[#This Row],[سعر الربط]]*الربط[[#This Row],[كمية الربط]]</f>
        <v>416833.80336000002</v>
      </c>
    </row>
    <row r="267" spans="1:13" ht="22.95" customHeight="1" x14ac:dyDescent="0.3">
      <c r="A267" s="3" t="s">
        <v>1148</v>
      </c>
      <c r="B267" s="7">
        <v>46273</v>
      </c>
      <c r="C267" s="3" t="str">
        <f>IFERROR(VLOOKUP(الربط[[#This Row],[الرقم الداخلي]],تسجيل_العقود[],6,0),"")</f>
        <v>كارجيل</v>
      </c>
      <c r="D267" s="3" t="str">
        <f>IFERROR(VLOOKUP(الربط[[#This Row],[الرقم الداخلي]],تسجيل_العقود[],9,0),"")</f>
        <v>SCN-008551</v>
      </c>
      <c r="E267" s="3" t="str">
        <f>IFERROR(VLOOKUP(الربط[[#This Row],[الرقم الداخلي]],تسجيل_العقود[],5,0),"")</f>
        <v>الصويا</v>
      </c>
      <c r="F267" s="17">
        <f>IFERROR(VLOOKUP(الربط[[#This Row],[الرقم الداخلي]],تسجيل_العقود[],15,0),"")</f>
        <v>46266</v>
      </c>
      <c r="G267" s="16">
        <v>4</v>
      </c>
      <c r="H26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267" s="15">
        <v>349.4</v>
      </c>
      <c r="J267" s="17">
        <v>46357</v>
      </c>
      <c r="K267" s="11">
        <v>65.8</v>
      </c>
      <c r="L26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457.68118799999996</v>
      </c>
      <c r="M267" s="39">
        <f>الربط[[#This Row],[سعر الربط]]*الربط[[#This Row],[كمية الربط]]</f>
        <v>166412.8799568</v>
      </c>
    </row>
    <row r="268" spans="1:13" ht="22.95" customHeight="1" x14ac:dyDescent="0.3">
      <c r="A268" s="3" t="s">
        <v>1148</v>
      </c>
      <c r="B268" s="7">
        <v>46273</v>
      </c>
      <c r="C268" s="3" t="str">
        <f>IFERROR(VLOOKUP(الربط[[#This Row],[الرقم الداخلي]],تسجيل_العقود[],6,0),"")</f>
        <v>كارجيل</v>
      </c>
      <c r="D268" s="3" t="str">
        <f>IFERROR(VLOOKUP(الربط[[#This Row],[الرقم الداخلي]],تسجيل_العقود[],9,0),"")</f>
        <v>SCN-008551</v>
      </c>
      <c r="E268" s="3" t="str">
        <f>IFERROR(VLOOKUP(الربط[[#This Row],[الرقم الداخلي]],تسجيل_العقود[],5,0),"")</f>
        <v>الصويا</v>
      </c>
      <c r="F268" s="17">
        <f>IFERROR(VLOOKUP(الربط[[#This Row],[الرقم الداخلي]],تسجيل_العقود[],15,0),"")</f>
        <v>46266</v>
      </c>
      <c r="G268" s="16">
        <v>4</v>
      </c>
      <c r="H26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268" s="15">
        <v>348.4</v>
      </c>
      <c r="J268" s="17">
        <v>46357</v>
      </c>
      <c r="K268" s="11">
        <v>65.8</v>
      </c>
      <c r="L26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456.57887299999999</v>
      </c>
      <c r="M268" s="39">
        <f>الربط[[#This Row],[سعر الربط]]*الربط[[#This Row],[كمية الربط]]</f>
        <v>166012.07822280002</v>
      </c>
    </row>
    <row r="269" spans="1:13" ht="22.95" customHeight="1" x14ac:dyDescent="0.3">
      <c r="A269" s="3" t="s">
        <v>824</v>
      </c>
      <c r="B269" s="7">
        <v>46273</v>
      </c>
      <c r="C269" s="3" t="str">
        <f>IFERROR(VLOOKUP(الربط[[#This Row],[الرقم الداخلي]],تسجيل_العقود[],6,0),"")</f>
        <v xml:space="preserve">ميدسوفتس </v>
      </c>
      <c r="D269" s="3">
        <f>IFERROR(VLOOKUP(الربط[[#This Row],[الرقم الداخلي]],تسجيل_العقود[],9,0),"")</f>
        <v>20045090</v>
      </c>
      <c r="E269" s="3" t="str">
        <f>IFERROR(VLOOKUP(الربط[[#This Row],[الرقم الداخلي]],تسجيل_العقود[],5,0),"")</f>
        <v>البذرة</v>
      </c>
      <c r="F269" s="17">
        <f>IFERROR(VLOOKUP(الربط[[#This Row],[الرقم الداخلي]],تسجيل_العقود[],15,0),"")</f>
        <v>46143</v>
      </c>
      <c r="G269" s="16">
        <v>3</v>
      </c>
      <c r="H26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69" s="15">
        <v>1309.75</v>
      </c>
      <c r="J269" s="17">
        <v>46327</v>
      </c>
      <c r="K269" s="11">
        <v>163.25</v>
      </c>
      <c r="L26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541.18020000000001</v>
      </c>
      <c r="M269" s="39">
        <f>الربط[[#This Row],[سعر الربط]]*الربط[[#This Row],[كمية الربط]]</f>
        <v>220801.52160000001</v>
      </c>
    </row>
    <row r="270" spans="1:13" ht="22.95" customHeight="1" x14ac:dyDescent="0.3">
      <c r="A270" s="3" t="s">
        <v>857</v>
      </c>
      <c r="B270" s="7">
        <v>46274</v>
      </c>
      <c r="C270" s="3" t="str">
        <f>IFERROR(VLOOKUP(الربط[[#This Row],[الرقم الداخلي]],تسجيل_العقود[],6,0),"")</f>
        <v>بنجى ايجيبت</v>
      </c>
      <c r="D270" s="3">
        <f>IFERROR(VLOOKUP(الربط[[#This Row],[الرقم الداخلي]],تسجيل_العقود[],9,0),"")</f>
        <v>60932003</v>
      </c>
      <c r="E270" s="3" t="str">
        <f>IFERROR(VLOOKUP(الربط[[#This Row],[الرقم الداخلي]],تسجيل_العقود[],5,0),"")</f>
        <v>الــــــــــذرة</v>
      </c>
      <c r="F270" s="17">
        <f>IFERROR(VLOOKUP(الربط[[#This Row],[الرقم الداخلي]],تسجيل_العقود[],15,0),"")</f>
        <v>46204</v>
      </c>
      <c r="G270" s="16">
        <v>8</v>
      </c>
      <c r="H27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0" s="15">
        <v>530.75</v>
      </c>
      <c r="J270" s="17">
        <v>46357</v>
      </c>
      <c r="K270" s="11">
        <v>160</v>
      </c>
      <c r="L27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271.93791375000001</v>
      </c>
      <c r="M270" s="39">
        <f>الربط[[#This Row],[سعر الربط]]*الربط[[#This Row],[كمية الربط]]</f>
        <v>276288.92037000001</v>
      </c>
    </row>
    <row r="271" spans="1:13" ht="22.95" customHeight="1" x14ac:dyDescent="0.3">
      <c r="A271" s="3" t="s">
        <v>857</v>
      </c>
      <c r="B271" s="7">
        <v>46274</v>
      </c>
      <c r="C271" s="3" t="str">
        <f>IFERROR(VLOOKUP(الربط[[#This Row],[الرقم الداخلي]],تسجيل_العقود[],6,0),"")</f>
        <v>بنجى ايجيبت</v>
      </c>
      <c r="D271" s="3">
        <f>IFERROR(VLOOKUP(الربط[[#This Row],[الرقم الداخلي]],تسجيل_العقود[],9,0),"")</f>
        <v>60932003</v>
      </c>
      <c r="E271" s="3" t="str">
        <f>IFERROR(VLOOKUP(الربط[[#This Row],[الرقم الداخلي]],تسجيل_العقود[],5,0),"")</f>
        <v>الــــــــــذرة</v>
      </c>
      <c r="F271" s="17">
        <f>IFERROR(VLOOKUP(الربط[[#This Row],[الرقم الداخلي]],تسجيل_العقود[],15,0),"")</f>
        <v>46204</v>
      </c>
      <c r="G271" s="16">
        <v>8</v>
      </c>
      <c r="H27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1" s="15">
        <v>528.75</v>
      </c>
      <c r="J271" s="17">
        <v>46357</v>
      </c>
      <c r="K271" s="11">
        <v>160</v>
      </c>
      <c r="L27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271.15054375</v>
      </c>
      <c r="M271" s="39">
        <f>الربط[[#This Row],[سعر الربط]]*الربط[[#This Row],[كمية الربط]]</f>
        <v>275488.95244999998</v>
      </c>
    </row>
    <row r="272" spans="1:13" ht="22.95" customHeight="1" x14ac:dyDescent="0.3">
      <c r="A272" s="3" t="s">
        <v>857</v>
      </c>
      <c r="B272" s="7">
        <v>46274</v>
      </c>
      <c r="C272" s="3" t="str">
        <f>IFERROR(VLOOKUP(الربط[[#This Row],[الرقم الداخلي]],تسجيل_العقود[],6,0),"")</f>
        <v>بنجى ايجيبت</v>
      </c>
      <c r="D272" s="3">
        <f>IFERROR(VLOOKUP(الربط[[#This Row],[الرقم الداخلي]],تسجيل_العقود[],9,0),"")</f>
        <v>60932003</v>
      </c>
      <c r="E272" s="3" t="str">
        <f>IFERROR(VLOOKUP(الربط[[#This Row],[الرقم الداخلي]],تسجيل_العقود[],5,0),"")</f>
        <v>الــــــــــذرة</v>
      </c>
      <c r="F272" s="17">
        <f>IFERROR(VLOOKUP(الربط[[#This Row],[الرقم الداخلي]],تسجيل_العقود[],15,0),"")</f>
        <v>46204</v>
      </c>
      <c r="G272" s="16">
        <v>8</v>
      </c>
      <c r="H27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2" s="15">
        <v>527.75</v>
      </c>
      <c r="J272" s="17">
        <v>46357</v>
      </c>
      <c r="K272" s="11">
        <v>160</v>
      </c>
      <c r="L27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270.75685874999999</v>
      </c>
      <c r="M272" s="39">
        <f>الربط[[#This Row],[سعر الربط]]*الربط[[#This Row],[كمية الربط]]</f>
        <v>275088.96849</v>
      </c>
    </row>
    <row r="273" spans="1:13" ht="22.95" customHeight="1" x14ac:dyDescent="0.3">
      <c r="A273" s="3" t="s">
        <v>1148</v>
      </c>
      <c r="B273" s="7">
        <v>46274</v>
      </c>
      <c r="C273" s="3" t="str">
        <f>IFERROR(VLOOKUP(الربط[[#This Row],[الرقم الداخلي]],تسجيل_العقود[],6,0),"")</f>
        <v>كارجيل</v>
      </c>
      <c r="D273" s="3" t="str">
        <f>IFERROR(VLOOKUP(الربط[[#This Row],[الرقم الداخلي]],تسجيل_العقود[],9,0),"")</f>
        <v>SCN-008551</v>
      </c>
      <c r="E273" s="3" t="str">
        <f>IFERROR(VLOOKUP(الربط[[#This Row],[الرقم الداخلي]],تسجيل_العقود[],5,0),"")</f>
        <v>الصويا</v>
      </c>
      <c r="F273" s="17">
        <f>IFERROR(VLOOKUP(الربط[[#This Row],[الرقم الداخلي]],تسجيل_العقود[],15,0),"")</f>
        <v>46266</v>
      </c>
      <c r="G273" s="16">
        <v>5</v>
      </c>
      <c r="H27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273" s="15">
        <v>347.7</v>
      </c>
      <c r="J273" s="17">
        <v>46357</v>
      </c>
      <c r="K273" s="11">
        <v>65.8</v>
      </c>
      <c r="L27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455.80725249999995</v>
      </c>
      <c r="M273" s="39">
        <f>الربط[[#This Row],[سعر الربط]]*الربط[[#This Row],[كمية الربط]]</f>
        <v>207164.39626124999</v>
      </c>
    </row>
    <row r="274" spans="1:13" ht="22.95" customHeight="1" x14ac:dyDescent="0.3">
      <c r="A274" s="3" t="s">
        <v>1148</v>
      </c>
      <c r="B274" s="7">
        <v>46274</v>
      </c>
      <c r="C274" s="3" t="str">
        <f>IFERROR(VLOOKUP(الربط[[#This Row],[الرقم الداخلي]],تسجيل_العقود[],6,0),"")</f>
        <v>كارجيل</v>
      </c>
      <c r="D274" s="3" t="str">
        <f>IFERROR(VLOOKUP(الربط[[#This Row],[الرقم الداخلي]],تسجيل_العقود[],9,0),"")</f>
        <v>SCN-008551</v>
      </c>
      <c r="E274" s="3" t="str">
        <f>IFERROR(VLOOKUP(الربط[[#This Row],[الرقم الداخلي]],تسجيل_العقود[],5,0),"")</f>
        <v>الصويا</v>
      </c>
      <c r="F274" s="17">
        <f>IFERROR(VLOOKUP(الربط[[#This Row],[الرقم الداخلي]],تسجيل_العقود[],15,0),"")</f>
        <v>46266</v>
      </c>
      <c r="G274" s="16">
        <v>15</v>
      </c>
      <c r="H27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1363.5</v>
      </c>
      <c r="I274" s="15">
        <v>348.5</v>
      </c>
      <c r="J274" s="17">
        <v>46357</v>
      </c>
      <c r="K274" s="11">
        <v>65.8</v>
      </c>
      <c r="L27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456.68910449999998</v>
      </c>
      <c r="M274" s="39">
        <f>الربط[[#This Row],[سعر الربط]]*الربط[[#This Row],[كمية الربط]]</f>
        <v>622695.59398574999</v>
      </c>
    </row>
    <row r="275" spans="1:13" ht="22.95" customHeight="1" x14ac:dyDescent="0.3">
      <c r="A275" s="3" t="s">
        <v>857</v>
      </c>
      <c r="B275" s="7">
        <v>46276</v>
      </c>
      <c r="C275" s="3" t="str">
        <f>IFERROR(VLOOKUP(الربط[[#This Row],[الرقم الداخلي]],تسجيل_العقود[],6,0),"")</f>
        <v>بنجى ايجيبت</v>
      </c>
      <c r="D275" s="3">
        <f>IFERROR(VLOOKUP(الربط[[#This Row],[الرقم الداخلي]],تسجيل_العقود[],9,0),"")</f>
        <v>60932003</v>
      </c>
      <c r="E275" s="3" t="str">
        <f>IFERROR(VLOOKUP(الربط[[#This Row],[الرقم الداخلي]],تسجيل_العقود[],5,0),"")</f>
        <v>الــــــــــذرة</v>
      </c>
      <c r="F275" s="17">
        <f>IFERROR(VLOOKUP(الربط[[#This Row],[الرقم الداخلي]],تسجيل_العقود[],15,0),"")</f>
        <v>46204</v>
      </c>
      <c r="G275" s="16">
        <v>8</v>
      </c>
      <c r="H27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5" s="15">
        <v>529.75</v>
      </c>
      <c r="J275" s="17">
        <v>46357</v>
      </c>
      <c r="K275" s="11">
        <v>160</v>
      </c>
      <c r="L27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271.54422875</v>
      </c>
      <c r="M275" s="39">
        <f>الربط[[#This Row],[سعر الربط]]*الربط[[#This Row],[كمية الربط]]</f>
        <v>275888.93641000002</v>
      </c>
    </row>
    <row r="276" spans="1:13" ht="22.95" customHeight="1" x14ac:dyDescent="0.3">
      <c r="A276" s="3" t="s">
        <v>857</v>
      </c>
      <c r="B276" s="7">
        <v>46276</v>
      </c>
      <c r="C276" s="3" t="str">
        <f>IFERROR(VLOOKUP(الربط[[#This Row],[الرقم الداخلي]],تسجيل_العقود[],6,0),"")</f>
        <v>بنجى ايجيبت</v>
      </c>
      <c r="D276" s="3">
        <f>IFERROR(VLOOKUP(الربط[[#This Row],[الرقم الداخلي]],تسجيل_العقود[],9,0),"")</f>
        <v>60932003</v>
      </c>
      <c r="E276" s="3" t="str">
        <f>IFERROR(VLOOKUP(الربط[[#This Row],[الرقم الداخلي]],تسجيل_العقود[],5,0),"")</f>
        <v>الــــــــــذرة</v>
      </c>
      <c r="F276" s="17">
        <f>IFERROR(VLOOKUP(الربط[[#This Row],[الرقم الداخلي]],تسجيل_العقود[],15,0),"")</f>
        <v>46204</v>
      </c>
      <c r="G276" s="16">
        <v>8</v>
      </c>
      <c r="H27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6" s="15">
        <v>529.25</v>
      </c>
      <c r="J276" s="17">
        <v>46357</v>
      </c>
      <c r="K276" s="11">
        <v>160</v>
      </c>
      <c r="L27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271.34738625</v>
      </c>
      <c r="M276" s="39">
        <f>الربط[[#This Row],[سعر الربط]]*الربط[[#This Row],[كمية الربط]]</f>
        <v>275688.94442999997</v>
      </c>
    </row>
    <row r="277" spans="1:13" ht="22.95" customHeight="1" x14ac:dyDescent="0.3">
      <c r="A277" s="3" t="s">
        <v>857</v>
      </c>
      <c r="B277" s="7">
        <v>46276</v>
      </c>
      <c r="C277" s="3" t="str">
        <f>IFERROR(VLOOKUP(الربط[[#This Row],[الرقم الداخلي]],تسجيل_العقود[],6,0),"")</f>
        <v>بنجى ايجيبت</v>
      </c>
      <c r="D277" s="3">
        <f>IFERROR(VLOOKUP(الربط[[#This Row],[الرقم الداخلي]],تسجيل_العقود[],9,0),"")</f>
        <v>60932003</v>
      </c>
      <c r="E277" s="3" t="str">
        <f>IFERROR(VLOOKUP(الربط[[#This Row],[الرقم الداخلي]],تسجيل_العقود[],5,0),"")</f>
        <v>الــــــــــذرة</v>
      </c>
      <c r="F277" s="17">
        <f>IFERROR(VLOOKUP(الربط[[#This Row],[الرقم الداخلي]],تسجيل_العقود[],15,0),"")</f>
        <v>46204</v>
      </c>
      <c r="G277" s="16">
        <v>16</v>
      </c>
      <c r="H27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277" s="15">
        <v>527.75</v>
      </c>
      <c r="J277" s="17">
        <v>46357</v>
      </c>
      <c r="K277" s="11">
        <v>160</v>
      </c>
      <c r="L27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270.75685874999999</v>
      </c>
      <c r="M277" s="39">
        <f>الربط[[#This Row],[سعر الربط]]*الربط[[#This Row],[كمية الربط]]</f>
        <v>550177.93698</v>
      </c>
    </row>
    <row r="278" spans="1:13" ht="22.95" customHeight="1" x14ac:dyDescent="0.3">
      <c r="A278" s="3" t="s">
        <v>857</v>
      </c>
      <c r="B278" s="7">
        <v>46276</v>
      </c>
      <c r="C278" s="3" t="str">
        <f>IFERROR(VLOOKUP(الربط[[#This Row],[الرقم الداخلي]],تسجيل_العقود[],6,0),"")</f>
        <v>بنجى ايجيبت</v>
      </c>
      <c r="D278" s="3">
        <f>IFERROR(VLOOKUP(الربط[[#This Row],[الرقم الداخلي]],تسجيل_العقود[],9,0),"")</f>
        <v>60932003</v>
      </c>
      <c r="E278" s="3" t="str">
        <f>IFERROR(VLOOKUP(الربط[[#This Row],[الرقم الداخلي]],تسجيل_العقود[],5,0),"")</f>
        <v>الــــــــــذرة</v>
      </c>
      <c r="F278" s="17">
        <f>IFERROR(VLOOKUP(الربط[[#This Row],[الرقم الداخلي]],تسجيل_العقود[],15,0),"")</f>
        <v>46204</v>
      </c>
      <c r="G278" s="16">
        <v>8</v>
      </c>
      <c r="H27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78" s="15">
        <v>527</v>
      </c>
      <c r="J278" s="17">
        <v>46357</v>
      </c>
      <c r="K278" s="11">
        <v>160</v>
      </c>
      <c r="L27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270.46159499999999</v>
      </c>
      <c r="M278" s="39">
        <f>الربط[[#This Row],[سعر الربط]]*الربط[[#This Row],[كمية الربط]]</f>
        <v>274788.98051999998</v>
      </c>
    </row>
    <row r="279" spans="1:13" ht="22.95" customHeight="1" x14ac:dyDescent="0.3">
      <c r="A279" s="3" t="s">
        <v>1149</v>
      </c>
      <c r="B279" s="7">
        <v>46276</v>
      </c>
      <c r="C279" s="3" t="str">
        <f>IFERROR(VLOOKUP(الربط[[#This Row],[الرقم الداخلي]],تسجيل_العقود[],6,0),"")</f>
        <v>كارجيل</v>
      </c>
      <c r="D279" s="3" t="str">
        <f>IFERROR(VLOOKUP(الربط[[#This Row],[الرقم الداخلي]],تسجيل_العقود[],9,0),"")</f>
        <v>SCN-008552</v>
      </c>
      <c r="E279" s="3" t="str">
        <f>IFERROR(VLOOKUP(الربط[[#This Row],[الرقم الداخلي]],تسجيل_العقود[],5,0),"")</f>
        <v>الصويا</v>
      </c>
      <c r="F279" s="17">
        <f>IFERROR(VLOOKUP(الربط[[#This Row],[الرقم الداخلي]],تسجيل_العقود[],15,0),"")</f>
        <v>46266</v>
      </c>
      <c r="G279" s="16">
        <v>28</v>
      </c>
      <c r="H27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279" s="15">
        <v>351.5</v>
      </c>
      <c r="J279" s="17">
        <v>46357</v>
      </c>
      <c r="K279" s="11">
        <v>65.8</v>
      </c>
      <c r="L27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459.99604949999997</v>
      </c>
      <c r="M279" s="39">
        <f>الربط[[#This Row],[سعر الربط]]*الربط[[#This Row],[كمية الربط]]</f>
        <v>1170781.9451874001</v>
      </c>
    </row>
    <row r="280" spans="1:13" ht="22.95" customHeight="1" x14ac:dyDescent="0.3">
      <c r="A280" s="3" t="s">
        <v>824</v>
      </c>
      <c r="B280" s="7">
        <v>46276</v>
      </c>
      <c r="C280" s="3" t="str">
        <f>IFERROR(VLOOKUP(الربط[[#This Row],[الرقم الداخلي]],تسجيل_العقود[],6,0),"")</f>
        <v xml:space="preserve">ميدسوفتس </v>
      </c>
      <c r="D280" s="3">
        <f>IFERROR(VLOOKUP(الربط[[#This Row],[الرقم الداخلي]],تسجيل_العقود[],9,0),"")</f>
        <v>20045090</v>
      </c>
      <c r="E280" s="3" t="str">
        <f>IFERROR(VLOOKUP(الربط[[#This Row],[الرقم الداخلي]],تسجيل_العقود[],5,0),"")</f>
        <v>البذرة</v>
      </c>
      <c r="F280" s="17">
        <f>IFERROR(VLOOKUP(الربط[[#This Row],[الرقم الداخلي]],تسجيل_العقود[],15,0),"")</f>
        <v>46143</v>
      </c>
      <c r="G280" s="16">
        <v>3</v>
      </c>
      <c r="H28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80" s="15">
        <v>1296</v>
      </c>
      <c r="J280" s="17">
        <v>46327</v>
      </c>
      <c r="K280" s="11">
        <v>163.25</v>
      </c>
      <c r="L28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536.12845000000004</v>
      </c>
      <c r="M280" s="39">
        <f>الربط[[#This Row],[سعر الربط]]*الربط[[#This Row],[كمية الربط]]</f>
        <v>218740.40760000001</v>
      </c>
    </row>
    <row r="281" spans="1:13" ht="22.95" customHeight="1" x14ac:dyDescent="0.3">
      <c r="A281" s="3" t="s">
        <v>857</v>
      </c>
      <c r="B281" s="7">
        <v>46280</v>
      </c>
      <c r="C281" s="3" t="str">
        <f>IFERROR(VLOOKUP(الربط[[#This Row],[الرقم الداخلي]],تسجيل_العقود[],6,0),"")</f>
        <v>بنجى ايجيبت</v>
      </c>
      <c r="D281" s="3">
        <f>IFERROR(VLOOKUP(الربط[[#This Row],[الرقم الداخلي]],تسجيل_العقود[],9,0),"")</f>
        <v>60932003</v>
      </c>
      <c r="E281" s="3" t="str">
        <f>IFERROR(VLOOKUP(الربط[[#This Row],[الرقم الداخلي]],تسجيل_العقود[],5,0),"")</f>
        <v>الــــــــــذرة</v>
      </c>
      <c r="F281" s="17">
        <f>IFERROR(VLOOKUP(الربط[[#This Row],[الرقم الداخلي]],تسجيل_العقود[],15,0),"")</f>
        <v>46204</v>
      </c>
      <c r="G281" s="16">
        <v>8</v>
      </c>
      <c r="H28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1" s="15">
        <v>532.75</v>
      </c>
      <c r="J281" s="17">
        <v>46357</v>
      </c>
      <c r="K281" s="11">
        <v>160</v>
      </c>
      <c r="L28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272.72528375000002</v>
      </c>
      <c r="M281" s="39">
        <f>الربط[[#This Row],[سعر الربط]]*الربط[[#This Row],[كمية الربط]]</f>
        <v>277088.88829000003</v>
      </c>
    </row>
    <row r="282" spans="1:13" ht="22.95" customHeight="1" x14ac:dyDescent="0.3">
      <c r="A282" s="3" t="s">
        <v>857</v>
      </c>
      <c r="B282" s="7">
        <v>46280</v>
      </c>
      <c r="C282" s="3" t="str">
        <f>IFERROR(VLOOKUP(الربط[[#This Row],[الرقم الداخلي]],تسجيل_العقود[],6,0),"")</f>
        <v>بنجى ايجيبت</v>
      </c>
      <c r="D282" s="3">
        <f>IFERROR(VLOOKUP(الربط[[#This Row],[الرقم الداخلي]],تسجيل_العقود[],9,0),"")</f>
        <v>60932003</v>
      </c>
      <c r="E282" s="3" t="str">
        <f>IFERROR(VLOOKUP(الربط[[#This Row],[الرقم الداخلي]],تسجيل_العقود[],5,0),"")</f>
        <v>الــــــــــذرة</v>
      </c>
      <c r="F282" s="17">
        <f>IFERROR(VLOOKUP(الربط[[#This Row],[الرقم الداخلي]],تسجيل_العقود[],15,0),"")</f>
        <v>46204</v>
      </c>
      <c r="G282" s="16">
        <v>8</v>
      </c>
      <c r="H28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2" s="15">
        <v>527.75</v>
      </c>
      <c r="J282" s="17">
        <v>46357</v>
      </c>
      <c r="K282" s="11">
        <v>160</v>
      </c>
      <c r="L28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270.75685874999999</v>
      </c>
      <c r="M282" s="39">
        <f>الربط[[#This Row],[سعر الربط]]*الربط[[#This Row],[كمية الربط]]</f>
        <v>275088.96849</v>
      </c>
    </row>
    <row r="283" spans="1:13" ht="22.95" customHeight="1" x14ac:dyDescent="0.3">
      <c r="A283" s="3" t="s">
        <v>824</v>
      </c>
      <c r="B283" s="7">
        <v>46280</v>
      </c>
      <c r="C283" s="3" t="str">
        <f>IFERROR(VLOOKUP(الربط[[#This Row],[الرقم الداخلي]],تسجيل_العقود[],6,0),"")</f>
        <v xml:space="preserve">ميدسوفتس </v>
      </c>
      <c r="D283" s="3">
        <f>IFERROR(VLOOKUP(الربط[[#This Row],[الرقم الداخلي]],تسجيل_العقود[],9,0),"")</f>
        <v>20045090</v>
      </c>
      <c r="E283" s="3" t="str">
        <f>IFERROR(VLOOKUP(الربط[[#This Row],[الرقم الداخلي]],تسجيل_العقود[],5,0),"")</f>
        <v>البذرة</v>
      </c>
      <c r="F283" s="17">
        <f>IFERROR(VLOOKUP(الربط[[#This Row],[الرقم الداخلي]],تسجيل_العقود[],15,0),"")</f>
        <v>46143</v>
      </c>
      <c r="G283" s="16">
        <v>3</v>
      </c>
      <c r="H28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83" s="15">
        <v>1295.75</v>
      </c>
      <c r="J283" s="17">
        <v>46327</v>
      </c>
      <c r="K283" s="11">
        <v>163.25</v>
      </c>
      <c r="L28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536.03660000000002</v>
      </c>
      <c r="M283" s="39">
        <f>الربط[[#This Row],[سعر الربط]]*الربط[[#This Row],[كمية الربط]]</f>
        <v>218702.93280000001</v>
      </c>
    </row>
    <row r="284" spans="1:13" ht="22.95" customHeight="1" x14ac:dyDescent="0.3">
      <c r="A284" s="3" t="s">
        <v>857</v>
      </c>
      <c r="B284" s="7">
        <v>46281</v>
      </c>
      <c r="C284" s="3" t="str">
        <f>IFERROR(VLOOKUP(الربط[[#This Row],[الرقم الداخلي]],تسجيل_العقود[],6,0),"")</f>
        <v>بنجى ايجيبت</v>
      </c>
      <c r="D284" s="3">
        <f>IFERROR(VLOOKUP(الربط[[#This Row],[الرقم الداخلي]],تسجيل_العقود[],9,0),"")</f>
        <v>60932003</v>
      </c>
      <c r="E284" s="3" t="str">
        <f>IFERROR(VLOOKUP(الربط[[#This Row],[الرقم الداخلي]],تسجيل_العقود[],5,0),"")</f>
        <v>الــــــــــذرة</v>
      </c>
      <c r="F284" s="17">
        <f>IFERROR(VLOOKUP(الربط[[#This Row],[الرقم الداخلي]],تسجيل_العقود[],15,0),"")</f>
        <v>46204</v>
      </c>
      <c r="G284" s="16">
        <v>8</v>
      </c>
      <c r="H28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4" s="15">
        <v>532.75</v>
      </c>
      <c r="J284" s="17">
        <v>46357</v>
      </c>
      <c r="K284" s="11">
        <v>160</v>
      </c>
      <c r="L28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272.72528375000002</v>
      </c>
      <c r="M284" s="39">
        <f>الربط[[#This Row],[سعر الربط]]*الربط[[#This Row],[كمية الربط]]</f>
        <v>277088.88829000003</v>
      </c>
    </row>
    <row r="285" spans="1:13" ht="22.95" customHeight="1" x14ac:dyDescent="0.3">
      <c r="A285" s="3" t="s">
        <v>857</v>
      </c>
      <c r="B285" s="7">
        <v>46281</v>
      </c>
      <c r="C285" s="3" t="str">
        <f>IFERROR(VLOOKUP(الربط[[#This Row],[الرقم الداخلي]],تسجيل_العقود[],6,0),"")</f>
        <v>بنجى ايجيبت</v>
      </c>
      <c r="D285" s="3">
        <f>IFERROR(VLOOKUP(الربط[[#This Row],[الرقم الداخلي]],تسجيل_العقود[],9,0),"")</f>
        <v>60932003</v>
      </c>
      <c r="E285" s="3" t="str">
        <f>IFERROR(VLOOKUP(الربط[[#This Row],[الرقم الداخلي]],تسجيل_العقود[],5,0),"")</f>
        <v>الــــــــــذرة</v>
      </c>
      <c r="F285" s="17">
        <f>IFERROR(VLOOKUP(الربط[[#This Row],[الرقم الداخلي]],تسجيل_العقود[],15,0),"")</f>
        <v>46204</v>
      </c>
      <c r="G285" s="16">
        <v>8</v>
      </c>
      <c r="H28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5" s="15">
        <v>531.75</v>
      </c>
      <c r="J285" s="17">
        <v>46357</v>
      </c>
      <c r="K285" s="11">
        <v>160</v>
      </c>
      <c r="L28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272.33159875000001</v>
      </c>
      <c r="M285" s="39">
        <f>الربط[[#This Row],[سعر الربط]]*الربط[[#This Row],[كمية الربط]]</f>
        <v>276688.90432999999</v>
      </c>
    </row>
    <row r="286" spans="1:13" ht="22.95" customHeight="1" x14ac:dyDescent="0.3">
      <c r="A286" s="3" t="s">
        <v>857</v>
      </c>
      <c r="B286" s="7">
        <v>46281</v>
      </c>
      <c r="C286" s="3" t="str">
        <f>IFERROR(VLOOKUP(الربط[[#This Row],[الرقم الداخلي]],تسجيل_العقود[],6,0),"")</f>
        <v>بنجى ايجيبت</v>
      </c>
      <c r="D286" s="3">
        <f>IFERROR(VLOOKUP(الربط[[#This Row],[الرقم الداخلي]],تسجيل_العقود[],9,0),"")</f>
        <v>60932003</v>
      </c>
      <c r="E286" s="3" t="str">
        <f>IFERROR(VLOOKUP(الربط[[#This Row],[الرقم الداخلي]],تسجيل_العقود[],5,0),"")</f>
        <v>الــــــــــذرة</v>
      </c>
      <c r="F286" s="17">
        <f>IFERROR(VLOOKUP(الربط[[#This Row],[الرقم الداخلي]],تسجيل_العقود[],15,0),"")</f>
        <v>46204</v>
      </c>
      <c r="G286" s="16">
        <v>8</v>
      </c>
      <c r="H28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6" s="15">
        <v>530.75</v>
      </c>
      <c r="J286" s="17">
        <v>46357</v>
      </c>
      <c r="K286" s="11">
        <v>160</v>
      </c>
      <c r="L28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271.93791375000001</v>
      </c>
      <c r="M286" s="39">
        <f>الربط[[#This Row],[سعر الربط]]*الربط[[#This Row],[كمية الربط]]</f>
        <v>276288.92037000001</v>
      </c>
    </row>
    <row r="287" spans="1:13" ht="22.95" customHeight="1" x14ac:dyDescent="0.3">
      <c r="A287" s="3" t="s">
        <v>857</v>
      </c>
      <c r="B287" s="7">
        <v>46281</v>
      </c>
      <c r="C287" s="3" t="str">
        <f>IFERROR(VLOOKUP(الربط[[#This Row],[الرقم الداخلي]],تسجيل_العقود[],6,0),"")</f>
        <v>بنجى ايجيبت</v>
      </c>
      <c r="D287" s="3">
        <f>IFERROR(VLOOKUP(الربط[[#This Row],[الرقم الداخلي]],تسجيل_العقود[],9,0),"")</f>
        <v>60932003</v>
      </c>
      <c r="E287" s="3" t="str">
        <f>IFERROR(VLOOKUP(الربط[[#This Row],[الرقم الداخلي]],تسجيل_العقود[],5,0),"")</f>
        <v>الــــــــــذرة</v>
      </c>
      <c r="F287" s="17">
        <f>IFERROR(VLOOKUP(الربط[[#This Row],[الرقم الداخلي]],تسجيل_العقود[],15,0),"")</f>
        <v>46204</v>
      </c>
      <c r="G287" s="16">
        <v>8</v>
      </c>
      <c r="H28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7" s="15">
        <v>530.75</v>
      </c>
      <c r="J287" s="17">
        <v>46357</v>
      </c>
      <c r="K287" s="11">
        <v>160</v>
      </c>
      <c r="L28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271.93791375000001</v>
      </c>
      <c r="M287" s="39">
        <f>الربط[[#This Row],[سعر الربط]]*الربط[[#This Row],[كمية الربط]]</f>
        <v>276288.92037000001</v>
      </c>
    </row>
    <row r="288" spans="1:13" ht="22.95" customHeight="1" x14ac:dyDescent="0.3">
      <c r="A288" s="3" t="s">
        <v>857</v>
      </c>
      <c r="B288" s="7">
        <v>46281</v>
      </c>
      <c r="C288" s="3" t="str">
        <f>IFERROR(VLOOKUP(الربط[[#This Row],[الرقم الداخلي]],تسجيل_العقود[],6,0),"")</f>
        <v>بنجى ايجيبت</v>
      </c>
      <c r="D288" s="3">
        <f>IFERROR(VLOOKUP(الربط[[#This Row],[الرقم الداخلي]],تسجيل_العقود[],9,0),"")</f>
        <v>60932003</v>
      </c>
      <c r="E288" s="3" t="str">
        <f>IFERROR(VLOOKUP(الربط[[#This Row],[الرقم الداخلي]],تسجيل_العقود[],5,0),"")</f>
        <v>الــــــــــذرة</v>
      </c>
      <c r="F288" s="17">
        <f>IFERROR(VLOOKUP(الربط[[#This Row],[الرقم الداخلي]],تسجيل_العقود[],15,0),"")</f>
        <v>46204</v>
      </c>
      <c r="G288" s="16">
        <v>8</v>
      </c>
      <c r="H28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8" s="15">
        <v>529.75</v>
      </c>
      <c r="J288" s="17">
        <v>46357</v>
      </c>
      <c r="K288" s="11">
        <v>160</v>
      </c>
      <c r="L28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271.54422875</v>
      </c>
      <c r="M288" s="39">
        <f>الربط[[#This Row],[سعر الربط]]*الربط[[#This Row],[كمية الربط]]</f>
        <v>275888.93641000002</v>
      </c>
    </row>
    <row r="289" spans="1:13" ht="22.95" customHeight="1" x14ac:dyDescent="0.3">
      <c r="A289" s="3" t="s">
        <v>857</v>
      </c>
      <c r="B289" s="7">
        <v>46282</v>
      </c>
      <c r="C289" s="3" t="str">
        <f>IFERROR(VLOOKUP(الربط[[#This Row],[الرقم الداخلي]],تسجيل_العقود[],6,0),"")</f>
        <v>بنجى ايجيبت</v>
      </c>
      <c r="D289" s="3">
        <f>IFERROR(VLOOKUP(الربط[[#This Row],[الرقم الداخلي]],تسجيل_العقود[],9,0),"")</f>
        <v>60932003</v>
      </c>
      <c r="E289" s="3" t="str">
        <f>IFERROR(VLOOKUP(الربط[[#This Row],[الرقم الداخلي]],تسجيل_العقود[],5,0),"")</f>
        <v>الــــــــــذرة</v>
      </c>
      <c r="F289" s="17">
        <f>IFERROR(VLOOKUP(الربط[[#This Row],[الرقم الداخلي]],تسجيل_العقود[],15,0),"")</f>
        <v>46204</v>
      </c>
      <c r="G289" s="16">
        <v>8</v>
      </c>
      <c r="H28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89" s="15">
        <v>529.25</v>
      </c>
      <c r="J289" s="17">
        <v>46357</v>
      </c>
      <c r="K289" s="11">
        <v>160</v>
      </c>
      <c r="L28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271.34738625</v>
      </c>
      <c r="M289" s="39">
        <f>الربط[[#This Row],[سعر الربط]]*الربط[[#This Row],[كمية الربط]]</f>
        <v>275688.94442999997</v>
      </c>
    </row>
    <row r="290" spans="1:13" ht="22.95" customHeight="1" x14ac:dyDescent="0.3">
      <c r="A290" s="3" t="s">
        <v>857</v>
      </c>
      <c r="B290" s="7">
        <v>46282</v>
      </c>
      <c r="C290" s="3" t="str">
        <f>IFERROR(VLOOKUP(الربط[[#This Row],[الرقم الداخلي]],تسجيل_العقود[],6,0),"")</f>
        <v>بنجى ايجيبت</v>
      </c>
      <c r="D290" s="3">
        <f>IFERROR(VLOOKUP(الربط[[#This Row],[الرقم الداخلي]],تسجيل_العقود[],9,0),"")</f>
        <v>60932003</v>
      </c>
      <c r="E290" s="3" t="str">
        <f>IFERROR(VLOOKUP(الربط[[#This Row],[الرقم الداخلي]],تسجيل_العقود[],5,0),"")</f>
        <v>الــــــــــذرة</v>
      </c>
      <c r="F290" s="17">
        <f>IFERROR(VLOOKUP(الربط[[#This Row],[الرقم الداخلي]],تسجيل_العقود[],15,0),"")</f>
        <v>46204</v>
      </c>
      <c r="G290" s="16">
        <v>8</v>
      </c>
      <c r="H29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90" s="15">
        <v>528.75</v>
      </c>
      <c r="J290" s="17">
        <v>46357</v>
      </c>
      <c r="K290" s="11">
        <v>160</v>
      </c>
      <c r="L29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271.15054375</v>
      </c>
      <c r="M290" s="39">
        <f>الربط[[#This Row],[سعر الربط]]*الربط[[#This Row],[كمية الربط]]</f>
        <v>275488.95244999998</v>
      </c>
    </row>
    <row r="291" spans="1:13" ht="22.95" customHeight="1" x14ac:dyDescent="0.3">
      <c r="A291" s="3" t="s">
        <v>857</v>
      </c>
      <c r="B291" s="7">
        <v>46282</v>
      </c>
      <c r="C291" s="3" t="str">
        <f>IFERROR(VLOOKUP(الربط[[#This Row],[الرقم الداخلي]],تسجيل_العقود[],6,0),"")</f>
        <v>بنجى ايجيبت</v>
      </c>
      <c r="D291" s="3">
        <f>IFERROR(VLOOKUP(الربط[[#This Row],[الرقم الداخلي]],تسجيل_العقود[],9,0),"")</f>
        <v>60932003</v>
      </c>
      <c r="E291" s="3" t="str">
        <f>IFERROR(VLOOKUP(الربط[[#This Row],[الرقم الداخلي]],تسجيل_العقود[],5,0),"")</f>
        <v>الــــــــــذرة</v>
      </c>
      <c r="F291" s="17">
        <f>IFERROR(VLOOKUP(الربط[[#This Row],[الرقم الداخلي]],تسجيل_العقود[],15,0),"")</f>
        <v>46204</v>
      </c>
      <c r="G291" s="16">
        <v>8</v>
      </c>
      <c r="H29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291" s="15">
        <v>528.75</v>
      </c>
      <c r="J291" s="17">
        <v>46357</v>
      </c>
      <c r="K291" s="11">
        <v>160</v>
      </c>
      <c r="L29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271.15054375</v>
      </c>
      <c r="M291" s="39">
        <f>الربط[[#This Row],[سعر الربط]]*الربط[[#This Row],[كمية الربط]]</f>
        <v>275488.95244999998</v>
      </c>
    </row>
    <row r="292" spans="1:13" ht="22.95" customHeight="1" x14ac:dyDescent="0.3">
      <c r="A292" s="3" t="s">
        <v>857</v>
      </c>
      <c r="B292" s="7">
        <v>46282</v>
      </c>
      <c r="C292" s="3" t="str">
        <f>IFERROR(VLOOKUP(الربط[[#This Row],[الرقم الداخلي]],تسجيل_العقود[],6,0),"")</f>
        <v>بنجى ايجيبت</v>
      </c>
      <c r="D292" s="3">
        <f>IFERROR(VLOOKUP(الربط[[#This Row],[الرقم الداخلي]],تسجيل_العقود[],9,0),"")</f>
        <v>60932003</v>
      </c>
      <c r="E292" s="3" t="str">
        <f>IFERROR(VLOOKUP(الربط[[#This Row],[الرقم الداخلي]],تسجيل_العقود[],5,0),"")</f>
        <v>الــــــــــذرة</v>
      </c>
      <c r="F292" s="17">
        <f>IFERROR(VLOOKUP(الربط[[#This Row],[الرقم الداخلي]],تسجيل_العقود[],15,0),"")</f>
        <v>46204</v>
      </c>
      <c r="G292" s="16">
        <v>4</v>
      </c>
      <c r="H29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92" s="15">
        <v>527.75</v>
      </c>
      <c r="J292" s="17">
        <v>46357</v>
      </c>
      <c r="K292" s="11">
        <v>160</v>
      </c>
      <c r="L29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270.75685874999999</v>
      </c>
      <c r="M292" s="39">
        <f>الربط[[#This Row],[سعر الربط]]*الربط[[#This Row],[كمية الربط]]</f>
        <v>137544.484245</v>
      </c>
    </row>
    <row r="293" spans="1:13" ht="22.95" customHeight="1" x14ac:dyDescent="0.3">
      <c r="A293" s="3" t="s">
        <v>857</v>
      </c>
      <c r="B293" s="7">
        <v>46283</v>
      </c>
      <c r="C293" s="3" t="str">
        <f>IFERROR(VLOOKUP(الربط[[#This Row],[الرقم الداخلي]],تسجيل_العقود[],6,0),"")</f>
        <v>بنجى ايجيبت</v>
      </c>
      <c r="D293" s="3">
        <f>IFERROR(VLOOKUP(الربط[[#This Row],[الرقم الداخلي]],تسجيل_العقود[],9,0),"")</f>
        <v>60932003</v>
      </c>
      <c r="E293" s="3" t="str">
        <f>IFERROR(VLOOKUP(الربط[[#This Row],[الرقم الداخلي]],تسجيل_العقود[],5,0),"")</f>
        <v>الــــــــــذرة</v>
      </c>
      <c r="F293" s="17">
        <f>IFERROR(VLOOKUP(الربط[[#This Row],[الرقم الداخلي]],تسجيل_العقود[],15,0),"")</f>
        <v>46204</v>
      </c>
      <c r="G293" s="16">
        <v>25</v>
      </c>
      <c r="H29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3175</v>
      </c>
      <c r="I293" s="15">
        <v>527</v>
      </c>
      <c r="J293" s="17">
        <v>46357</v>
      </c>
      <c r="K293" s="11">
        <v>160</v>
      </c>
      <c r="L29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270.46159499999999</v>
      </c>
      <c r="M293" s="39">
        <f>الربط[[#This Row],[سعر الربط]]*الربط[[#This Row],[كمية الربط]]</f>
        <v>858715.56412499992</v>
      </c>
    </row>
    <row r="294" spans="1:13" ht="22.95" customHeight="1" x14ac:dyDescent="0.3">
      <c r="A294" s="3" t="s">
        <v>857</v>
      </c>
      <c r="B294" s="7">
        <v>46283</v>
      </c>
      <c r="C294" s="3" t="str">
        <f>IFERROR(VLOOKUP(الربط[[#This Row],[الرقم الداخلي]],تسجيل_العقود[],6,0),"")</f>
        <v>بنجى ايجيبت</v>
      </c>
      <c r="D294" s="3">
        <f>IFERROR(VLOOKUP(الربط[[#This Row],[الرقم الداخلي]],تسجيل_العقود[],9,0),"")</f>
        <v>60932003</v>
      </c>
      <c r="E294" s="3" t="str">
        <f>IFERROR(VLOOKUP(الربط[[#This Row],[الرقم الداخلي]],تسجيل_العقود[],5,0),"")</f>
        <v>الــــــــــذرة</v>
      </c>
      <c r="F294" s="17">
        <f>IFERROR(VLOOKUP(الربط[[#This Row],[الرقم الداخلي]],تسجيل_العقود[],15,0),"")</f>
        <v>46204</v>
      </c>
      <c r="G294" s="16">
        <v>4</v>
      </c>
      <c r="H29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508</v>
      </c>
      <c r="I294" s="15">
        <v>526.75</v>
      </c>
      <c r="J294" s="17">
        <v>46357</v>
      </c>
      <c r="K294" s="11">
        <v>160</v>
      </c>
      <c r="L29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270.36317374999999</v>
      </c>
      <c r="M294" s="39">
        <f>الربط[[#This Row],[سعر الربط]]*الربط[[#This Row],[كمية الربط]]</f>
        <v>137344.49226500001</v>
      </c>
    </row>
    <row r="295" spans="1:13" ht="22.95" customHeight="1" x14ac:dyDescent="0.3">
      <c r="A295" s="3" t="s">
        <v>857</v>
      </c>
      <c r="B295" s="7">
        <v>46283</v>
      </c>
      <c r="C295" s="3" t="str">
        <f>IFERROR(VLOOKUP(الربط[[#This Row],[الرقم الداخلي]],تسجيل_العقود[],6,0),"")</f>
        <v>بنجى ايجيبت</v>
      </c>
      <c r="D295" s="3">
        <f>IFERROR(VLOOKUP(الربط[[#This Row],[الرقم الداخلي]],تسجيل_العقود[],9,0),"")</f>
        <v>60932003</v>
      </c>
      <c r="E295" s="3" t="str">
        <f>IFERROR(VLOOKUP(الربط[[#This Row],[الرقم الداخلي]],تسجيل_العقود[],5,0),"")</f>
        <v>الــــــــــذرة</v>
      </c>
      <c r="F295" s="17">
        <f>IFERROR(VLOOKUP(الربط[[#This Row],[الرقم الداخلي]],تسجيل_العقود[],15,0),"")</f>
        <v>46204</v>
      </c>
      <c r="G295" s="16">
        <v>25</v>
      </c>
      <c r="H29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3175</v>
      </c>
      <c r="I295" s="15">
        <v>525.75</v>
      </c>
      <c r="J295" s="17">
        <v>46357</v>
      </c>
      <c r="K295" s="11">
        <v>160</v>
      </c>
      <c r="L29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269.96948874999998</v>
      </c>
      <c r="M295" s="39">
        <f>الربط[[#This Row],[سعر الربط]]*الربط[[#This Row],[كمية الربط]]</f>
        <v>857153.12678125</v>
      </c>
    </row>
    <row r="296" spans="1:13" ht="22.95" customHeight="1" x14ac:dyDescent="0.3">
      <c r="A296" s="3" t="s">
        <v>1150</v>
      </c>
      <c r="B296" s="7">
        <v>46283</v>
      </c>
      <c r="C296" s="3" t="str">
        <f>IFERROR(VLOOKUP(الربط[[#This Row],[الرقم الداخلي]],تسجيل_العقود[],6,0),"")</f>
        <v>كارجيل</v>
      </c>
      <c r="D296" s="3" t="str">
        <f>IFERROR(VLOOKUP(الربط[[#This Row],[الرقم الداخلي]],تسجيل_العقود[],9,0),"")</f>
        <v>SCN-008553</v>
      </c>
      <c r="E296" s="3" t="str">
        <f>IFERROR(VLOOKUP(الربط[[#This Row],[الرقم الداخلي]],تسجيل_العقود[],5,0),"")</f>
        <v>الصويا</v>
      </c>
      <c r="F296" s="17">
        <f>IFERROR(VLOOKUP(الربط[[#This Row],[الرقم الداخلي]],تسجيل_العقود[],15,0),"")</f>
        <v>46266</v>
      </c>
      <c r="G296" s="16">
        <v>8</v>
      </c>
      <c r="H29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727.2</v>
      </c>
      <c r="I296" s="15">
        <v>359.4</v>
      </c>
      <c r="J296" s="17">
        <v>46357</v>
      </c>
      <c r="K296" s="11">
        <v>65.8</v>
      </c>
      <c r="L29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468.70433799999995</v>
      </c>
      <c r="M296" s="39">
        <f>الربط[[#This Row],[سعر الربط]]*الربط[[#This Row],[كمية الربط]]</f>
        <v>340841.79459359997</v>
      </c>
    </row>
    <row r="297" spans="1:13" ht="22.95" customHeight="1" x14ac:dyDescent="0.3">
      <c r="A297" s="3" t="s">
        <v>1150</v>
      </c>
      <c r="B297" s="7">
        <v>46283</v>
      </c>
      <c r="C297" s="3" t="str">
        <f>IFERROR(VLOOKUP(الربط[[#This Row],[الرقم الداخلي]],تسجيل_العقود[],6,0),"")</f>
        <v>كارجيل</v>
      </c>
      <c r="D297" s="3" t="str">
        <f>IFERROR(VLOOKUP(الربط[[#This Row],[الرقم الداخلي]],تسجيل_العقود[],9,0),"")</f>
        <v>SCN-008553</v>
      </c>
      <c r="E297" s="3" t="str">
        <f>IFERROR(VLOOKUP(الربط[[#This Row],[الرقم الداخلي]],تسجيل_العقود[],5,0),"")</f>
        <v>الصويا</v>
      </c>
      <c r="F297" s="17">
        <f>IFERROR(VLOOKUP(الربط[[#This Row],[الرقم الداخلي]],تسجيل_العقود[],15,0),"")</f>
        <v>46266</v>
      </c>
      <c r="G297" s="16">
        <v>10</v>
      </c>
      <c r="H29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297" s="15">
        <v>358.9</v>
      </c>
      <c r="J297" s="17">
        <v>46357</v>
      </c>
      <c r="K297" s="11">
        <v>65.8</v>
      </c>
      <c r="L29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468.15318049999996</v>
      </c>
      <c r="M297" s="39">
        <f>الربط[[#This Row],[سعر الربط]]*الربط[[#This Row],[كمية الربط]]</f>
        <v>425551.24107449997</v>
      </c>
    </row>
    <row r="298" spans="1:13" ht="22.95" customHeight="1" x14ac:dyDescent="0.3">
      <c r="A298" s="3" t="s">
        <v>1150</v>
      </c>
      <c r="B298" s="7">
        <v>46283</v>
      </c>
      <c r="C298" s="3" t="str">
        <f>IFERROR(VLOOKUP(الربط[[#This Row],[الرقم الداخلي]],تسجيل_العقود[],6,0),"")</f>
        <v>كارجيل</v>
      </c>
      <c r="D298" s="3" t="str">
        <f>IFERROR(VLOOKUP(الربط[[#This Row],[الرقم الداخلي]],تسجيل_العقود[],9,0),"")</f>
        <v>SCN-008553</v>
      </c>
      <c r="E298" s="3" t="str">
        <f>IFERROR(VLOOKUP(الربط[[#This Row],[الرقم الداخلي]],تسجيل_العقود[],5,0),"")</f>
        <v>الصويا</v>
      </c>
      <c r="F298" s="17">
        <f>IFERROR(VLOOKUP(الربط[[#This Row],[الرقم الداخلي]],تسجيل_العقود[],15,0),"")</f>
        <v>46266</v>
      </c>
      <c r="G298" s="16">
        <v>10</v>
      </c>
      <c r="H29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298" s="15">
        <v>357.9</v>
      </c>
      <c r="J298" s="17">
        <v>46357</v>
      </c>
      <c r="K298" s="11">
        <v>65.8</v>
      </c>
      <c r="L29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467.05086549999999</v>
      </c>
      <c r="M298" s="39">
        <f>الربط[[#This Row],[سعر الربط]]*الربط[[#This Row],[كمية الربط]]</f>
        <v>424549.23673949996</v>
      </c>
    </row>
    <row r="299" spans="1:13" ht="22.95" customHeight="1" x14ac:dyDescent="0.3">
      <c r="A299" s="3" t="s">
        <v>824</v>
      </c>
      <c r="B299" s="7">
        <v>46283</v>
      </c>
      <c r="C299" s="3" t="str">
        <f>IFERROR(VLOOKUP(الربط[[#This Row],[الرقم الداخلي]],تسجيل_العقود[],6,0),"")</f>
        <v xml:space="preserve">ميدسوفتس </v>
      </c>
      <c r="D299" s="3">
        <f>IFERROR(VLOOKUP(الربط[[#This Row],[الرقم الداخلي]],تسجيل_العقود[],9,0),"")</f>
        <v>20045090</v>
      </c>
      <c r="E299" s="3" t="str">
        <f>IFERROR(VLOOKUP(الربط[[#This Row],[الرقم الداخلي]],تسجيل_العقود[],5,0),"")</f>
        <v>البذرة</v>
      </c>
      <c r="F299" s="17">
        <f>IFERROR(VLOOKUP(الربط[[#This Row],[الرقم الداخلي]],تسجيل_العقود[],15,0),"")</f>
        <v>46143</v>
      </c>
      <c r="G299" s="16">
        <v>3</v>
      </c>
      <c r="H29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299" s="15">
        <v>1300.75</v>
      </c>
      <c r="J299" s="17">
        <v>46327</v>
      </c>
      <c r="K299" s="11">
        <v>163.25</v>
      </c>
      <c r="L29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537.87360000000001</v>
      </c>
      <c r="M299" s="39">
        <f>الربط[[#This Row],[سعر الربط]]*الربط[[#This Row],[كمية الربط]]</f>
        <v>219452.42879999999</v>
      </c>
    </row>
    <row r="300" spans="1:13" ht="22.95" customHeight="1" x14ac:dyDescent="0.3">
      <c r="A300" s="3" t="s">
        <v>861</v>
      </c>
      <c r="B300" s="7">
        <v>46287</v>
      </c>
      <c r="C300" s="3" t="str">
        <f>IFERROR(VLOOKUP(الربط[[#This Row],[الرقم الداخلي]],تسجيل_العقود[],6,0),"")</f>
        <v xml:space="preserve">AMAGGI </v>
      </c>
      <c r="D300" s="3" t="str">
        <f>IFERROR(VLOOKUP(الربط[[#This Row],[الرقم الداخلي]],تسجيل_العقود[],9,0),"")</f>
        <v>S26/00011</v>
      </c>
      <c r="E300" s="3" t="str">
        <f>IFERROR(VLOOKUP(الربط[[#This Row],[الرقم الداخلي]],تسجيل_العقود[],5,0),"")</f>
        <v>الــــــــــذرة</v>
      </c>
      <c r="F300" s="17">
        <f>IFERROR(VLOOKUP(الربط[[#This Row],[الرقم الداخلي]],تسجيل_العقود[],15,0),"")</f>
        <v>46204</v>
      </c>
      <c r="G300" s="16">
        <v>8</v>
      </c>
      <c r="H30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00" s="15">
        <v>537.75</v>
      </c>
      <c r="J300" s="17">
        <v>46357</v>
      </c>
      <c r="K300" s="11">
        <v>183.2</v>
      </c>
      <c r="L30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283.82720075000003</v>
      </c>
      <c r="M300" s="39">
        <f>الربط[[#This Row],[سعر الربط]]*الربط[[#This Row],[كمية الربط]]</f>
        <v>288368.43596200005</v>
      </c>
    </row>
    <row r="301" spans="1:13" ht="22.95" customHeight="1" x14ac:dyDescent="0.3">
      <c r="A301" s="3" t="s">
        <v>861</v>
      </c>
      <c r="B301" s="7">
        <v>46287</v>
      </c>
      <c r="C301" s="3" t="str">
        <f>IFERROR(VLOOKUP(الربط[[#This Row],[الرقم الداخلي]],تسجيل_العقود[],6,0),"")</f>
        <v xml:space="preserve">AMAGGI </v>
      </c>
      <c r="D301" s="3" t="str">
        <f>IFERROR(VLOOKUP(الربط[[#This Row],[الرقم الداخلي]],تسجيل_العقود[],9,0),"")</f>
        <v>S26/00011</v>
      </c>
      <c r="E301" s="3" t="str">
        <f>IFERROR(VLOOKUP(الربط[[#This Row],[الرقم الداخلي]],تسجيل_العقود[],5,0),"")</f>
        <v>الــــــــــذرة</v>
      </c>
      <c r="F301" s="17">
        <f>IFERROR(VLOOKUP(الربط[[#This Row],[الرقم الداخلي]],تسجيل_العقود[],15,0),"")</f>
        <v>46204</v>
      </c>
      <c r="G301" s="16">
        <v>8</v>
      </c>
      <c r="H30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01" s="15">
        <v>536.75</v>
      </c>
      <c r="J301" s="17">
        <v>46357</v>
      </c>
      <c r="K301" s="11">
        <v>183.2</v>
      </c>
      <c r="L30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283.43351575000003</v>
      </c>
      <c r="M301" s="39">
        <f>الربط[[#This Row],[سعر الربط]]*الربط[[#This Row],[كمية الربط]]</f>
        <v>287968.45200200001</v>
      </c>
    </row>
    <row r="302" spans="1:13" ht="22.95" customHeight="1" x14ac:dyDescent="0.3">
      <c r="A302" s="3" t="s">
        <v>861</v>
      </c>
      <c r="B302" s="7">
        <v>46287</v>
      </c>
      <c r="C302" s="3" t="str">
        <f>IFERROR(VLOOKUP(الربط[[#This Row],[الرقم الداخلي]],تسجيل_العقود[],6,0),"")</f>
        <v xml:space="preserve">AMAGGI </v>
      </c>
      <c r="D302" s="3" t="str">
        <f>IFERROR(VLOOKUP(الربط[[#This Row],[الرقم الداخلي]],تسجيل_العقود[],9,0),"")</f>
        <v>S26/00011</v>
      </c>
      <c r="E302" s="3" t="str">
        <f>IFERROR(VLOOKUP(الربط[[#This Row],[الرقم الداخلي]],تسجيل_العقود[],5,0),"")</f>
        <v>الــــــــــذرة</v>
      </c>
      <c r="F302" s="17">
        <f>IFERROR(VLOOKUP(الربط[[#This Row],[الرقم الداخلي]],تسجيل_العقود[],15,0),"")</f>
        <v>46204</v>
      </c>
      <c r="G302" s="16">
        <v>8</v>
      </c>
      <c r="H30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02" s="15">
        <v>535.75</v>
      </c>
      <c r="J302" s="17">
        <v>46357</v>
      </c>
      <c r="K302" s="11">
        <v>183.2</v>
      </c>
      <c r="L30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283.03983075000002</v>
      </c>
      <c r="M302" s="39">
        <f>الربط[[#This Row],[سعر الربط]]*الربط[[#This Row],[كمية الربط]]</f>
        <v>287568.46804200002</v>
      </c>
    </row>
    <row r="303" spans="1:13" ht="22.95" customHeight="1" x14ac:dyDescent="0.3">
      <c r="A303" s="3" t="s">
        <v>861</v>
      </c>
      <c r="B303" s="7">
        <v>46287</v>
      </c>
      <c r="C303" s="3" t="str">
        <f>IFERROR(VLOOKUP(الربط[[#This Row],[الرقم الداخلي]],تسجيل_العقود[],6,0),"")</f>
        <v xml:space="preserve">AMAGGI </v>
      </c>
      <c r="D303" s="3" t="str">
        <f>IFERROR(VLOOKUP(الربط[[#This Row],[الرقم الداخلي]],تسجيل_العقود[],9,0),"")</f>
        <v>S26/00011</v>
      </c>
      <c r="E303" s="3" t="str">
        <f>IFERROR(VLOOKUP(الربط[[#This Row],[الرقم الداخلي]],تسجيل_العقود[],5,0),"")</f>
        <v>الــــــــــذرة</v>
      </c>
      <c r="F303" s="17">
        <f>IFERROR(VLOOKUP(الربط[[#This Row],[الرقم الداخلي]],تسجيل_العقود[],15,0),"")</f>
        <v>46204</v>
      </c>
      <c r="G303" s="16">
        <v>8</v>
      </c>
      <c r="H30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03" s="15">
        <v>534.75</v>
      </c>
      <c r="J303" s="17">
        <v>46357</v>
      </c>
      <c r="K303" s="11">
        <v>183.2</v>
      </c>
      <c r="L30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282.64614575000002</v>
      </c>
      <c r="M303" s="39">
        <f>الربط[[#This Row],[سعر الربط]]*الربط[[#This Row],[كمية الربط]]</f>
        <v>287168.48408200004</v>
      </c>
    </row>
    <row r="304" spans="1:13" ht="22.95" customHeight="1" x14ac:dyDescent="0.3">
      <c r="A304" s="3" t="s">
        <v>1151</v>
      </c>
      <c r="B304" s="7">
        <v>46287</v>
      </c>
      <c r="C304" s="3" t="str">
        <f>IFERROR(VLOOKUP(الربط[[#This Row],[الرقم الداخلي]],تسجيل_العقود[],6,0),"")</f>
        <v>كارجيل</v>
      </c>
      <c r="D304" s="3" t="str">
        <f>IFERROR(VLOOKUP(الربط[[#This Row],[الرقم الداخلي]],تسجيل_العقود[],9,0),"")</f>
        <v>SCN-008554</v>
      </c>
      <c r="E304" s="3" t="str">
        <f>IFERROR(VLOOKUP(الربط[[#This Row],[الرقم الداخلي]],تسجيل_العقود[],5,0),"")</f>
        <v>الصويا</v>
      </c>
      <c r="F304" s="17">
        <f>IFERROR(VLOOKUP(الربط[[#This Row],[الرقم الداخلي]],تسجيل_العقود[],15,0),"")</f>
        <v>46266</v>
      </c>
      <c r="G304" s="16">
        <v>28</v>
      </c>
      <c r="H30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2545.2000000000003</v>
      </c>
      <c r="I304" s="15">
        <v>371.9</v>
      </c>
      <c r="J304" s="17">
        <v>46357</v>
      </c>
      <c r="K304" s="11">
        <v>65.8</v>
      </c>
      <c r="L30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482.48327549999993</v>
      </c>
      <c r="M304" s="39">
        <f>الربط[[#This Row],[سعر الربط]]*الربط[[#This Row],[كمية الربط]]</f>
        <v>1228016.4328025999</v>
      </c>
    </row>
    <row r="305" spans="1:13" ht="22.95" customHeight="1" x14ac:dyDescent="0.3">
      <c r="A305" s="3" t="s">
        <v>859</v>
      </c>
      <c r="B305" s="7">
        <v>46288</v>
      </c>
      <c r="C305" s="3" t="str">
        <f>IFERROR(VLOOKUP(الربط[[#This Row],[الرقم الداخلي]],تسجيل_العقود[],6,0),"")</f>
        <v>Olam Global</v>
      </c>
      <c r="D305" s="3" t="str">
        <f>IFERROR(VLOOKUP(الربط[[#This Row],[الرقم الداخلي]],تسجيل_العقود[],9,0),"")</f>
        <v>26/S/05441</v>
      </c>
      <c r="E305" s="3" t="str">
        <f>IFERROR(VLOOKUP(الربط[[#This Row],[الرقم الداخلي]],تسجيل_العقود[],5,0),"")</f>
        <v>الــــــــــذرة</v>
      </c>
      <c r="F305" s="17">
        <f>IFERROR(VLOOKUP(الربط[[#This Row],[الرقم الداخلي]],تسجيل_العقود[],15,0),"")</f>
        <v>46266</v>
      </c>
      <c r="G305" s="16">
        <v>16</v>
      </c>
      <c r="H30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05" s="15">
        <v>529.75</v>
      </c>
      <c r="J305" s="17">
        <v>46357</v>
      </c>
      <c r="K305" s="11">
        <v>185.15</v>
      </c>
      <c r="L30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281.44540649999999</v>
      </c>
      <c r="M305" s="39">
        <f>الربط[[#This Row],[سعر الربط]]*الربط[[#This Row],[كمية الربط]]</f>
        <v>571897.06600799994</v>
      </c>
    </row>
    <row r="306" spans="1:13" ht="22.95" customHeight="1" x14ac:dyDescent="0.3">
      <c r="A306" s="3" t="s">
        <v>859</v>
      </c>
      <c r="B306" s="7">
        <v>46288</v>
      </c>
      <c r="C306" s="3" t="str">
        <f>IFERROR(VLOOKUP(الربط[[#This Row],[الرقم الداخلي]],تسجيل_العقود[],6,0),"")</f>
        <v>Olam Global</v>
      </c>
      <c r="D306" s="3" t="str">
        <f>IFERROR(VLOOKUP(الربط[[#This Row],[الرقم الداخلي]],تسجيل_العقود[],9,0),"")</f>
        <v>26/S/05441</v>
      </c>
      <c r="E306" s="3" t="str">
        <f>IFERROR(VLOOKUP(الربط[[#This Row],[الرقم الداخلي]],تسجيل_العقود[],5,0),"")</f>
        <v>الــــــــــذرة</v>
      </c>
      <c r="F306" s="17">
        <f>IFERROR(VLOOKUP(الربط[[#This Row],[الرقم الداخلي]],تسجيل_العقود[],15,0),"")</f>
        <v>46266</v>
      </c>
      <c r="G306" s="16">
        <v>16</v>
      </c>
      <c r="H30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06" s="15">
        <v>528.75</v>
      </c>
      <c r="J306" s="17">
        <v>46357</v>
      </c>
      <c r="K306" s="11">
        <v>185.15</v>
      </c>
      <c r="L30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281.05172149999999</v>
      </c>
      <c r="M306" s="39">
        <f>الربط[[#This Row],[سعر الربط]]*الربط[[#This Row],[كمية الربط]]</f>
        <v>571097.09808799997</v>
      </c>
    </row>
    <row r="307" spans="1:13" ht="22.95" customHeight="1" x14ac:dyDescent="0.3">
      <c r="A307" s="3" t="s">
        <v>859</v>
      </c>
      <c r="B307" s="7">
        <v>46288</v>
      </c>
      <c r="C307" s="3" t="str">
        <f>IFERROR(VLOOKUP(الربط[[#This Row],[الرقم الداخلي]],تسجيل_العقود[],6,0),"")</f>
        <v>Olam Global</v>
      </c>
      <c r="D307" s="3" t="str">
        <f>IFERROR(VLOOKUP(الربط[[#This Row],[الرقم الداخلي]],تسجيل_العقود[],9,0),"")</f>
        <v>26/S/05441</v>
      </c>
      <c r="E307" s="3" t="str">
        <f>IFERROR(VLOOKUP(الربط[[#This Row],[الرقم الداخلي]],تسجيل_العقود[],5,0),"")</f>
        <v>الــــــــــذرة</v>
      </c>
      <c r="F307" s="17">
        <f>IFERROR(VLOOKUP(الربط[[#This Row],[الرقم الداخلي]],تسجيل_العقود[],15,0),"")</f>
        <v>46266</v>
      </c>
      <c r="G307" s="16">
        <v>16</v>
      </c>
      <c r="H30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07" s="15">
        <v>528.75</v>
      </c>
      <c r="J307" s="17">
        <v>46357</v>
      </c>
      <c r="K307" s="11">
        <v>185.15</v>
      </c>
      <c r="L30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281.05172149999999</v>
      </c>
      <c r="M307" s="39">
        <f>الربط[[#This Row],[سعر الربط]]*الربط[[#This Row],[كمية الربط]]</f>
        <v>571097.09808799997</v>
      </c>
    </row>
    <row r="308" spans="1:13" ht="22.95" customHeight="1" x14ac:dyDescent="0.3">
      <c r="A308" s="3" t="s">
        <v>859</v>
      </c>
      <c r="B308" s="7">
        <v>46288</v>
      </c>
      <c r="C308" s="3" t="str">
        <f>IFERROR(VLOOKUP(الربط[[#This Row],[الرقم الداخلي]],تسجيل_العقود[],6,0),"")</f>
        <v>Olam Global</v>
      </c>
      <c r="D308" s="3" t="str">
        <f>IFERROR(VLOOKUP(الربط[[#This Row],[الرقم الداخلي]],تسجيل_العقود[],9,0),"")</f>
        <v>26/S/05441</v>
      </c>
      <c r="E308" s="3" t="str">
        <f>IFERROR(VLOOKUP(الربط[[#This Row],[الرقم الداخلي]],تسجيل_العقود[],5,0),"")</f>
        <v>الــــــــــذرة</v>
      </c>
      <c r="F308" s="17">
        <f>IFERROR(VLOOKUP(الربط[[#This Row],[الرقم الداخلي]],تسجيل_العقود[],15,0),"")</f>
        <v>46266</v>
      </c>
      <c r="G308" s="16">
        <v>16</v>
      </c>
      <c r="H30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08" s="15">
        <v>528.75</v>
      </c>
      <c r="J308" s="17">
        <v>46357</v>
      </c>
      <c r="K308" s="11">
        <v>185.15</v>
      </c>
      <c r="L30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281.05172149999999</v>
      </c>
      <c r="M308" s="39">
        <f>الربط[[#This Row],[سعر الربط]]*الربط[[#This Row],[كمية الربط]]</f>
        <v>571097.09808799997</v>
      </c>
    </row>
    <row r="309" spans="1:13" ht="22.95" customHeight="1" x14ac:dyDescent="0.3">
      <c r="A309" s="3" t="s">
        <v>859</v>
      </c>
      <c r="B309" s="7">
        <v>46288</v>
      </c>
      <c r="C309" s="3" t="str">
        <f>IFERROR(VLOOKUP(الربط[[#This Row],[الرقم الداخلي]],تسجيل_العقود[],6,0),"")</f>
        <v>Olam Global</v>
      </c>
      <c r="D309" s="3" t="str">
        <f>IFERROR(VLOOKUP(الربط[[#This Row],[الرقم الداخلي]],تسجيل_العقود[],9,0),"")</f>
        <v>26/S/05441</v>
      </c>
      <c r="E309" s="3" t="str">
        <f>IFERROR(VLOOKUP(الربط[[#This Row],[الرقم الداخلي]],تسجيل_العقود[],5,0),"")</f>
        <v>الــــــــــذرة</v>
      </c>
      <c r="F309" s="17">
        <f>IFERROR(VLOOKUP(الربط[[#This Row],[الرقم الداخلي]],تسجيل_العقود[],15,0),"")</f>
        <v>46266</v>
      </c>
      <c r="G309" s="16">
        <v>16</v>
      </c>
      <c r="H30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09" s="15">
        <v>527.75</v>
      </c>
      <c r="J309" s="17">
        <v>46357</v>
      </c>
      <c r="K309" s="11">
        <v>185.15</v>
      </c>
      <c r="L30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280.65803649999998</v>
      </c>
      <c r="M309" s="39">
        <f>الربط[[#This Row],[سعر الربط]]*الربط[[#This Row],[كمية الربط]]</f>
        <v>570297.130168</v>
      </c>
    </row>
    <row r="310" spans="1:13" ht="22.95" customHeight="1" x14ac:dyDescent="0.3">
      <c r="A310" s="3" t="s">
        <v>1185</v>
      </c>
      <c r="B310" s="7">
        <v>46288</v>
      </c>
      <c r="C310" s="3" t="str">
        <f>IFERROR(VLOOKUP(الربط[[#This Row],[الرقم الداخلي]],تسجيل_العقود[],6,0),"")</f>
        <v>كارجيل</v>
      </c>
      <c r="D310" s="3" t="str">
        <f>IFERROR(VLOOKUP(الربط[[#This Row],[الرقم الداخلي]],تسجيل_العقود[],9,0),"")</f>
        <v>SCN-008633</v>
      </c>
      <c r="E310" s="3" t="str">
        <f>IFERROR(VLOOKUP(الربط[[#This Row],[الرقم الداخلي]],تسجيل_العقود[],5,0),"")</f>
        <v>الصويا</v>
      </c>
      <c r="F310" s="17">
        <f>IFERROR(VLOOKUP(الربط[[#This Row],[الرقم الداخلي]],تسجيل_العقود[],15,0),"")</f>
        <v>46357</v>
      </c>
      <c r="G310" s="16">
        <v>8</v>
      </c>
      <c r="H31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727.2</v>
      </c>
      <c r="I310" s="15">
        <v>368.8</v>
      </c>
      <c r="J310" s="17">
        <v>46357</v>
      </c>
      <c r="K310" s="11">
        <v>83</v>
      </c>
      <c r="L31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498.02591699999999</v>
      </c>
      <c r="M310" s="39">
        <f>الربط[[#This Row],[سعر الربط]]*الربط[[#This Row],[كمية الربط]]</f>
        <v>362164.44684240001</v>
      </c>
    </row>
    <row r="311" spans="1:13" ht="22.95" customHeight="1" x14ac:dyDescent="0.3">
      <c r="A311" s="3" t="s">
        <v>824</v>
      </c>
      <c r="B311" s="7">
        <v>46288</v>
      </c>
      <c r="C311" s="3" t="str">
        <f>IFERROR(VLOOKUP(الربط[[#This Row],[الرقم الداخلي]],تسجيل_العقود[],6,0),"")</f>
        <v xml:space="preserve">ميدسوفتس </v>
      </c>
      <c r="D311" s="3">
        <f>IFERROR(VLOOKUP(الربط[[#This Row],[الرقم الداخلي]],تسجيل_العقود[],9,0),"")</f>
        <v>20045090</v>
      </c>
      <c r="E311" s="3" t="str">
        <f>IFERROR(VLOOKUP(الربط[[#This Row],[الرقم الداخلي]],تسجيل_العقود[],5,0),"")</f>
        <v>البذرة</v>
      </c>
      <c r="F311" s="17">
        <f>IFERROR(VLOOKUP(الربط[[#This Row],[الرقم الداخلي]],تسجيل_العقود[],15,0),"")</f>
        <v>46143</v>
      </c>
      <c r="G311" s="16">
        <v>3</v>
      </c>
      <c r="H31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11" s="15">
        <v>1315.75</v>
      </c>
      <c r="J311" s="17">
        <v>46327</v>
      </c>
      <c r="K311" s="11">
        <v>163.25</v>
      </c>
      <c r="L31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543.38459999999998</v>
      </c>
      <c r="M311" s="39">
        <f>الربط[[#This Row],[سعر الربط]]*الربط[[#This Row],[كمية الربط]]</f>
        <v>221700.91679999998</v>
      </c>
    </row>
    <row r="312" spans="1:13" ht="22.95" customHeight="1" x14ac:dyDescent="0.3">
      <c r="A312" s="3" t="s">
        <v>859</v>
      </c>
      <c r="B312" s="7">
        <v>46289</v>
      </c>
      <c r="C312" s="3" t="str">
        <f>IFERROR(VLOOKUP(الربط[[#This Row],[الرقم الداخلي]],تسجيل_العقود[],6,0),"")</f>
        <v>Olam Global</v>
      </c>
      <c r="D312" s="3" t="str">
        <f>IFERROR(VLOOKUP(الربط[[#This Row],[الرقم الداخلي]],تسجيل_العقود[],9,0),"")</f>
        <v>26/S/05441</v>
      </c>
      <c r="E312" s="3" t="str">
        <f>IFERROR(VLOOKUP(الربط[[#This Row],[الرقم الداخلي]],تسجيل_العقود[],5,0),"")</f>
        <v>الــــــــــذرة</v>
      </c>
      <c r="F312" s="17">
        <f>IFERROR(VLOOKUP(الربط[[#This Row],[الرقم الداخلي]],تسجيل_العقود[],15,0),"")</f>
        <v>46266</v>
      </c>
      <c r="G312" s="16">
        <v>32</v>
      </c>
      <c r="H31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4064</v>
      </c>
      <c r="I312" s="15">
        <v>528.75</v>
      </c>
      <c r="J312" s="17">
        <v>46357</v>
      </c>
      <c r="K312" s="11">
        <v>185.15</v>
      </c>
      <c r="L31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281.05172149999999</v>
      </c>
      <c r="M312" s="39">
        <f>الربط[[#This Row],[سعر الربط]]*الربط[[#This Row],[كمية الربط]]</f>
        <v>1142194.1961759999</v>
      </c>
    </row>
    <row r="313" spans="1:13" ht="22.95" customHeight="1" x14ac:dyDescent="0.3">
      <c r="A313" s="3" t="s">
        <v>859</v>
      </c>
      <c r="B313" s="7">
        <v>46289</v>
      </c>
      <c r="C313" s="3" t="str">
        <f>IFERROR(VLOOKUP(الربط[[#This Row],[الرقم الداخلي]],تسجيل_العقود[],6,0),"")</f>
        <v>Olam Global</v>
      </c>
      <c r="D313" s="3" t="str">
        <f>IFERROR(VLOOKUP(الربط[[#This Row],[الرقم الداخلي]],تسجيل_العقود[],9,0),"")</f>
        <v>26/S/05441</v>
      </c>
      <c r="E313" s="3" t="str">
        <f>IFERROR(VLOOKUP(الربط[[#This Row],[الرقم الداخلي]],تسجيل_العقود[],5,0),"")</f>
        <v>الــــــــــذرة</v>
      </c>
      <c r="F313" s="17">
        <f>IFERROR(VLOOKUP(الربط[[#This Row],[الرقم الداخلي]],تسجيل_العقود[],15,0),"")</f>
        <v>46266</v>
      </c>
      <c r="G313" s="16">
        <v>32</v>
      </c>
      <c r="H31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4064</v>
      </c>
      <c r="I313" s="15">
        <v>527.75030000000004</v>
      </c>
      <c r="J313" s="17">
        <v>46357</v>
      </c>
      <c r="K313" s="11">
        <v>185.15</v>
      </c>
      <c r="L31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280.65815460549999</v>
      </c>
      <c r="M313" s="39">
        <f>الربط[[#This Row],[سعر الربط]]*الربط[[#This Row],[كمية الربط]]</f>
        <v>1140594.7403167519</v>
      </c>
    </row>
    <row r="314" spans="1:13" ht="22.95" customHeight="1" x14ac:dyDescent="0.3">
      <c r="A314" s="3" t="s">
        <v>859</v>
      </c>
      <c r="B314" s="7">
        <v>46289</v>
      </c>
      <c r="C314" s="3" t="str">
        <f>IFERROR(VLOOKUP(الربط[[#This Row],[الرقم الداخلي]],تسجيل_العقود[],6,0),"")</f>
        <v>Olam Global</v>
      </c>
      <c r="D314" s="3" t="str">
        <f>IFERROR(VLOOKUP(الربط[[#This Row],[الرقم الداخلي]],تسجيل_العقود[],9,0),"")</f>
        <v>26/S/05441</v>
      </c>
      <c r="E314" s="3" t="str">
        <f>IFERROR(VLOOKUP(الربط[[#This Row],[الرقم الداخلي]],تسجيل_العقود[],5,0),"")</f>
        <v>الــــــــــذرة</v>
      </c>
      <c r="F314" s="17">
        <f>IFERROR(VLOOKUP(الربط[[#This Row],[الرقم الداخلي]],تسجيل_العقود[],15,0),"")</f>
        <v>46266</v>
      </c>
      <c r="G314" s="16">
        <v>16</v>
      </c>
      <c r="H31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2032</v>
      </c>
      <c r="I314" s="15">
        <v>526.75</v>
      </c>
      <c r="J314" s="17">
        <v>46357</v>
      </c>
      <c r="K314" s="11">
        <v>185.15</v>
      </c>
      <c r="L31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280.26435149999998</v>
      </c>
      <c r="M314" s="39">
        <f>الربط[[#This Row],[سعر الربط]]*الربط[[#This Row],[كمية الربط]]</f>
        <v>569497.16224799992</v>
      </c>
    </row>
    <row r="315" spans="1:13" ht="22.95" customHeight="1" x14ac:dyDescent="0.3">
      <c r="A315" s="3" t="s">
        <v>859</v>
      </c>
      <c r="B315" s="7">
        <v>46289</v>
      </c>
      <c r="C315" s="3" t="str">
        <f>IFERROR(VLOOKUP(الربط[[#This Row],[الرقم الداخلي]],تسجيل_العقود[],6,0),"")</f>
        <v>Olam Global</v>
      </c>
      <c r="D315" s="3" t="str">
        <f>IFERROR(VLOOKUP(الربط[[#This Row],[الرقم الداخلي]],تسجيل_العقود[],9,0),"")</f>
        <v>26/S/05441</v>
      </c>
      <c r="E315" s="3" t="str">
        <f>IFERROR(VLOOKUP(الربط[[#This Row],[الرقم الداخلي]],تسجيل_العقود[],5,0),"")</f>
        <v>الــــــــــذرة</v>
      </c>
      <c r="F315" s="17">
        <f>IFERROR(VLOOKUP(الربط[[#This Row],[الرقم الداخلي]],تسجيل_العقود[],15,0),"")</f>
        <v>46266</v>
      </c>
      <c r="G315" s="16">
        <v>8</v>
      </c>
      <c r="H31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15" s="15">
        <v>525.75</v>
      </c>
      <c r="J315" s="17">
        <v>46357</v>
      </c>
      <c r="K315" s="11">
        <v>185.15</v>
      </c>
      <c r="L31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279.87066649999997</v>
      </c>
      <c r="M315" s="39">
        <f>الربط[[#This Row],[سعر الربط]]*الربط[[#This Row],[كمية الربط]]</f>
        <v>284348.59716399998</v>
      </c>
    </row>
    <row r="316" spans="1:13" ht="22.95" customHeight="1" x14ac:dyDescent="0.3">
      <c r="A316" s="3" t="s">
        <v>1185</v>
      </c>
      <c r="B316" s="7">
        <v>46289</v>
      </c>
      <c r="C316" s="3" t="str">
        <f>IFERROR(VLOOKUP(الربط[[#This Row],[الرقم الداخلي]],تسجيل_العقود[],6,0),"")</f>
        <v>كارجيل</v>
      </c>
      <c r="D316" s="3" t="str">
        <f>IFERROR(VLOOKUP(الربط[[#This Row],[الرقم الداخلي]],تسجيل_العقود[],9,0),"")</f>
        <v>SCN-008633</v>
      </c>
      <c r="E316" s="3" t="str">
        <f>IFERROR(VLOOKUP(الربط[[#This Row],[الرقم الداخلي]],تسجيل_العقود[],5,0),"")</f>
        <v>الصويا</v>
      </c>
      <c r="F316" s="17">
        <f>IFERROR(VLOOKUP(الربط[[#This Row],[الرقم الداخلي]],تسجيل_العقود[],15,0),"")</f>
        <v>46357</v>
      </c>
      <c r="G316" s="16">
        <v>20</v>
      </c>
      <c r="H31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1818</v>
      </c>
      <c r="I316" s="15">
        <v>369.8</v>
      </c>
      <c r="J316" s="17">
        <v>46357</v>
      </c>
      <c r="K316" s="11">
        <v>83</v>
      </c>
      <c r="L31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499.12823199999997</v>
      </c>
      <c r="M316" s="39">
        <f>الربط[[#This Row],[سعر الربط]]*الربط[[#This Row],[كمية الربط]]</f>
        <v>907415.12577599997</v>
      </c>
    </row>
    <row r="317" spans="1:13" ht="22.95" customHeight="1" x14ac:dyDescent="0.3">
      <c r="A317" s="3" t="s">
        <v>859</v>
      </c>
      <c r="B317" s="7">
        <v>46290</v>
      </c>
      <c r="C317" s="3" t="str">
        <f>IFERROR(VLOOKUP(الربط[[#This Row],[الرقم الداخلي]],تسجيل_العقود[],6,0),"")</f>
        <v>Olam Global</v>
      </c>
      <c r="D317" s="3" t="str">
        <f>IFERROR(VLOOKUP(الربط[[#This Row],[الرقم الداخلي]],تسجيل_العقود[],9,0),"")</f>
        <v>26/S/05441</v>
      </c>
      <c r="E317" s="3" t="str">
        <f>IFERROR(VLOOKUP(الربط[[#This Row],[الرقم الداخلي]],تسجيل_العقود[],5,0),"")</f>
        <v>الــــــــــذرة</v>
      </c>
      <c r="F317" s="17">
        <f>IFERROR(VLOOKUP(الربط[[#This Row],[الرقم الداخلي]],تسجيل_العقود[],15,0),"")</f>
        <v>46266</v>
      </c>
      <c r="G317" s="16">
        <v>8</v>
      </c>
      <c r="H31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17" s="15">
        <v>524.75</v>
      </c>
      <c r="J317" s="17">
        <v>46357</v>
      </c>
      <c r="K317" s="11">
        <v>185.15</v>
      </c>
      <c r="L31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279.47698150000002</v>
      </c>
      <c r="M317" s="39">
        <f>الربط[[#This Row],[سعر الربط]]*الربط[[#This Row],[كمية الربط]]</f>
        <v>283948.61320399999</v>
      </c>
    </row>
    <row r="318" spans="1:13" ht="22.95" customHeight="1" x14ac:dyDescent="0.3">
      <c r="A318" s="3" t="s">
        <v>859</v>
      </c>
      <c r="B318" s="7">
        <v>46290</v>
      </c>
      <c r="C318" s="3" t="str">
        <f>IFERROR(VLOOKUP(الربط[[#This Row],[الرقم الداخلي]],تسجيل_العقود[],6,0),"")</f>
        <v>Olam Global</v>
      </c>
      <c r="D318" s="3" t="str">
        <f>IFERROR(VLOOKUP(الربط[[#This Row],[الرقم الداخلي]],تسجيل_العقود[],9,0),"")</f>
        <v>26/S/05441</v>
      </c>
      <c r="E318" s="3" t="str">
        <f>IFERROR(VLOOKUP(الربط[[#This Row],[الرقم الداخلي]],تسجيل_العقود[],5,0),"")</f>
        <v>الــــــــــذرة</v>
      </c>
      <c r="F318" s="17">
        <f>IFERROR(VLOOKUP(الربط[[#This Row],[الرقم الداخلي]],تسجيل_العقود[],15,0),"")</f>
        <v>46266</v>
      </c>
      <c r="G318" s="16">
        <v>8</v>
      </c>
      <c r="H31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18" s="15">
        <v>522.75</v>
      </c>
      <c r="J318" s="17">
        <v>46357</v>
      </c>
      <c r="K318" s="11">
        <v>185.15</v>
      </c>
      <c r="L31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278.68961150000001</v>
      </c>
      <c r="M318" s="39">
        <f>الربط[[#This Row],[سعر الربط]]*الربط[[#This Row],[كمية الربط]]</f>
        <v>283148.64528400003</v>
      </c>
    </row>
    <row r="319" spans="1:13" ht="22.95" customHeight="1" x14ac:dyDescent="0.3">
      <c r="A319" s="3" t="s">
        <v>859</v>
      </c>
      <c r="B319" s="7">
        <v>46290</v>
      </c>
      <c r="C319" s="3" t="str">
        <f>IFERROR(VLOOKUP(الربط[[#This Row],[الرقم الداخلي]],تسجيل_العقود[],6,0),"")</f>
        <v>Olam Global</v>
      </c>
      <c r="D319" s="3" t="str">
        <f>IFERROR(VLOOKUP(الربط[[#This Row],[الرقم الداخلي]],تسجيل_العقود[],9,0),"")</f>
        <v>26/S/05441</v>
      </c>
      <c r="E319" s="3" t="str">
        <f>IFERROR(VLOOKUP(الربط[[#This Row],[الرقم الداخلي]],تسجيل_العقود[],5,0),"")</f>
        <v>الــــــــــذرة</v>
      </c>
      <c r="F319" s="17">
        <f>IFERROR(VLOOKUP(الربط[[#This Row],[الرقم الداخلي]],تسجيل_العقود[],15,0),"")</f>
        <v>46266</v>
      </c>
      <c r="G319" s="16">
        <v>8</v>
      </c>
      <c r="H31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19" s="15">
        <v>520.75</v>
      </c>
      <c r="J319" s="17">
        <v>46357</v>
      </c>
      <c r="K319" s="11">
        <v>185.15</v>
      </c>
      <c r="L31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277.9022415</v>
      </c>
      <c r="M319" s="39">
        <f>الربط[[#This Row],[سعر الربط]]*الربط[[#This Row],[كمية الربط]]</f>
        <v>282348.677364</v>
      </c>
    </row>
    <row r="320" spans="1:13" ht="22.95" customHeight="1" x14ac:dyDescent="0.3">
      <c r="A320" s="3" t="s">
        <v>859</v>
      </c>
      <c r="B320" s="7">
        <v>46290</v>
      </c>
      <c r="C320" s="3" t="str">
        <f>IFERROR(VLOOKUP(الربط[[#This Row],[الرقم الداخلي]],تسجيل_العقود[],6,0),"")</f>
        <v>Olam Global</v>
      </c>
      <c r="D320" s="3" t="str">
        <f>IFERROR(VLOOKUP(الربط[[#This Row],[الرقم الداخلي]],تسجيل_العقود[],9,0),"")</f>
        <v>26/S/05441</v>
      </c>
      <c r="E320" s="3" t="str">
        <f>IFERROR(VLOOKUP(الربط[[#This Row],[الرقم الداخلي]],تسجيل_العقود[],5,0),"")</f>
        <v>الــــــــــذرة</v>
      </c>
      <c r="F320" s="17">
        <f>IFERROR(VLOOKUP(الربط[[#This Row],[الرقم الداخلي]],تسجيل_العقود[],15,0),"")</f>
        <v>46266</v>
      </c>
      <c r="G320" s="16">
        <v>8</v>
      </c>
      <c r="H32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0" s="15">
        <v>518.75</v>
      </c>
      <c r="J320" s="17">
        <v>46357</v>
      </c>
      <c r="K320" s="11">
        <v>185.15</v>
      </c>
      <c r="L32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277.11487149999999</v>
      </c>
      <c r="M320" s="39">
        <f>الربط[[#This Row],[سعر الربط]]*الربط[[#This Row],[كمية الربط]]</f>
        <v>281548.70944399998</v>
      </c>
    </row>
    <row r="321" spans="1:13" ht="22.95" customHeight="1" x14ac:dyDescent="0.3">
      <c r="A321" s="3" t="s">
        <v>824</v>
      </c>
      <c r="B321" s="7">
        <v>46290</v>
      </c>
      <c r="C321" s="3" t="str">
        <f>IFERROR(VLOOKUP(الربط[[#This Row],[الرقم الداخلي]],تسجيل_العقود[],6,0),"")</f>
        <v xml:space="preserve">ميدسوفتس </v>
      </c>
      <c r="D321" s="3">
        <f>IFERROR(VLOOKUP(الربط[[#This Row],[الرقم الداخلي]],تسجيل_العقود[],9,0),"")</f>
        <v>20045090</v>
      </c>
      <c r="E321" s="3" t="str">
        <f>IFERROR(VLOOKUP(الربط[[#This Row],[الرقم الداخلي]],تسجيل_العقود[],5,0),"")</f>
        <v>البذرة</v>
      </c>
      <c r="F321" s="17">
        <f>IFERROR(VLOOKUP(الربط[[#This Row],[الرقم الداخلي]],تسجيل_العقود[],15,0),"")</f>
        <v>46143</v>
      </c>
      <c r="G321" s="16">
        <v>3</v>
      </c>
      <c r="H32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21" s="15">
        <v>1298.75</v>
      </c>
      <c r="J321" s="17">
        <v>46327</v>
      </c>
      <c r="K321" s="11">
        <v>163.25</v>
      </c>
      <c r="L32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537.13880000000006</v>
      </c>
      <c r="M321" s="39">
        <f>الربط[[#This Row],[سعر الربط]]*الربط[[#This Row],[كمية الربط]]</f>
        <v>219152.63040000002</v>
      </c>
    </row>
    <row r="322" spans="1:13" ht="22.95" customHeight="1" x14ac:dyDescent="0.3">
      <c r="A322" s="3" t="s">
        <v>859</v>
      </c>
      <c r="B322" s="7">
        <v>46293</v>
      </c>
      <c r="C322" s="3" t="str">
        <f>IFERROR(VLOOKUP(الربط[[#This Row],[الرقم الداخلي]],تسجيل_العقود[],6,0),"")</f>
        <v>Olam Global</v>
      </c>
      <c r="D322" s="3" t="str">
        <f>IFERROR(VLOOKUP(الربط[[#This Row],[الرقم الداخلي]],تسجيل_العقود[],9,0),"")</f>
        <v>26/S/05441</v>
      </c>
      <c r="E322" s="3" t="str">
        <f>IFERROR(VLOOKUP(الربط[[#This Row],[الرقم الداخلي]],تسجيل_العقود[],5,0),"")</f>
        <v>الــــــــــذرة</v>
      </c>
      <c r="F322" s="17">
        <f>IFERROR(VLOOKUP(الربط[[#This Row],[الرقم الداخلي]],تسجيل_العقود[],15,0),"")</f>
        <v>46266</v>
      </c>
      <c r="G322" s="16">
        <v>8</v>
      </c>
      <c r="H32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2" s="15">
        <v>522.25</v>
      </c>
      <c r="J322" s="17">
        <v>46357</v>
      </c>
      <c r="K322" s="11">
        <v>185.15</v>
      </c>
      <c r="L32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278.49276900000001</v>
      </c>
      <c r="M322" s="39">
        <f>الربط[[#This Row],[سعر الربط]]*الربط[[#This Row],[كمية الربط]]</f>
        <v>282948.65330400004</v>
      </c>
    </row>
    <row r="323" spans="1:13" ht="22.95" customHeight="1" x14ac:dyDescent="0.3">
      <c r="A323" s="3" t="s">
        <v>859</v>
      </c>
      <c r="B323" s="7">
        <v>46293</v>
      </c>
      <c r="C323" s="3" t="str">
        <f>IFERROR(VLOOKUP(الربط[[#This Row],[الرقم الداخلي]],تسجيل_العقود[],6,0),"")</f>
        <v>Olam Global</v>
      </c>
      <c r="D323" s="3" t="str">
        <f>IFERROR(VLOOKUP(الربط[[#This Row],[الرقم الداخلي]],تسجيل_العقود[],9,0),"")</f>
        <v>26/S/05441</v>
      </c>
      <c r="E323" s="3" t="str">
        <f>IFERROR(VLOOKUP(الربط[[#This Row],[الرقم الداخلي]],تسجيل_العقود[],5,0),"")</f>
        <v>الــــــــــذرة</v>
      </c>
      <c r="F323" s="17">
        <f>IFERROR(VLOOKUP(الربط[[#This Row],[الرقم الداخلي]],تسجيل_العقود[],15,0),"")</f>
        <v>46266</v>
      </c>
      <c r="G323" s="16">
        <v>8</v>
      </c>
      <c r="H32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3" s="15">
        <v>521.75</v>
      </c>
      <c r="J323" s="17">
        <v>46357</v>
      </c>
      <c r="K323" s="11">
        <v>185.15</v>
      </c>
      <c r="L32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278.29592650000001</v>
      </c>
      <c r="M323" s="39">
        <f>الربط[[#This Row],[سعر الربط]]*الربط[[#This Row],[كمية الربط]]</f>
        <v>282748.66132399999</v>
      </c>
    </row>
    <row r="324" spans="1:13" ht="22.95" customHeight="1" x14ac:dyDescent="0.3">
      <c r="A324" s="3" t="s">
        <v>859</v>
      </c>
      <c r="B324" s="7">
        <v>46293</v>
      </c>
      <c r="C324" s="3" t="str">
        <f>IFERROR(VLOOKUP(الربط[[#This Row],[الرقم الداخلي]],تسجيل_العقود[],6,0),"")</f>
        <v>Olam Global</v>
      </c>
      <c r="D324" s="3" t="str">
        <f>IFERROR(VLOOKUP(الربط[[#This Row],[الرقم الداخلي]],تسجيل_العقود[],9,0),"")</f>
        <v>26/S/05441</v>
      </c>
      <c r="E324" s="3" t="str">
        <f>IFERROR(VLOOKUP(الربط[[#This Row],[الرقم الداخلي]],تسجيل_العقود[],5,0),"")</f>
        <v>الــــــــــذرة</v>
      </c>
      <c r="F324" s="17">
        <f>IFERROR(VLOOKUP(الربط[[#This Row],[الرقم الداخلي]],تسجيل_العقود[],15,0),"")</f>
        <v>46266</v>
      </c>
      <c r="G324" s="16">
        <v>8</v>
      </c>
      <c r="H32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4" s="15">
        <v>519.75</v>
      </c>
      <c r="J324" s="17">
        <v>46357</v>
      </c>
      <c r="K324" s="11">
        <v>185.15</v>
      </c>
      <c r="L32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277.5085565</v>
      </c>
      <c r="M324" s="39">
        <f>الربط[[#This Row],[سعر الربط]]*الربط[[#This Row],[كمية الربط]]</f>
        <v>281948.69340400002</v>
      </c>
    </row>
    <row r="325" spans="1:13" ht="22.95" customHeight="1" x14ac:dyDescent="0.3">
      <c r="A325" s="3" t="s">
        <v>859</v>
      </c>
      <c r="B325" s="7">
        <v>46293</v>
      </c>
      <c r="C325" s="3" t="str">
        <f>IFERROR(VLOOKUP(الربط[[#This Row],[الرقم الداخلي]],تسجيل_العقود[],6,0),"")</f>
        <v>Olam Global</v>
      </c>
      <c r="D325" s="3" t="str">
        <f>IFERROR(VLOOKUP(الربط[[#This Row],[الرقم الداخلي]],تسجيل_العقود[],9,0),"")</f>
        <v>26/S/05441</v>
      </c>
      <c r="E325" s="3" t="str">
        <f>IFERROR(VLOOKUP(الربط[[#This Row],[الرقم الداخلي]],تسجيل_العقود[],5,0),"")</f>
        <v>الــــــــــذرة</v>
      </c>
      <c r="F325" s="17">
        <f>IFERROR(VLOOKUP(الربط[[#This Row],[الرقم الداخلي]],تسجيل_العقود[],15,0),"")</f>
        <v>46266</v>
      </c>
      <c r="G325" s="16">
        <v>8</v>
      </c>
      <c r="H32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5" s="15">
        <v>518.75</v>
      </c>
      <c r="J325" s="17">
        <v>46357</v>
      </c>
      <c r="K325" s="11">
        <v>185.15</v>
      </c>
      <c r="L32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277.11487149999999</v>
      </c>
      <c r="M325" s="39">
        <f>الربط[[#This Row],[سعر الربط]]*الربط[[#This Row],[كمية الربط]]</f>
        <v>281548.70944399998</v>
      </c>
    </row>
    <row r="326" spans="1:13" ht="22.95" customHeight="1" x14ac:dyDescent="0.3">
      <c r="A326" s="3" t="s">
        <v>859</v>
      </c>
      <c r="B326" s="7">
        <v>46293</v>
      </c>
      <c r="C326" s="3" t="str">
        <f>IFERROR(VLOOKUP(الربط[[#This Row],[الرقم الداخلي]],تسجيل_العقود[],6,0),"")</f>
        <v>Olam Global</v>
      </c>
      <c r="D326" s="3" t="str">
        <f>IFERROR(VLOOKUP(الربط[[#This Row],[الرقم الداخلي]],تسجيل_العقود[],9,0),"")</f>
        <v>26/S/05441</v>
      </c>
      <c r="E326" s="3" t="str">
        <f>IFERROR(VLOOKUP(الربط[[#This Row],[الرقم الداخلي]],تسجيل_العقود[],5,0),"")</f>
        <v>الــــــــــذرة</v>
      </c>
      <c r="F326" s="17">
        <f>IFERROR(VLOOKUP(الربط[[#This Row],[الرقم الداخلي]],تسجيل_العقود[],15,0),"")</f>
        <v>46266</v>
      </c>
      <c r="G326" s="16">
        <v>8</v>
      </c>
      <c r="H32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26" s="15">
        <v>517.75</v>
      </c>
      <c r="J326" s="17">
        <v>46357</v>
      </c>
      <c r="K326" s="11">
        <v>185.15</v>
      </c>
      <c r="L32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276.72118649999999</v>
      </c>
      <c r="M326" s="39">
        <f>الربط[[#This Row],[سعر الربط]]*الربط[[#This Row],[كمية الربط]]</f>
        <v>281148.725484</v>
      </c>
    </row>
    <row r="327" spans="1:13" ht="22.95" customHeight="1" x14ac:dyDescent="0.3">
      <c r="A327" s="3" t="s">
        <v>1186</v>
      </c>
      <c r="B327" s="7">
        <v>46293</v>
      </c>
      <c r="C327" s="3" t="str">
        <f>IFERROR(VLOOKUP(الربط[[#This Row],[الرقم الداخلي]],تسجيل_العقود[],6,0),"")</f>
        <v>كارجيل</v>
      </c>
      <c r="D327" s="3" t="str">
        <f>IFERROR(VLOOKUP(الربط[[#This Row],[الرقم الداخلي]],تسجيل_العقود[],9,0),"")</f>
        <v>SCN-008634</v>
      </c>
      <c r="E327" s="3" t="str">
        <f>IFERROR(VLOOKUP(الربط[[#This Row],[الرقم الداخلي]],تسجيل_العقود[],5,0),"")</f>
        <v>الصويا</v>
      </c>
      <c r="F327" s="17">
        <f>IFERROR(VLOOKUP(الربط[[#This Row],[الرقم الداخلي]],تسجيل_العقود[],15,0),"")</f>
        <v>46357</v>
      </c>
      <c r="G327" s="16">
        <v>8</v>
      </c>
      <c r="H32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727.2</v>
      </c>
      <c r="I327" s="15">
        <v>365.9</v>
      </c>
      <c r="J327" s="17">
        <v>46357</v>
      </c>
      <c r="K327" s="11">
        <v>83</v>
      </c>
      <c r="L32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494.82920349999995</v>
      </c>
      <c r="M327" s="39">
        <f>الربط[[#This Row],[سعر الربط]]*الربط[[#This Row],[كمية الربط]]</f>
        <v>359839.79678519996</v>
      </c>
    </row>
    <row r="328" spans="1:13" ht="22.95" customHeight="1" x14ac:dyDescent="0.3">
      <c r="A328" s="3" t="s">
        <v>1186</v>
      </c>
      <c r="B328" s="7">
        <v>46293</v>
      </c>
      <c r="C328" s="3" t="str">
        <f>IFERROR(VLOOKUP(الربط[[#This Row],[الرقم الداخلي]],تسجيل_العقود[],6,0),"")</f>
        <v>كارجيل</v>
      </c>
      <c r="D328" s="3" t="str">
        <f>IFERROR(VLOOKUP(الربط[[#This Row],[الرقم الداخلي]],تسجيل_العقود[],9,0),"")</f>
        <v>SCN-008634</v>
      </c>
      <c r="E328" s="3" t="str">
        <f>IFERROR(VLOOKUP(الربط[[#This Row],[الرقم الداخلي]],تسجيل_العقود[],5,0),"")</f>
        <v>الصويا</v>
      </c>
      <c r="F328" s="17">
        <f>IFERROR(VLOOKUP(الربط[[#This Row],[الرقم الداخلي]],تسجيل_العقود[],15,0),"")</f>
        <v>46357</v>
      </c>
      <c r="G328" s="16">
        <v>10</v>
      </c>
      <c r="H32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28" s="15">
        <v>364.4</v>
      </c>
      <c r="J328" s="17">
        <v>46357</v>
      </c>
      <c r="K328" s="11">
        <v>83</v>
      </c>
      <c r="L32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493.17573099999993</v>
      </c>
      <c r="M328" s="39">
        <f>الربط[[#This Row],[سعر الربط]]*الربط[[#This Row],[كمية الربط]]</f>
        <v>448296.73947899992</v>
      </c>
    </row>
    <row r="329" spans="1:13" ht="22.95" customHeight="1" x14ac:dyDescent="0.3">
      <c r="A329" s="3" t="s">
        <v>1186</v>
      </c>
      <c r="B329" s="7">
        <v>46293</v>
      </c>
      <c r="C329" s="3" t="str">
        <f>IFERROR(VLOOKUP(الربط[[#This Row],[الرقم الداخلي]],تسجيل_العقود[],6,0),"")</f>
        <v>كارجيل</v>
      </c>
      <c r="D329" s="3" t="str">
        <f>IFERROR(VLOOKUP(الربط[[#This Row],[الرقم الداخلي]],تسجيل_العقود[],9,0),"")</f>
        <v>SCN-008634</v>
      </c>
      <c r="E329" s="3" t="str">
        <f>IFERROR(VLOOKUP(الربط[[#This Row],[الرقم الداخلي]],تسجيل_العقود[],5,0),"")</f>
        <v>الصويا</v>
      </c>
      <c r="F329" s="17">
        <f>IFERROR(VLOOKUP(الربط[[#This Row],[الرقم الداخلي]],تسجيل_العقود[],15,0),"")</f>
        <v>46357</v>
      </c>
      <c r="G329" s="16">
        <v>10</v>
      </c>
      <c r="H32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29" s="15">
        <v>363.8</v>
      </c>
      <c r="J329" s="17">
        <v>46357</v>
      </c>
      <c r="K329" s="11">
        <v>83</v>
      </c>
      <c r="L32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492.514342</v>
      </c>
      <c r="M329" s="39">
        <f>الربط[[#This Row],[سعر الربط]]*الربط[[#This Row],[كمية الربط]]</f>
        <v>447695.53687800001</v>
      </c>
    </row>
    <row r="330" spans="1:13" ht="22.95" customHeight="1" x14ac:dyDescent="0.3">
      <c r="A330" s="3" t="s">
        <v>1187</v>
      </c>
      <c r="B330" s="7">
        <v>46293</v>
      </c>
      <c r="C330" s="3" t="str">
        <f>IFERROR(VLOOKUP(الربط[[#This Row],[الرقم الداخلي]],تسجيل_العقود[],6,0),"")</f>
        <v>كارجيل</v>
      </c>
      <c r="D330" s="3" t="str">
        <f>IFERROR(VLOOKUP(الربط[[#This Row],[الرقم الداخلي]],تسجيل_العقود[],9,0),"")</f>
        <v>SCN-008635</v>
      </c>
      <c r="E330" s="3" t="str">
        <f>IFERROR(VLOOKUP(الربط[[#This Row],[الرقم الداخلي]],تسجيل_العقود[],5,0),"")</f>
        <v>الصويا</v>
      </c>
      <c r="F330" s="17">
        <f>IFERROR(VLOOKUP(الربط[[#This Row],[الرقم الداخلي]],تسجيل_العقود[],15,0),"")</f>
        <v>46357</v>
      </c>
      <c r="G330" s="16">
        <v>4</v>
      </c>
      <c r="H33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330" s="15">
        <v>359.7</v>
      </c>
      <c r="J330" s="17">
        <v>46357</v>
      </c>
      <c r="K330" s="11">
        <v>83</v>
      </c>
      <c r="L33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487.99485049999998</v>
      </c>
      <c r="M330" s="39">
        <f>الربط[[#This Row],[سعر الربط]]*الربط[[#This Row],[كمية الربط]]</f>
        <v>177434.92764179999</v>
      </c>
    </row>
    <row r="331" spans="1:13" ht="22.95" customHeight="1" x14ac:dyDescent="0.3">
      <c r="A331" s="3" t="s">
        <v>1187</v>
      </c>
      <c r="B331" s="7">
        <v>46293</v>
      </c>
      <c r="C331" s="3" t="str">
        <f>IFERROR(VLOOKUP(الربط[[#This Row],[الرقم الداخلي]],تسجيل_العقود[],6,0),"")</f>
        <v>كارجيل</v>
      </c>
      <c r="D331" s="3" t="str">
        <f>IFERROR(VLOOKUP(الربط[[#This Row],[الرقم الداخلي]],تسجيل_العقود[],9,0),"")</f>
        <v>SCN-008635</v>
      </c>
      <c r="E331" s="3" t="str">
        <f>IFERROR(VLOOKUP(الربط[[#This Row],[الرقم الداخلي]],تسجيل_العقود[],5,0),"")</f>
        <v>الصويا</v>
      </c>
      <c r="F331" s="17">
        <f>IFERROR(VLOOKUP(الربط[[#This Row],[الرقم الداخلي]],تسجيل_العقود[],15,0),"")</f>
        <v>46357</v>
      </c>
      <c r="G331" s="16">
        <v>4</v>
      </c>
      <c r="H33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331" s="15">
        <v>358.7</v>
      </c>
      <c r="J331" s="17">
        <v>46357</v>
      </c>
      <c r="K331" s="11">
        <v>83</v>
      </c>
      <c r="L33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486.89253549999995</v>
      </c>
      <c r="M331" s="39">
        <f>الربط[[#This Row],[سعر الربط]]*الربط[[#This Row],[كمية الربط]]</f>
        <v>177034.12590779999</v>
      </c>
    </row>
    <row r="332" spans="1:13" ht="22.95" customHeight="1" x14ac:dyDescent="0.3">
      <c r="A332" s="3" t="s">
        <v>1187</v>
      </c>
      <c r="B332" s="7">
        <v>46293</v>
      </c>
      <c r="C332" s="3" t="str">
        <f>IFERROR(VLOOKUP(الربط[[#This Row],[الرقم الداخلي]],تسجيل_العقود[],6,0),"")</f>
        <v>كارجيل</v>
      </c>
      <c r="D332" s="3" t="str">
        <f>IFERROR(VLOOKUP(الربط[[#This Row],[الرقم الداخلي]],تسجيل_العقود[],9,0),"")</f>
        <v>SCN-008635</v>
      </c>
      <c r="E332" s="3" t="str">
        <f>IFERROR(VLOOKUP(الربط[[#This Row],[الرقم الداخلي]],تسجيل_العقود[],5,0),"")</f>
        <v>الصويا</v>
      </c>
      <c r="F332" s="17">
        <f>IFERROR(VLOOKUP(الربط[[#This Row],[الرقم الداخلي]],تسجيل_العقود[],15,0),"")</f>
        <v>46357</v>
      </c>
      <c r="G332" s="16">
        <v>10</v>
      </c>
      <c r="H33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32" s="15">
        <v>360.8</v>
      </c>
      <c r="J332" s="17">
        <v>46357</v>
      </c>
      <c r="K332" s="11">
        <v>83</v>
      </c>
      <c r="L33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489.20739699999996</v>
      </c>
      <c r="M332" s="39">
        <f>الربط[[#This Row],[سعر الربط]]*الربط[[#This Row],[كمية الربط]]</f>
        <v>444689.52387299994</v>
      </c>
    </row>
    <row r="333" spans="1:13" ht="22.95" customHeight="1" x14ac:dyDescent="0.3">
      <c r="A333" s="3" t="s">
        <v>824</v>
      </c>
      <c r="B333" s="7">
        <v>46293</v>
      </c>
      <c r="C333" s="3" t="str">
        <f>IFERROR(VLOOKUP(الربط[[#This Row],[الرقم الداخلي]],تسجيل_العقود[],6,0),"")</f>
        <v xml:space="preserve">ميدسوفتس </v>
      </c>
      <c r="D333" s="3">
        <f>IFERROR(VLOOKUP(الربط[[#This Row],[الرقم الداخلي]],تسجيل_العقود[],9,0),"")</f>
        <v>20045090</v>
      </c>
      <c r="E333" s="3" t="str">
        <f>IFERROR(VLOOKUP(الربط[[#This Row],[الرقم الداخلي]],تسجيل_العقود[],5,0),"")</f>
        <v>البذرة</v>
      </c>
      <c r="F333" s="17">
        <f>IFERROR(VLOOKUP(الربط[[#This Row],[الرقم الداخلي]],تسجيل_العقود[],15,0),"")</f>
        <v>46143</v>
      </c>
      <c r="G333" s="16">
        <v>3</v>
      </c>
      <c r="H33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33" s="15">
        <v>1295.75</v>
      </c>
      <c r="J333" s="17">
        <v>46327</v>
      </c>
      <c r="K333" s="11">
        <v>163.25</v>
      </c>
      <c r="L33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536.03660000000002</v>
      </c>
      <c r="M333" s="39">
        <f>الربط[[#This Row],[سعر الربط]]*الربط[[#This Row],[كمية الربط]]</f>
        <v>218702.93280000001</v>
      </c>
    </row>
    <row r="334" spans="1:13" ht="22.95" customHeight="1" x14ac:dyDescent="0.3">
      <c r="A334" s="3" t="s">
        <v>824</v>
      </c>
      <c r="B334" s="7">
        <v>46293</v>
      </c>
      <c r="C334" s="3" t="str">
        <f>IFERROR(VLOOKUP(الربط[[#This Row],[الرقم الداخلي]],تسجيل_العقود[],6,0),"")</f>
        <v xml:space="preserve">ميدسوفتس </v>
      </c>
      <c r="D334" s="3">
        <f>IFERROR(VLOOKUP(الربط[[#This Row],[الرقم الداخلي]],تسجيل_العقود[],9,0),"")</f>
        <v>20045090</v>
      </c>
      <c r="E334" s="3" t="str">
        <f>IFERROR(VLOOKUP(الربط[[#This Row],[الرقم الداخلي]],تسجيل_العقود[],5,0),"")</f>
        <v>البذرة</v>
      </c>
      <c r="F334" s="17">
        <f>IFERROR(VLOOKUP(الربط[[#This Row],[الرقم الداخلي]],تسجيل_العقود[],15,0),"")</f>
        <v>46143</v>
      </c>
      <c r="G334" s="16">
        <v>3</v>
      </c>
      <c r="H33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34" s="15">
        <v>1281</v>
      </c>
      <c r="J334" s="17">
        <v>46327</v>
      </c>
      <c r="K334" s="11">
        <v>163.25</v>
      </c>
      <c r="L33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530.61744999999996</v>
      </c>
      <c r="M334" s="39">
        <f>الربط[[#This Row],[سعر الربط]]*الربط[[#This Row],[كمية الربط]]</f>
        <v>216491.91959999999</v>
      </c>
    </row>
    <row r="335" spans="1:13" ht="22.95" customHeight="1" x14ac:dyDescent="0.3">
      <c r="A335" s="3" t="s">
        <v>1187</v>
      </c>
      <c r="B335" s="7">
        <v>46293</v>
      </c>
      <c r="C335" s="3" t="str">
        <f>IFERROR(VLOOKUP(الربط[[#This Row],[الرقم الداخلي]],تسجيل_العقود[],6,0),"")</f>
        <v>كارجيل</v>
      </c>
      <c r="D335" s="3" t="str">
        <f>IFERROR(VLOOKUP(الربط[[#This Row],[الرقم الداخلي]],تسجيل_العقود[],9,0),"")</f>
        <v>SCN-008635</v>
      </c>
      <c r="E335" s="3" t="str">
        <f>IFERROR(VLOOKUP(الربط[[#This Row],[الرقم الداخلي]],تسجيل_العقود[],5,0),"")</f>
        <v>الصويا</v>
      </c>
      <c r="F335" s="17">
        <f>IFERROR(VLOOKUP(الربط[[#This Row],[الرقم الداخلي]],تسجيل_العقود[],15,0),"")</f>
        <v>46357</v>
      </c>
      <c r="G335" s="16">
        <v>5</v>
      </c>
      <c r="H33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35" s="15">
        <v>557.4</v>
      </c>
      <c r="J335" s="17">
        <v>46357</v>
      </c>
      <c r="K335" s="11">
        <v>83</v>
      </c>
      <c r="L33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705.92252599999995</v>
      </c>
      <c r="M335" s="39">
        <f>الربط[[#This Row],[سعر الربط]]*الربط[[#This Row],[كمية الربط]]</f>
        <v>320841.78806699999</v>
      </c>
    </row>
    <row r="336" spans="1:13" ht="22.95" customHeight="1" x14ac:dyDescent="0.3">
      <c r="A336" s="3" t="s">
        <v>1187</v>
      </c>
      <c r="B336" s="7">
        <v>46293</v>
      </c>
      <c r="C336" s="3" t="str">
        <f>IFERROR(VLOOKUP(الربط[[#This Row],[الرقم الداخلي]],تسجيل_العقود[],6,0),"")</f>
        <v>كارجيل</v>
      </c>
      <c r="D336" s="3" t="str">
        <f>IFERROR(VLOOKUP(الربط[[#This Row],[الرقم الداخلي]],تسجيل_العقود[],9,0),"")</f>
        <v>SCN-008635</v>
      </c>
      <c r="E336" s="3" t="str">
        <f>IFERROR(VLOOKUP(الربط[[#This Row],[الرقم الداخلي]],تسجيل_العقود[],5,0),"")</f>
        <v>الصويا</v>
      </c>
      <c r="F336" s="17">
        <f>IFERROR(VLOOKUP(الربط[[#This Row],[الرقم الداخلي]],تسجيل_العقود[],15,0),"")</f>
        <v>46357</v>
      </c>
      <c r="G336" s="16">
        <v>5</v>
      </c>
      <c r="H33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36" s="15">
        <v>356.4</v>
      </c>
      <c r="J336" s="17">
        <v>46357</v>
      </c>
      <c r="K336" s="11">
        <v>83</v>
      </c>
      <c r="L33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484.35721099999995</v>
      </c>
      <c r="M336" s="39">
        <f>الربط[[#This Row],[سعر الربط]]*الربط[[#This Row],[كمية الربط]]</f>
        <v>220140.35239949997</v>
      </c>
    </row>
    <row r="337" spans="1:13" ht="22.95" customHeight="1" x14ac:dyDescent="0.3">
      <c r="A337" s="3" t="s">
        <v>1188</v>
      </c>
      <c r="B337" s="7">
        <v>46293</v>
      </c>
      <c r="C337" s="3" t="str">
        <f>IFERROR(VLOOKUP(الربط[[#This Row],[الرقم الداخلي]],تسجيل_العقود[],6,0),"")</f>
        <v>كارجيل</v>
      </c>
      <c r="D337" s="3" t="str">
        <f>IFERROR(VLOOKUP(الربط[[#This Row],[الرقم الداخلي]],تسجيل_العقود[],9,0),"")</f>
        <v>SCN-008636</v>
      </c>
      <c r="E337" s="3" t="str">
        <f>IFERROR(VLOOKUP(الربط[[#This Row],[الرقم الداخلي]],تسجيل_العقود[],5,0),"")</f>
        <v>الصويا</v>
      </c>
      <c r="F337" s="17">
        <f>IFERROR(VLOOKUP(الربط[[#This Row],[الرقم الداخلي]],تسجيل_العقود[],15,0),"")</f>
        <v>46357</v>
      </c>
      <c r="G337" s="16">
        <v>5</v>
      </c>
      <c r="H33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37" s="15">
        <v>355.4</v>
      </c>
      <c r="J337" s="17">
        <v>46357</v>
      </c>
      <c r="K337" s="11">
        <v>83</v>
      </c>
      <c r="L33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483.25489599999997</v>
      </c>
      <c r="M337" s="39">
        <f>الربط[[#This Row],[سعر الربط]]*الربط[[#This Row],[كمية الربط]]</f>
        <v>219639.350232</v>
      </c>
    </row>
    <row r="338" spans="1:13" ht="22.95" customHeight="1" x14ac:dyDescent="0.3">
      <c r="A338" s="3" t="s">
        <v>1188</v>
      </c>
      <c r="B338" s="7">
        <v>46293</v>
      </c>
      <c r="C338" s="3" t="str">
        <f>IFERROR(VLOOKUP(الربط[[#This Row],[الرقم الداخلي]],تسجيل_العقود[],6,0),"")</f>
        <v>كارجيل</v>
      </c>
      <c r="D338" s="3" t="str">
        <f>IFERROR(VLOOKUP(الربط[[#This Row],[الرقم الداخلي]],تسجيل_العقود[],9,0),"")</f>
        <v>SCN-008636</v>
      </c>
      <c r="E338" s="3" t="str">
        <f>IFERROR(VLOOKUP(الربط[[#This Row],[الرقم الداخلي]],تسجيل_العقود[],5,0),"")</f>
        <v>الصويا</v>
      </c>
      <c r="F338" s="17">
        <f>IFERROR(VLOOKUP(الربط[[#This Row],[الرقم الداخلي]],تسجيل_العقود[],15,0),"")</f>
        <v>46357</v>
      </c>
      <c r="G338" s="16">
        <v>5</v>
      </c>
      <c r="H33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38" s="15">
        <v>354.4</v>
      </c>
      <c r="J338" s="17">
        <v>46357</v>
      </c>
      <c r="K338" s="11">
        <v>83</v>
      </c>
      <c r="L33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482.15258099999994</v>
      </c>
      <c r="M338" s="39">
        <f>الربط[[#This Row],[سعر الربط]]*الربط[[#This Row],[كمية الربط]]</f>
        <v>219138.34806449997</v>
      </c>
    </row>
    <row r="339" spans="1:13" ht="22.95" customHeight="1" x14ac:dyDescent="0.3">
      <c r="A339" s="3" t="s">
        <v>1232</v>
      </c>
      <c r="B339" s="7">
        <v>46293</v>
      </c>
      <c r="C339" s="3" t="str">
        <f>IFERROR(VLOOKUP(الربط[[#This Row],[الرقم الداخلي]],تسجيل_العقود[],6,0),"")</f>
        <v>الإسكندرية عاصم</v>
      </c>
      <c r="D339" s="3" t="str">
        <f>IFERROR(VLOOKUP(الربط[[#This Row],[الرقم الداخلي]],تسجيل_العقود[],9,0),"")</f>
        <v>255/2026/L</v>
      </c>
      <c r="E339" s="3" t="str">
        <f>IFERROR(VLOOKUP(الربط[[#This Row],[الرقم الداخلي]],تسجيل_العقود[],5,0),"")</f>
        <v>الصويا</v>
      </c>
      <c r="F339" s="17">
        <f>IFERROR(VLOOKUP(الربط[[#This Row],[الرقم الداخلي]],تسجيل_العقود[],15,0),"")</f>
        <v>0</v>
      </c>
      <c r="G339" s="16">
        <v>55</v>
      </c>
      <c r="H33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4999.5</v>
      </c>
      <c r="I339" s="15">
        <v>357</v>
      </c>
      <c r="J339" s="17">
        <v>46357</v>
      </c>
      <c r="K339" s="11">
        <v>83</v>
      </c>
      <c r="L33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485.01859999999999</v>
      </c>
      <c r="M339" s="39">
        <f>الربط[[#This Row],[سعر الربط]]*الربط[[#This Row],[كمية الربط]]</f>
        <v>2424850.4907</v>
      </c>
    </row>
    <row r="340" spans="1:13" ht="22.95" customHeight="1" x14ac:dyDescent="0.3">
      <c r="A340" s="3" t="s">
        <v>859</v>
      </c>
      <c r="B340" s="7">
        <v>46295</v>
      </c>
      <c r="C340" s="3" t="str">
        <f>IFERROR(VLOOKUP(الربط[[#This Row],[الرقم الداخلي]],تسجيل_العقود[],6,0),"")</f>
        <v>Olam Global</v>
      </c>
      <c r="D340" s="3" t="str">
        <f>IFERROR(VLOOKUP(الربط[[#This Row],[الرقم الداخلي]],تسجيل_العقود[],9,0),"")</f>
        <v>26/S/05441</v>
      </c>
      <c r="E340" s="3" t="str">
        <f>IFERROR(VLOOKUP(الربط[[#This Row],[الرقم الداخلي]],تسجيل_العقود[],5,0),"")</f>
        <v>الــــــــــذرة</v>
      </c>
      <c r="F340" s="17">
        <f>IFERROR(VLOOKUP(الربط[[#This Row],[الرقم الداخلي]],تسجيل_العقود[],15,0),"")</f>
        <v>46266</v>
      </c>
      <c r="G340" s="16">
        <v>8</v>
      </c>
      <c r="H34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0" s="15">
        <v>515.75</v>
      </c>
      <c r="J340" s="17">
        <v>46357</v>
      </c>
      <c r="K340" s="11">
        <v>185.15</v>
      </c>
      <c r="L34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275.93381649999998</v>
      </c>
      <c r="M340" s="39">
        <f>الربط[[#This Row],[سعر الربط]]*الربط[[#This Row],[كمية الربط]]</f>
        <v>280348.75756399997</v>
      </c>
    </row>
    <row r="341" spans="1:13" ht="22.95" customHeight="1" x14ac:dyDescent="0.3">
      <c r="A341" s="3" t="s">
        <v>859</v>
      </c>
      <c r="B341" s="7">
        <v>46295</v>
      </c>
      <c r="C341" s="3" t="str">
        <f>IFERROR(VLOOKUP(الربط[[#This Row],[الرقم الداخلي]],تسجيل_العقود[],6,0),"")</f>
        <v>Olam Global</v>
      </c>
      <c r="D341" s="3" t="str">
        <f>IFERROR(VLOOKUP(الربط[[#This Row],[الرقم الداخلي]],تسجيل_العقود[],9,0),"")</f>
        <v>26/S/05441</v>
      </c>
      <c r="E341" s="3" t="str">
        <f>IFERROR(VLOOKUP(الربط[[#This Row],[الرقم الداخلي]],تسجيل_العقود[],5,0),"")</f>
        <v>الــــــــــذرة</v>
      </c>
      <c r="F341" s="17">
        <f>IFERROR(VLOOKUP(الربط[[#This Row],[الرقم الداخلي]],تسجيل_العقود[],15,0),"")</f>
        <v>46266</v>
      </c>
      <c r="G341" s="16">
        <v>8</v>
      </c>
      <c r="H34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1" s="15">
        <v>513.75</v>
      </c>
      <c r="J341" s="17">
        <v>46357</v>
      </c>
      <c r="K341" s="11">
        <v>185.15</v>
      </c>
      <c r="L34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275.14644649999997</v>
      </c>
      <c r="M341" s="39">
        <f>الربط[[#This Row],[سعر الربط]]*الربط[[#This Row],[كمية الربط]]</f>
        <v>279548.78964399995</v>
      </c>
    </row>
    <row r="342" spans="1:13" ht="22.95" customHeight="1" x14ac:dyDescent="0.3">
      <c r="A342" s="3" t="s">
        <v>859</v>
      </c>
      <c r="B342" s="7">
        <v>46295</v>
      </c>
      <c r="C342" s="3" t="str">
        <f>IFERROR(VLOOKUP(الربط[[#This Row],[الرقم الداخلي]],تسجيل_العقود[],6,0),"")</f>
        <v>Olam Global</v>
      </c>
      <c r="D342" s="3" t="str">
        <f>IFERROR(VLOOKUP(الربط[[#This Row],[الرقم الداخلي]],تسجيل_العقود[],9,0),"")</f>
        <v>26/S/05441</v>
      </c>
      <c r="E342" s="3" t="str">
        <f>IFERROR(VLOOKUP(الربط[[#This Row],[الرقم الداخلي]],تسجيل_العقود[],5,0),"")</f>
        <v>الــــــــــذرة</v>
      </c>
      <c r="F342" s="17">
        <f>IFERROR(VLOOKUP(الربط[[#This Row],[الرقم الداخلي]],تسجيل_العقود[],15,0),"")</f>
        <v>46266</v>
      </c>
      <c r="G342" s="16">
        <v>8</v>
      </c>
      <c r="H34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2" s="15">
        <v>510.75</v>
      </c>
      <c r="J342" s="17">
        <v>46357</v>
      </c>
      <c r="K342" s="11">
        <v>185.15</v>
      </c>
      <c r="L34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273.96539150000001</v>
      </c>
      <c r="M342" s="39">
        <f>الربط[[#This Row],[سعر الربط]]*الربط[[#This Row],[كمية الربط]]</f>
        <v>278348.837764</v>
      </c>
    </row>
    <row r="343" spans="1:13" ht="22.95" customHeight="1" x14ac:dyDescent="0.3">
      <c r="A343" s="3" t="s">
        <v>859</v>
      </c>
      <c r="B343" s="7">
        <v>46295</v>
      </c>
      <c r="C343" s="3" t="str">
        <f>IFERROR(VLOOKUP(الربط[[#This Row],[الرقم الداخلي]],تسجيل_العقود[],6,0),"")</f>
        <v>Olam Global</v>
      </c>
      <c r="D343" s="3" t="str">
        <f>IFERROR(VLOOKUP(الربط[[#This Row],[الرقم الداخلي]],تسجيل_العقود[],9,0),"")</f>
        <v>26/S/05441</v>
      </c>
      <c r="E343" s="3" t="str">
        <f>IFERROR(VLOOKUP(الربط[[#This Row],[الرقم الداخلي]],تسجيل_العقود[],5,0),"")</f>
        <v>الــــــــــذرة</v>
      </c>
      <c r="F343" s="17">
        <f>IFERROR(VLOOKUP(الربط[[#This Row],[الرقم الداخلي]],تسجيل_العقود[],15,0),"")</f>
        <v>46266</v>
      </c>
      <c r="G343" s="16">
        <v>8</v>
      </c>
      <c r="H34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3" s="15">
        <v>507.75</v>
      </c>
      <c r="J343" s="17">
        <v>46357</v>
      </c>
      <c r="K343" s="11">
        <v>185.15</v>
      </c>
      <c r="L34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272.78433649999999</v>
      </c>
      <c r="M343" s="39">
        <f>الربط[[#This Row],[سعر الربط]]*الربط[[#This Row],[كمية الربط]]</f>
        <v>277148.88588399999</v>
      </c>
    </row>
    <row r="344" spans="1:13" ht="22.95" customHeight="1" x14ac:dyDescent="0.3">
      <c r="A344" s="3" t="s">
        <v>859</v>
      </c>
      <c r="B344" s="7">
        <v>46295</v>
      </c>
      <c r="C344" s="3" t="str">
        <f>IFERROR(VLOOKUP(الربط[[#This Row],[الرقم الداخلي]],تسجيل_العقود[],6,0),"")</f>
        <v>Olam Global</v>
      </c>
      <c r="D344" s="3" t="str">
        <f>IFERROR(VLOOKUP(الربط[[#This Row],[الرقم الداخلي]],تسجيل_العقود[],9,0),"")</f>
        <v>26/S/05441</v>
      </c>
      <c r="E344" s="3" t="str">
        <f>IFERROR(VLOOKUP(الربط[[#This Row],[الرقم الداخلي]],تسجيل_العقود[],5,0),"")</f>
        <v>الــــــــــذرة</v>
      </c>
      <c r="F344" s="17">
        <f>IFERROR(VLOOKUP(الربط[[#This Row],[الرقم الداخلي]],تسجيل_العقود[],15,0),"")</f>
        <v>46266</v>
      </c>
      <c r="G344" s="16">
        <v>8</v>
      </c>
      <c r="H34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4" s="15">
        <v>504.75</v>
      </c>
      <c r="J344" s="17">
        <v>46357</v>
      </c>
      <c r="K344" s="11">
        <v>185.15</v>
      </c>
      <c r="L34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271.60328149999998</v>
      </c>
      <c r="M344" s="39">
        <f>الربط[[#This Row],[سعر الربط]]*الربط[[#This Row],[كمية الربط]]</f>
        <v>275948.93400399998</v>
      </c>
    </row>
    <row r="345" spans="1:13" ht="22.95" customHeight="1" x14ac:dyDescent="0.3">
      <c r="A345" s="3" t="s">
        <v>859</v>
      </c>
      <c r="B345" s="7">
        <v>46295</v>
      </c>
      <c r="C345" s="3" t="str">
        <f>IFERROR(VLOOKUP(الربط[[#This Row],[الرقم الداخلي]],تسجيل_العقود[],6,0),"")</f>
        <v>Olam Global</v>
      </c>
      <c r="D345" s="3" t="str">
        <f>IFERROR(VLOOKUP(الربط[[#This Row],[الرقم الداخلي]],تسجيل_العقود[],9,0),"")</f>
        <v>26/S/05441</v>
      </c>
      <c r="E345" s="3" t="str">
        <f>IFERROR(VLOOKUP(الربط[[#This Row],[الرقم الداخلي]],تسجيل_العقود[],5,0),"")</f>
        <v>الــــــــــذرة</v>
      </c>
      <c r="F345" s="17">
        <f>IFERROR(VLOOKUP(الربط[[#This Row],[الرقم الداخلي]],تسجيل_العقود[],15,0),"")</f>
        <v>46266</v>
      </c>
      <c r="G345" s="16">
        <v>8</v>
      </c>
      <c r="H34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5" s="15">
        <v>502.75</v>
      </c>
      <c r="J345" s="17">
        <v>46357</v>
      </c>
      <c r="K345" s="11">
        <v>185.15</v>
      </c>
      <c r="L34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270.81591149999997</v>
      </c>
      <c r="M345" s="39">
        <f>الربط[[#This Row],[سعر الربط]]*الربط[[#This Row],[كمية الربط]]</f>
        <v>275148.96608399996</v>
      </c>
    </row>
    <row r="346" spans="1:13" ht="22.95" customHeight="1" x14ac:dyDescent="0.3">
      <c r="A346" s="3" t="s">
        <v>859</v>
      </c>
      <c r="B346" s="7">
        <v>46295</v>
      </c>
      <c r="C346" s="3" t="str">
        <f>IFERROR(VLOOKUP(الربط[[#This Row],[الرقم الداخلي]],تسجيل_العقود[],6,0),"")</f>
        <v>Olam Global</v>
      </c>
      <c r="D346" s="3" t="str">
        <f>IFERROR(VLOOKUP(الربط[[#This Row],[الرقم الداخلي]],تسجيل_العقود[],9,0),"")</f>
        <v>26/S/05441</v>
      </c>
      <c r="E346" s="3" t="str">
        <f>IFERROR(VLOOKUP(الربط[[#This Row],[الرقم الداخلي]],تسجيل_العقود[],5,0),"")</f>
        <v>الــــــــــذرة</v>
      </c>
      <c r="F346" s="17">
        <f>IFERROR(VLOOKUP(الربط[[#This Row],[الرقم الداخلي]],تسجيل_العقود[],15,0),"")</f>
        <v>46266</v>
      </c>
      <c r="G346" s="16">
        <v>8</v>
      </c>
      <c r="H34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1016</v>
      </c>
      <c r="I346" s="15">
        <v>500.75</v>
      </c>
      <c r="J346" s="17">
        <v>46357</v>
      </c>
      <c r="K346" s="11">
        <v>185.15</v>
      </c>
      <c r="L34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270.02854150000002</v>
      </c>
      <c r="M346" s="39">
        <f>الربط[[#This Row],[سعر الربط]]*الربط[[#This Row],[كمية الربط]]</f>
        <v>274348.99816399999</v>
      </c>
    </row>
    <row r="347" spans="1:13" ht="22.95" customHeight="1" x14ac:dyDescent="0.3">
      <c r="A347" s="3" t="s">
        <v>868</v>
      </c>
      <c r="B347" s="7">
        <v>46295</v>
      </c>
      <c r="C347" s="3" t="str">
        <f>IFERROR(VLOOKUP(الربط[[#This Row],[الرقم الداخلي]],تسجيل_العقود[],6,0),"")</f>
        <v xml:space="preserve">AMAGGI </v>
      </c>
      <c r="D347" s="3" t="str">
        <f>IFERROR(VLOOKUP(الربط[[#This Row],[الرقم الداخلي]],تسجيل_العقود[],9,0),"")</f>
        <v>S26/00052</v>
      </c>
      <c r="E347" s="3" t="str">
        <f>IFERROR(VLOOKUP(الربط[[#This Row],[الرقم الداخلي]],تسجيل_العقود[],5,0),"")</f>
        <v>الــــــــــذرة</v>
      </c>
      <c r="F347" s="17">
        <f>IFERROR(VLOOKUP(الربط[[#This Row],[الرقم الداخلي]],تسجيل_العقود[],15,0),"")</f>
        <v>46266</v>
      </c>
      <c r="G347" s="16">
        <v>384</v>
      </c>
      <c r="H34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48768</v>
      </c>
      <c r="I347" s="15">
        <v>501</v>
      </c>
      <c r="J347" s="17">
        <v>46357</v>
      </c>
      <c r="K347" s="11">
        <v>183.2</v>
      </c>
      <c r="L34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269.35927700000002</v>
      </c>
      <c r="M347" s="39">
        <f>الربط[[#This Row],[سعر الربط]]*الربط[[#This Row],[كمية الربط]]</f>
        <v>13136113.220736001</v>
      </c>
    </row>
    <row r="348" spans="1:13" ht="22.95" customHeight="1" x14ac:dyDescent="0.3">
      <c r="A348" s="3" t="s">
        <v>1188</v>
      </c>
      <c r="B348" s="7">
        <v>46295</v>
      </c>
      <c r="C348" s="3" t="str">
        <f>IFERROR(VLOOKUP(الربط[[#This Row],[الرقم الداخلي]],تسجيل_العقود[],6,0),"")</f>
        <v>كارجيل</v>
      </c>
      <c r="D348" s="3" t="str">
        <f>IFERROR(VLOOKUP(الربط[[#This Row],[الرقم الداخلي]],تسجيل_العقود[],9,0),"")</f>
        <v>SCN-008636</v>
      </c>
      <c r="E348" s="3" t="str">
        <f>IFERROR(VLOOKUP(الربط[[#This Row],[الرقم الداخلي]],تسجيل_العقود[],5,0),"")</f>
        <v>الصويا</v>
      </c>
      <c r="F348" s="17">
        <f>IFERROR(VLOOKUP(الربط[[#This Row],[الرقم الداخلي]],تسجيل_العقود[],15,0),"")</f>
        <v>46357</v>
      </c>
      <c r="G348" s="16">
        <v>18</v>
      </c>
      <c r="H34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1636.2</v>
      </c>
      <c r="I348" s="15">
        <v>358.8</v>
      </c>
      <c r="J348" s="17">
        <v>46357</v>
      </c>
      <c r="K348" s="11">
        <v>83</v>
      </c>
      <c r="L34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487.00276700000001</v>
      </c>
      <c r="M348" s="39">
        <f>الربط[[#This Row],[سعر الربط]]*الربط[[#This Row],[كمية الربط]]</f>
        <v>796833.92736540001</v>
      </c>
    </row>
    <row r="349" spans="1:13" ht="22.95" customHeight="1" x14ac:dyDescent="0.3">
      <c r="A349" s="3" t="s">
        <v>1189</v>
      </c>
      <c r="B349" s="7">
        <v>46295</v>
      </c>
      <c r="C349" s="3" t="str">
        <f>IFERROR(VLOOKUP(الربط[[#This Row],[الرقم الداخلي]],تسجيل_العقود[],6,0),"")</f>
        <v>كارجيل</v>
      </c>
      <c r="D349" s="3" t="str">
        <f>IFERROR(VLOOKUP(الربط[[#This Row],[الرقم الداخلي]],تسجيل_العقود[],9,0),"")</f>
        <v>SCN-008637</v>
      </c>
      <c r="E349" s="3" t="str">
        <f>IFERROR(VLOOKUP(الربط[[#This Row],[الرقم الداخلي]],تسجيل_العقود[],5,0),"")</f>
        <v>الصويا</v>
      </c>
      <c r="F349" s="17">
        <f>IFERROR(VLOOKUP(الربط[[#This Row],[الرقم الداخلي]],تسجيل_العقود[],15,0),"")</f>
        <v>46357</v>
      </c>
      <c r="G349" s="16">
        <v>4</v>
      </c>
      <c r="H34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349" s="15">
        <v>356.7</v>
      </c>
      <c r="J349" s="17">
        <v>46357</v>
      </c>
      <c r="K349" s="11">
        <v>83</v>
      </c>
      <c r="L34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484.68790549999994</v>
      </c>
      <c r="M349" s="39">
        <f>الربط[[#This Row],[سعر الربط]]*الربط[[#This Row],[كمية الربط]]</f>
        <v>176232.5224398</v>
      </c>
    </row>
    <row r="350" spans="1:13" ht="22.95" customHeight="1" x14ac:dyDescent="0.3">
      <c r="A350" s="3" t="s">
        <v>1189</v>
      </c>
      <c r="B350" s="7">
        <v>46295</v>
      </c>
      <c r="C350" s="3" t="str">
        <f>IFERROR(VLOOKUP(الربط[[#This Row],[الرقم الداخلي]],تسجيل_العقود[],6,0),"")</f>
        <v>كارجيل</v>
      </c>
      <c r="D350" s="3" t="str">
        <f>IFERROR(VLOOKUP(الربط[[#This Row],[الرقم الداخلي]],تسجيل_العقود[],9,0),"")</f>
        <v>SCN-008637</v>
      </c>
      <c r="E350" s="3" t="str">
        <f>IFERROR(VLOOKUP(الربط[[#This Row],[الرقم الداخلي]],تسجيل_العقود[],5,0),"")</f>
        <v>الصويا</v>
      </c>
      <c r="F350" s="17">
        <f>IFERROR(VLOOKUP(الربط[[#This Row],[الرقم الداخلي]],تسجيل_العقود[],15,0),"")</f>
        <v>46357</v>
      </c>
      <c r="G350" s="16">
        <v>4</v>
      </c>
      <c r="H35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363.6</v>
      </c>
      <c r="I350" s="15">
        <v>355.7</v>
      </c>
      <c r="J350" s="17">
        <v>46357</v>
      </c>
      <c r="K350" s="11">
        <v>83</v>
      </c>
      <c r="L35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483.58559049999997</v>
      </c>
      <c r="M350" s="39">
        <f>الربط[[#This Row],[سعر الربط]]*الربط[[#This Row],[كمية الربط]]</f>
        <v>175831.72070579999</v>
      </c>
    </row>
    <row r="351" spans="1:13" ht="22.95" customHeight="1" x14ac:dyDescent="0.3">
      <c r="A351" s="3" t="s">
        <v>861</v>
      </c>
      <c r="B351" s="7">
        <v>46296</v>
      </c>
      <c r="C351" s="3" t="str">
        <f>IFERROR(VLOOKUP(الربط[[#This Row],[الرقم الداخلي]],تسجيل_العقود[],6,0),"")</f>
        <v xml:space="preserve">AMAGGI </v>
      </c>
      <c r="D351" s="3" t="str">
        <f>IFERROR(VLOOKUP(الربط[[#This Row],[الرقم الداخلي]],تسجيل_العقود[],9,0),"")</f>
        <v>S26/00011</v>
      </c>
      <c r="E351" s="3" t="str">
        <f>IFERROR(VLOOKUP(الربط[[#This Row],[الرقم الداخلي]],تسجيل_العقود[],5,0),"")</f>
        <v>الــــــــــذرة</v>
      </c>
      <c r="F351" s="17">
        <f>IFERROR(VLOOKUP(الربط[[#This Row],[الرقم الداخلي]],تسجيل_العقود[],15,0),"")</f>
        <v>46204</v>
      </c>
      <c r="G351" s="16">
        <v>122</v>
      </c>
      <c r="H35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15494</v>
      </c>
      <c r="I351" s="15">
        <v>498.75</v>
      </c>
      <c r="J351" s="17">
        <v>46357</v>
      </c>
      <c r="K351" s="11">
        <v>183.2</v>
      </c>
      <c r="L35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268.47348575000001</v>
      </c>
      <c r="M351" s="39">
        <f>الربط[[#This Row],[سعر الربط]]*الربط[[#This Row],[كمية الربط]]</f>
        <v>4159728.1882104999</v>
      </c>
    </row>
    <row r="352" spans="1:13" ht="22.95" customHeight="1" x14ac:dyDescent="0.3">
      <c r="A352" s="3" t="s">
        <v>861</v>
      </c>
      <c r="B352" s="7">
        <v>46296</v>
      </c>
      <c r="C352" s="3" t="str">
        <f>IFERROR(VLOOKUP(الربط[[#This Row],[الرقم الداخلي]],تسجيل_العقود[],6,0),"")</f>
        <v xml:space="preserve">AMAGGI </v>
      </c>
      <c r="D352" s="3" t="str">
        <f>IFERROR(VLOOKUP(الربط[[#This Row],[الرقم الداخلي]],تسجيل_العقود[],9,0),"")</f>
        <v>S26/00011</v>
      </c>
      <c r="E352" s="3" t="str">
        <f>IFERROR(VLOOKUP(الربط[[#This Row],[الرقم الداخلي]],تسجيل_العقود[],5,0),"")</f>
        <v>الــــــــــذرة</v>
      </c>
      <c r="F352" s="17">
        <f>IFERROR(VLOOKUP(الربط[[#This Row],[الرقم الداخلي]],تسجيل_العقود[],15,0),"")</f>
        <v>46204</v>
      </c>
      <c r="G352" s="16">
        <v>100</v>
      </c>
      <c r="H35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352" s="15">
        <v>497.75</v>
      </c>
      <c r="J352" s="17">
        <v>46357</v>
      </c>
      <c r="K352" s="11">
        <v>183.2</v>
      </c>
      <c r="L35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268.07980075</v>
      </c>
      <c r="M352" s="39">
        <f>الربط[[#This Row],[سعر الربط]]*الربط[[#This Row],[كمية الربط]]</f>
        <v>3404613.4695250001</v>
      </c>
    </row>
    <row r="353" spans="1:13" ht="22.95" customHeight="1" x14ac:dyDescent="0.3">
      <c r="A353" s="3" t="s">
        <v>861</v>
      </c>
      <c r="B353" s="7">
        <v>46296</v>
      </c>
      <c r="C353" s="3" t="str">
        <f>IFERROR(VLOOKUP(الربط[[#This Row],[الرقم الداخلي]],تسجيل_العقود[],6,0),"")</f>
        <v xml:space="preserve">AMAGGI </v>
      </c>
      <c r="D353" s="3" t="str">
        <f>IFERROR(VLOOKUP(الربط[[#This Row],[الرقم الداخلي]],تسجيل_العقود[],9,0),"")</f>
        <v>S26/00011</v>
      </c>
      <c r="E353" s="3" t="str">
        <f>IFERROR(VLOOKUP(الربط[[#This Row],[الرقم الداخلي]],تسجيل_العقود[],5,0),"")</f>
        <v>الــــــــــذرة</v>
      </c>
      <c r="F353" s="17">
        <f>IFERROR(VLOOKUP(الربط[[#This Row],[الرقم الداخلي]],تسجيل_العقود[],15,0),"")</f>
        <v>46204</v>
      </c>
      <c r="G353" s="16">
        <v>100</v>
      </c>
      <c r="H35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12700</v>
      </c>
      <c r="I353" s="15">
        <v>495.75</v>
      </c>
      <c r="J353" s="17">
        <v>46357</v>
      </c>
      <c r="K353" s="11">
        <v>183.2</v>
      </c>
      <c r="L35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267.29243075000005</v>
      </c>
      <c r="M353" s="39">
        <f>الربط[[#This Row],[سعر الربط]]*الربط[[#This Row],[كمية الربط]]</f>
        <v>3394613.8705250006</v>
      </c>
    </row>
    <row r="354" spans="1:13" ht="22.95" customHeight="1" x14ac:dyDescent="0.3">
      <c r="A354" s="3" t="s">
        <v>1189</v>
      </c>
      <c r="B354" s="7">
        <v>46296</v>
      </c>
      <c r="C354" s="3" t="str">
        <f>IFERROR(VLOOKUP(الربط[[#This Row],[الرقم الداخلي]],تسجيل_العقود[],6,0),"")</f>
        <v>كارجيل</v>
      </c>
      <c r="D354" s="3" t="str">
        <f>IFERROR(VLOOKUP(الربط[[#This Row],[الرقم الداخلي]],تسجيل_العقود[],9,0),"")</f>
        <v>SCN-008637</v>
      </c>
      <c r="E354" s="3" t="str">
        <f>IFERROR(VLOOKUP(الربط[[#This Row],[الرقم الداخلي]],تسجيل_العقود[],5,0),"")</f>
        <v>الصويا</v>
      </c>
      <c r="F354" s="17">
        <f>IFERROR(VLOOKUP(الربط[[#This Row],[الرقم الداخلي]],تسجيل_العقود[],15,0),"")</f>
        <v>46357</v>
      </c>
      <c r="G354" s="16">
        <v>10</v>
      </c>
      <c r="H35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54" s="15">
        <v>354.4</v>
      </c>
      <c r="J354" s="17">
        <v>46357</v>
      </c>
      <c r="K354" s="11">
        <v>83</v>
      </c>
      <c r="L35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482.15258099999994</v>
      </c>
      <c r="M354" s="39">
        <f>الربط[[#This Row],[سعر الربط]]*الربط[[#This Row],[كمية الربط]]</f>
        <v>438276.69612899993</v>
      </c>
    </row>
    <row r="355" spans="1:13" ht="22.95" customHeight="1" x14ac:dyDescent="0.3">
      <c r="A355" s="3" t="s">
        <v>1189</v>
      </c>
      <c r="B355" s="7">
        <v>46296</v>
      </c>
      <c r="C355" s="3" t="str">
        <f>IFERROR(VLOOKUP(الربط[[#This Row],[الرقم الداخلي]],تسجيل_العقود[],6,0),"")</f>
        <v>كارجيل</v>
      </c>
      <c r="D355" s="3" t="str">
        <f>IFERROR(VLOOKUP(الربط[[#This Row],[الرقم الداخلي]],تسجيل_العقود[],9,0),"")</f>
        <v>SCN-008637</v>
      </c>
      <c r="E355" s="3" t="str">
        <f>IFERROR(VLOOKUP(الربط[[#This Row],[الرقم الداخلي]],تسجيل_العقود[],5,0),"")</f>
        <v>الصويا</v>
      </c>
      <c r="F355" s="17">
        <f>IFERROR(VLOOKUP(الربط[[#This Row],[الرقم الداخلي]],تسجيل_العقود[],15,0),"")</f>
        <v>46357</v>
      </c>
      <c r="G355" s="16">
        <v>5</v>
      </c>
      <c r="H355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55" s="15">
        <v>353.4</v>
      </c>
      <c r="J355" s="17">
        <v>46357</v>
      </c>
      <c r="K355" s="11">
        <v>83</v>
      </c>
      <c r="L355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481.05026599999997</v>
      </c>
      <c r="M355" s="39">
        <f>الربط[[#This Row],[سعر الربط]]*الربط[[#This Row],[كمية الربط]]</f>
        <v>218637.34589699999</v>
      </c>
    </row>
    <row r="356" spans="1:13" ht="22.95" customHeight="1" x14ac:dyDescent="0.3">
      <c r="A356" s="3" t="s">
        <v>1189</v>
      </c>
      <c r="B356" s="7">
        <v>46296</v>
      </c>
      <c r="C356" s="3" t="str">
        <f>IFERROR(VLOOKUP(الربط[[#This Row],[الرقم الداخلي]],تسجيل_العقود[],6,0),"")</f>
        <v>كارجيل</v>
      </c>
      <c r="D356" s="3" t="str">
        <f>IFERROR(VLOOKUP(الربط[[#This Row],[الرقم الداخلي]],تسجيل_العقود[],9,0),"")</f>
        <v>SCN-008637</v>
      </c>
      <c r="E356" s="3" t="str">
        <f>IFERROR(VLOOKUP(الربط[[#This Row],[الرقم الداخلي]],تسجيل_العقود[],5,0),"")</f>
        <v>الصويا</v>
      </c>
      <c r="F356" s="17">
        <f>IFERROR(VLOOKUP(الربط[[#This Row],[الرقم الداخلي]],تسجيل_العقود[],15,0),"")</f>
        <v>46357</v>
      </c>
      <c r="G356" s="16">
        <v>5</v>
      </c>
      <c r="H356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454.5</v>
      </c>
      <c r="I356" s="15">
        <v>352.8</v>
      </c>
      <c r="J356" s="17">
        <v>46357</v>
      </c>
      <c r="K356" s="11">
        <v>83</v>
      </c>
      <c r="L356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480.38887699999998</v>
      </c>
      <c r="M356" s="39">
        <f>الربط[[#This Row],[سعر الربط]]*الربط[[#This Row],[كمية الربط]]</f>
        <v>218336.74459649998</v>
      </c>
    </row>
    <row r="357" spans="1:13" ht="22.95" customHeight="1" x14ac:dyDescent="0.3">
      <c r="A357" s="3" t="s">
        <v>824</v>
      </c>
      <c r="B357" s="7">
        <v>46296</v>
      </c>
      <c r="C357" s="3" t="str">
        <f>IFERROR(VLOOKUP(الربط[[#This Row],[الرقم الداخلي]],تسجيل_العقود[],6,0),"")</f>
        <v xml:space="preserve">ميدسوفتس </v>
      </c>
      <c r="D357" s="3">
        <f>IFERROR(VLOOKUP(الربط[[#This Row],[الرقم الداخلي]],تسجيل_العقود[],9,0),"")</f>
        <v>20045090</v>
      </c>
      <c r="E357" s="3" t="str">
        <f>IFERROR(VLOOKUP(الربط[[#This Row],[الرقم الداخلي]],تسجيل_العقود[],5,0),"")</f>
        <v>البذرة</v>
      </c>
      <c r="F357" s="17">
        <f>IFERROR(VLOOKUP(الربط[[#This Row],[الرقم الداخلي]],تسجيل_العقود[],15,0),"")</f>
        <v>46143</v>
      </c>
      <c r="G357" s="16">
        <v>3</v>
      </c>
      <c r="H357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57" s="15">
        <v>1279.75</v>
      </c>
      <c r="J357" s="17">
        <v>46327</v>
      </c>
      <c r="K357" s="11">
        <v>163.25</v>
      </c>
      <c r="L357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530.15819999999997</v>
      </c>
      <c r="M357" s="39">
        <f>الربط[[#This Row],[سعر الربط]]*الربط[[#This Row],[كمية الربط]]</f>
        <v>216304.54559999998</v>
      </c>
    </row>
    <row r="358" spans="1:13" ht="22.95" customHeight="1" x14ac:dyDescent="0.3">
      <c r="A358" s="3" t="s">
        <v>824</v>
      </c>
      <c r="B358" s="7">
        <v>46296</v>
      </c>
      <c r="C358" s="3" t="str">
        <f>IFERROR(VLOOKUP(الربط[[#This Row],[الرقم الداخلي]],تسجيل_العقود[],6,0),"")</f>
        <v xml:space="preserve">ميدسوفتس </v>
      </c>
      <c r="D358" s="3">
        <f>IFERROR(VLOOKUP(الربط[[#This Row],[الرقم الداخلي]],تسجيل_العقود[],9,0),"")</f>
        <v>20045090</v>
      </c>
      <c r="E358" s="3" t="str">
        <f>IFERROR(VLOOKUP(الربط[[#This Row],[الرقم الداخلي]],تسجيل_العقود[],5,0),"")</f>
        <v>البذرة</v>
      </c>
      <c r="F358" s="17">
        <f>IFERROR(VLOOKUP(الربط[[#This Row],[الرقم الداخلي]],تسجيل_العقود[],15,0),"")</f>
        <v>46143</v>
      </c>
      <c r="G358" s="16">
        <v>3</v>
      </c>
      <c r="H358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58" s="15">
        <v>1275.75</v>
      </c>
      <c r="J358" s="17">
        <v>46327</v>
      </c>
      <c r="K358" s="11">
        <v>163.25</v>
      </c>
      <c r="L358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528.68859999999995</v>
      </c>
      <c r="M358" s="39">
        <f>الربط[[#This Row],[سعر الربط]]*الربط[[#This Row],[كمية الربط]]</f>
        <v>215704.94879999998</v>
      </c>
    </row>
    <row r="359" spans="1:13" ht="22.95" customHeight="1" x14ac:dyDescent="0.3">
      <c r="A359" s="3" t="s">
        <v>861</v>
      </c>
      <c r="B359" s="7">
        <v>46297</v>
      </c>
      <c r="C359" s="3" t="str">
        <f>IFERROR(VLOOKUP(الربط[[#This Row],[الرقم الداخلي]],تسجيل_العقود[],6,0),"")</f>
        <v xml:space="preserve">AMAGGI </v>
      </c>
      <c r="D359" s="3" t="str">
        <f>IFERROR(VLOOKUP(الربط[[#This Row],[الرقم الداخلي]],تسجيل_العقود[],9,0),"")</f>
        <v>S26/00011</v>
      </c>
      <c r="E359" s="3" t="str">
        <f>IFERROR(VLOOKUP(الربط[[#This Row],[الرقم الداخلي]],تسجيل_العقود[],5,0),"")</f>
        <v>الــــــــــذرة</v>
      </c>
      <c r="F359" s="17">
        <f>IFERROR(VLOOKUP(الربط[[#This Row],[الرقم الداخلي]],تسجيل_العقود[],15,0),"")</f>
        <v>46204</v>
      </c>
      <c r="G359" s="16">
        <v>34</v>
      </c>
      <c r="H359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4318</v>
      </c>
      <c r="I359" s="15">
        <v>498.25</v>
      </c>
      <c r="J359" s="17">
        <v>46357</v>
      </c>
      <c r="K359" s="11">
        <v>183.2</v>
      </c>
      <c r="L359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268.27664325000001</v>
      </c>
      <c r="M359" s="39">
        <f>الربط[[#This Row],[سعر الربط]]*الربط[[#This Row],[كمية الربط]]</f>
        <v>1158418.5455535001</v>
      </c>
    </row>
    <row r="360" spans="1:13" ht="22.95" customHeight="1" x14ac:dyDescent="0.3">
      <c r="A360" s="3" t="s">
        <v>861</v>
      </c>
      <c r="B360" s="7">
        <v>46297</v>
      </c>
      <c r="C360" s="3" t="str">
        <f>IFERROR(VLOOKUP(الربط[[#This Row],[الرقم الداخلي]],تسجيل_العقود[],6,0),"")</f>
        <v xml:space="preserve">AMAGGI </v>
      </c>
      <c r="D360" s="3" t="str">
        <f>IFERROR(VLOOKUP(الربط[[#This Row],[الرقم الداخلي]],تسجيل_العقود[],9,0),"")</f>
        <v>S26/00011</v>
      </c>
      <c r="E360" s="3" t="str">
        <f>IFERROR(VLOOKUP(الربط[[#This Row],[الرقم الداخلي]],تسجيل_العقود[],5,0),"")</f>
        <v>الــــــــــذرة</v>
      </c>
      <c r="F360" s="17">
        <f>IFERROR(VLOOKUP(الربط[[#This Row],[الرقم الداخلي]],تسجيل_العقود[],15,0),"")</f>
        <v>46204</v>
      </c>
      <c r="G360" s="16">
        <v>34</v>
      </c>
      <c r="H360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4318</v>
      </c>
      <c r="I360" s="15">
        <v>496.75</v>
      </c>
      <c r="J360" s="17">
        <v>46357</v>
      </c>
      <c r="K360" s="11">
        <v>183.2</v>
      </c>
      <c r="L360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267.68611575</v>
      </c>
      <c r="M360" s="39">
        <f>الربط[[#This Row],[سعر الربط]]*الربط[[#This Row],[كمية الربط]]</f>
        <v>1155868.6478085001</v>
      </c>
    </row>
    <row r="361" spans="1:13" ht="22.95" customHeight="1" x14ac:dyDescent="0.3">
      <c r="A361" s="3" t="s">
        <v>1190</v>
      </c>
      <c r="B361" s="7">
        <v>46297</v>
      </c>
      <c r="C361" s="3" t="str">
        <f>IFERROR(VLOOKUP(الربط[[#This Row],[الرقم الداخلي]],تسجيل_العقود[],6,0),"")</f>
        <v>كارجيل</v>
      </c>
      <c r="D361" s="3" t="str">
        <f>IFERROR(VLOOKUP(الربط[[#This Row],[الرقم الداخلي]],تسجيل_العقود[],9,0),"")</f>
        <v>SCN-008638</v>
      </c>
      <c r="E361" s="3" t="str">
        <f>IFERROR(VLOOKUP(الربط[[#This Row],[الرقم الداخلي]],تسجيل_العقود[],5,0),"")</f>
        <v>الصويا</v>
      </c>
      <c r="F361" s="17">
        <f>IFERROR(VLOOKUP(الربط[[#This Row],[الرقم الداخلي]],تسجيل_العقود[],15,0),"")</f>
        <v>46357</v>
      </c>
      <c r="G361" s="16">
        <v>8</v>
      </c>
      <c r="H361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727.2</v>
      </c>
      <c r="I361" s="15">
        <v>349.9</v>
      </c>
      <c r="J361" s="17">
        <v>46357</v>
      </c>
      <c r="K361" s="11">
        <v>83</v>
      </c>
      <c r="L361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477.19216349999994</v>
      </c>
      <c r="M361" s="39">
        <f>الربط[[#This Row],[سعر الربط]]*الربط[[#This Row],[كمية الربط]]</f>
        <v>347014.1412972</v>
      </c>
    </row>
    <row r="362" spans="1:13" ht="22.95" customHeight="1" x14ac:dyDescent="0.3">
      <c r="A362" s="3" t="s">
        <v>1190</v>
      </c>
      <c r="B362" s="7">
        <v>46297</v>
      </c>
      <c r="C362" s="3" t="str">
        <f>IFERROR(VLOOKUP(الربط[[#This Row],[الرقم الداخلي]],تسجيل_العقود[],6,0),"")</f>
        <v>كارجيل</v>
      </c>
      <c r="D362" s="3" t="str">
        <f>IFERROR(VLOOKUP(الربط[[#This Row],[الرقم الداخلي]],تسجيل_العقود[],9,0),"")</f>
        <v>SCN-008638</v>
      </c>
      <c r="E362" s="3" t="str">
        <f>IFERROR(VLOOKUP(الربط[[#This Row],[الرقم الداخلي]],تسجيل_العقود[],5,0),"")</f>
        <v>الصويا</v>
      </c>
      <c r="F362" s="17">
        <f>IFERROR(VLOOKUP(الربط[[#This Row],[الرقم الداخلي]],تسجيل_العقود[],15,0),"")</f>
        <v>46357</v>
      </c>
      <c r="G362" s="16">
        <v>10</v>
      </c>
      <c r="H362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62" s="15">
        <v>348.9</v>
      </c>
      <c r="J362" s="17">
        <v>46357</v>
      </c>
      <c r="K362" s="11">
        <v>83</v>
      </c>
      <c r="L362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476.08984849999996</v>
      </c>
      <c r="M362" s="39">
        <f>الربط[[#This Row],[سعر الربط]]*الربط[[#This Row],[كمية الربط]]</f>
        <v>432765.67228649999</v>
      </c>
    </row>
    <row r="363" spans="1:13" ht="22.95" customHeight="1" x14ac:dyDescent="0.3">
      <c r="A363" s="3" t="s">
        <v>1190</v>
      </c>
      <c r="B363" s="7">
        <v>46297</v>
      </c>
      <c r="C363" s="3" t="str">
        <f>IFERROR(VLOOKUP(الربط[[#This Row],[الرقم الداخلي]],تسجيل_العقود[],6,0),"")</f>
        <v>كارجيل</v>
      </c>
      <c r="D363" s="3" t="str">
        <f>IFERROR(VLOOKUP(الربط[[#This Row],[الرقم الداخلي]],تسجيل_العقود[],9,0),"")</f>
        <v>SCN-008638</v>
      </c>
      <c r="E363" s="3" t="str">
        <f>IFERROR(VLOOKUP(الربط[[#This Row],[الرقم الداخلي]],تسجيل_العقود[],5,0),"")</f>
        <v>الصويا</v>
      </c>
      <c r="F363" s="17">
        <f>IFERROR(VLOOKUP(الربط[[#This Row],[الرقم الداخلي]],تسجيل_العقود[],15,0),"")</f>
        <v>46357</v>
      </c>
      <c r="G363" s="16">
        <v>10</v>
      </c>
      <c r="H363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909</v>
      </c>
      <c r="I363" s="15">
        <v>347.9</v>
      </c>
      <c r="J363" s="17">
        <v>46357</v>
      </c>
      <c r="K363" s="11">
        <v>83</v>
      </c>
      <c r="L363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474.98753349999993</v>
      </c>
      <c r="M363" s="39">
        <f>الربط[[#This Row],[سعر الربط]]*الربط[[#This Row],[كمية الربط]]</f>
        <v>431763.66795149993</v>
      </c>
    </row>
    <row r="364" spans="1:13" ht="22.95" customHeight="1" x14ac:dyDescent="0.3">
      <c r="A364" s="3" t="s">
        <v>824</v>
      </c>
      <c r="B364" s="7">
        <v>46297</v>
      </c>
      <c r="C364" s="3" t="str">
        <f>IFERROR(VLOOKUP(الربط[[#This Row],[الرقم الداخلي]],تسجيل_العقود[],6,0),"")</f>
        <v xml:space="preserve">ميدسوفتس </v>
      </c>
      <c r="D364" s="3">
        <f>IFERROR(VLOOKUP(الربط[[#This Row],[الرقم الداخلي]],تسجيل_العقود[],9,0),"")</f>
        <v>20045090</v>
      </c>
      <c r="E364" s="3" t="str">
        <f>IFERROR(VLOOKUP(الربط[[#This Row],[الرقم الداخلي]],تسجيل_العقود[],5,0),"")</f>
        <v>البذرة</v>
      </c>
      <c r="F364" s="17">
        <f>IFERROR(VLOOKUP(الربط[[#This Row],[الرقم الداخلي]],تسجيل_العقود[],15,0),"")</f>
        <v>46143</v>
      </c>
      <c r="G364" s="16">
        <v>3</v>
      </c>
      <c r="H364" s="35">
        <f>IF(الربط[[#This Row],[الصنف]]="الذرة",الربط[[#This Row],[عدد العقود]]*127,IF(الربط[[#This Row],[الصنف]]="الصويا",الربط[[#This Row],[عدد العقود]]*90.9,IF(الربط[[#This Row],[الصنف]]="البذرة",الربط[[#This Row],[عدد العقود]]*136,0)))</f>
        <v>408</v>
      </c>
      <c r="I364" s="15">
        <v>1279.75</v>
      </c>
      <c r="J364" s="17">
        <v>46327</v>
      </c>
      <c r="K364" s="11">
        <v>163.25</v>
      </c>
      <c r="L364" s="36">
        <f>IF(الربط[[#This Row],[الصنف]]="الذرة",(الربط[[#This Row],[سعر البورصة]]+الربط[[#This Row],[بريم الربط]])*0.393685,IF(الربط[[#This Row],[الصنف]]="الصويا",(الربط[[#This Row],[سعر البورصة]]+الربط[[#This Row],[بريم الربط]])*1.102315,IF(الربط[[#This Row],[الصنف]]="البذرة",(الربط[[#This Row],[سعر البورصة]]+الربط[[#This Row],[بريم الربط]])*0.3674,0)))</f>
        <v>530.15819999999997</v>
      </c>
      <c r="M364" s="39">
        <f>الربط[[#This Row],[سعر الربط]]*الربط[[#This Row],[كمية الربط]]</f>
        <v>216304.54559999998</v>
      </c>
    </row>
  </sheetData>
  <phoneticPr fontId="2" type="noConversion"/>
  <pageMargins left="0.7" right="0.7" top="0.75" bottom="0.75" header="0.3" footer="0.3"/>
  <pageSetup paperSize="9" scale="13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D06DF-23E6-4E61-A6D6-8DCBF977A416}">
  <sheetPr codeName="Sheet3">
    <pageSetUpPr fitToPage="1"/>
  </sheetPr>
  <dimension ref="A1:L39"/>
  <sheetViews>
    <sheetView rightToLeft="1" workbookViewId="0">
      <pane ySplit="1" topLeftCell="A22" activePane="bottomLeft" state="frozen"/>
      <selection activeCell="F11" sqref="F11"/>
      <selection pane="bottomLeft" activeCell="K22" sqref="K22:K24"/>
    </sheetView>
  </sheetViews>
  <sheetFormatPr defaultColWidth="9" defaultRowHeight="22.95" customHeight="1" x14ac:dyDescent="0.3"/>
  <cols>
    <col min="1" max="1" width="15.88671875" customWidth="1"/>
    <col min="2" max="3" width="15.6640625" customWidth="1"/>
    <col min="4" max="4" width="18.33203125" customWidth="1"/>
    <col min="5" max="5" width="17.33203125" customWidth="1"/>
    <col min="6" max="6" width="17.109375" customWidth="1"/>
    <col min="7" max="7" width="14.6640625" customWidth="1"/>
    <col min="8" max="8" width="14.5546875" customWidth="1"/>
    <col min="9" max="9" width="14.44140625" customWidth="1"/>
    <col min="10" max="10" width="16.109375" customWidth="1"/>
    <col min="11" max="11" width="14.88671875" customWidth="1"/>
    <col min="12" max="12" width="24.33203125" customWidth="1"/>
    <col min="13" max="13" width="11.33203125" bestFit="1" customWidth="1"/>
  </cols>
  <sheetData>
    <row r="1" spans="1:12" s="33" customFormat="1" ht="31.95" customHeight="1" x14ac:dyDescent="0.35">
      <c r="A1" s="34" t="s">
        <v>1058</v>
      </c>
      <c r="B1" s="34" t="s">
        <v>1079</v>
      </c>
      <c r="C1" s="34" t="s">
        <v>807</v>
      </c>
      <c r="D1" s="34" t="s">
        <v>804</v>
      </c>
      <c r="E1" s="34" t="s">
        <v>9</v>
      </c>
      <c r="F1" s="34" t="s">
        <v>1080</v>
      </c>
      <c r="G1" s="34" t="s">
        <v>810</v>
      </c>
      <c r="H1" s="34" t="s">
        <v>1074</v>
      </c>
      <c r="I1" s="34" t="s">
        <v>1081</v>
      </c>
      <c r="J1" s="34" t="s">
        <v>1082</v>
      </c>
      <c r="K1" s="34" t="s">
        <v>1083</v>
      </c>
      <c r="L1" s="34" t="s">
        <v>1084</v>
      </c>
    </row>
    <row r="2" spans="1:12" ht="22.95" customHeight="1" x14ac:dyDescent="0.3">
      <c r="A2" s="3" t="s">
        <v>822</v>
      </c>
      <c r="B2" s="7">
        <v>46143</v>
      </c>
      <c r="C2" s="3">
        <f>IFERROR(VLOOKUP(الرولينج[[#This Row],[الرقم الداخلي]],تسجيل_العقود[],9,0),"")</f>
        <v>20043800</v>
      </c>
      <c r="D2" s="3" t="str">
        <f>IFERROR(VLOOKUP(الرولينج[[#This Row],[الرقم الداخلي]],تسجيل_العقود[],6,0),"")</f>
        <v xml:space="preserve">ميدسوفتس </v>
      </c>
      <c r="E2" s="3" t="str">
        <f>IFERROR(VLOOKUP(الرولينج[[#This Row],[الرقم الداخلي]],تسجيل_العقود[],5,0),"")</f>
        <v>البذرة</v>
      </c>
      <c r="F2" s="35">
        <v>5000</v>
      </c>
      <c r="G2" s="17">
        <f>IFERROR(VLOOKUP(الرولينج[[#This Row],[الرقم الداخلي]],تسجيل_العقود[],15,0),"-")</f>
        <v>46082</v>
      </c>
      <c r="H2" s="17">
        <f>IFERROR(VLOOKUP(الرولينج[[#This Row],[الرقم الداخلي]],الربط[],10,0),"")</f>
        <v>46082</v>
      </c>
      <c r="I2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" s="17">
        <v>46143</v>
      </c>
      <c r="K2" s="11">
        <v>-14</v>
      </c>
      <c r="L2" s="3"/>
    </row>
    <row r="3" spans="1:12" ht="22.95" customHeight="1" x14ac:dyDescent="0.3">
      <c r="A3" s="3" t="s">
        <v>823</v>
      </c>
      <c r="B3" s="7">
        <v>46143</v>
      </c>
      <c r="C3" s="3">
        <f>IFERROR(VLOOKUP(الرولينج[[#This Row],[الرقم الداخلي]],تسجيل_العقود[],9,0),"")</f>
        <v>20044610</v>
      </c>
      <c r="D3" s="3" t="str">
        <f>IFERROR(VLOOKUP(الرولينج[[#This Row],[الرقم الداخلي]],تسجيل_العقود[],6,0),"")</f>
        <v xml:space="preserve">ميدسوفتس </v>
      </c>
      <c r="E3" s="3" t="str">
        <f>IFERROR(VLOOKUP(الرولينج[[#This Row],[الرقم الداخلي]],تسجيل_العقود[],5,0),"")</f>
        <v>البذرة</v>
      </c>
      <c r="F3" s="35">
        <v>10000</v>
      </c>
      <c r="G3" s="17">
        <f>IFERROR(VLOOKUP(الرولينج[[#This Row],[الرقم الداخلي]],تسجيل_العقود[],15,0),"-")</f>
        <v>46082</v>
      </c>
      <c r="H3" s="17">
        <f>IFERROR(VLOOKUP(الرولينج[[#This Row],[الرقم الداخلي]],الربط[],10,0),"")</f>
        <v>46082</v>
      </c>
      <c r="I3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" s="17">
        <v>46143</v>
      </c>
      <c r="K3" s="11">
        <v>-14.25</v>
      </c>
      <c r="L3" s="3"/>
    </row>
    <row r="4" spans="1:12" ht="22.95" customHeight="1" x14ac:dyDescent="0.3">
      <c r="A4" s="3" t="s">
        <v>836</v>
      </c>
      <c r="B4" s="7">
        <v>46143</v>
      </c>
      <c r="C4" s="3">
        <f>IFERROR(VLOOKUP(الرولينج[[#This Row],[الرقم الداخلي]],تسجيل_العقود[],9,0),"")</f>
        <v>115660</v>
      </c>
      <c r="D4" s="3" t="str">
        <f>IFERROR(VLOOKUP(الرولينج[[#This Row],[الرقم الداخلي]],تسجيل_العقود[],6,0),"")</f>
        <v>Agrocorp</v>
      </c>
      <c r="E4" s="3" t="str">
        <f>IFERROR(VLOOKUP(الرولينج[[#This Row],[الرقم الداخلي]],تسجيل_العقود[],5,0),"")</f>
        <v>الــــــــــذرة</v>
      </c>
      <c r="F4" s="35">
        <v>55000</v>
      </c>
      <c r="G4" s="17">
        <f>IFERROR(VLOOKUP(الرولينج[[#This Row],[الرقم الداخلي]],تسجيل_العقود[],15,0),"-")</f>
        <v>46082</v>
      </c>
      <c r="H4" s="17">
        <f>IFERROR(VLOOKUP(الرولينج[[#This Row],[الرقم الداخلي]],الربط[],10,0),"")</f>
        <v>46143</v>
      </c>
      <c r="I4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4" s="17">
        <v>46143</v>
      </c>
      <c r="K4" s="11">
        <v>-8.5</v>
      </c>
      <c r="L4" s="3"/>
    </row>
    <row r="5" spans="1:12" ht="22.95" customHeight="1" x14ac:dyDescent="0.3">
      <c r="A5" s="3" t="s">
        <v>836</v>
      </c>
      <c r="B5" s="7">
        <v>46143</v>
      </c>
      <c r="C5" s="3">
        <f>IFERROR(VLOOKUP(الرولينج[[#This Row],[الرقم الداخلي]],تسجيل_العقود[],9,0),"")</f>
        <v>115660</v>
      </c>
      <c r="D5" s="3" t="str">
        <f>IFERROR(VLOOKUP(الرولينج[[#This Row],[الرقم الداخلي]],تسجيل_العقود[],6,0),"")</f>
        <v>Agrocorp</v>
      </c>
      <c r="E5" s="3" t="str">
        <f>IFERROR(VLOOKUP(الرولينج[[#This Row],[الرقم الداخلي]],تسجيل_العقود[],5,0),"")</f>
        <v>الــــــــــذرة</v>
      </c>
      <c r="F5" s="35">
        <v>3285</v>
      </c>
      <c r="G5" s="17">
        <f>IFERROR(VLOOKUP(الرولينج[[#This Row],[الرقم الداخلي]],تسجيل_العقود[],15,0),"-")</f>
        <v>46082</v>
      </c>
      <c r="H5" s="17">
        <f>IFERROR(VLOOKUP(الرولينج[[#This Row],[الرقم الداخلي]],الربط[],10,0),"")</f>
        <v>46143</v>
      </c>
      <c r="I5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46143</v>
      </c>
      <c r="J5" s="17">
        <v>46143</v>
      </c>
      <c r="K5" s="11">
        <v>-9.75</v>
      </c>
      <c r="L5" s="3"/>
    </row>
    <row r="6" spans="1:12" ht="22.95" customHeight="1" x14ac:dyDescent="0.3">
      <c r="A6" s="3" t="s">
        <v>831</v>
      </c>
      <c r="B6" s="7">
        <v>46143</v>
      </c>
      <c r="C6" s="3" t="str">
        <f>IFERROR(VLOOKUP(الرولينج[[#This Row],[الرقم الداخلي]],تسجيل_العقود[],9,0),"")</f>
        <v>SC-26583-CH</v>
      </c>
      <c r="D6" s="3" t="str">
        <f>IFERROR(VLOOKUP(الرولينج[[#This Row],[الرقم الداخلي]],تسجيل_العقود[],6,0),"")</f>
        <v>كوفكو اجرى</v>
      </c>
      <c r="E6" s="3" t="str">
        <f>IFERROR(VLOOKUP(الرولينج[[#This Row],[الرقم الداخلي]],تسجيل_العقود[],5,0),"")</f>
        <v>الــــــــــذرة</v>
      </c>
      <c r="F6" s="35">
        <v>54609.59</v>
      </c>
      <c r="G6" s="17">
        <f>IFERROR(VLOOKUP(الرولينج[[#This Row],[الرقم الداخلي]],تسجيل_العقود[],15,0),"-")</f>
        <v>46082</v>
      </c>
      <c r="H6" s="17">
        <f>IFERROR(VLOOKUP(الرولينج[[#This Row],[الرقم الداخلي]],الربط[],10,0),"")</f>
        <v>46143</v>
      </c>
      <c r="I6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6" s="17">
        <v>46143</v>
      </c>
      <c r="K6" s="11">
        <v>-9.75</v>
      </c>
      <c r="L6" s="3"/>
    </row>
    <row r="7" spans="1:12" ht="22.95" customHeight="1" x14ac:dyDescent="0.3">
      <c r="A7" s="3" t="s">
        <v>829</v>
      </c>
      <c r="B7" s="7">
        <v>46143</v>
      </c>
      <c r="C7" s="3" t="str">
        <f>IFERROR(VLOOKUP(الرولينج[[#This Row],[الرقم الداخلي]],تسجيل_العقود[],9,0),"")</f>
        <v>SC-26971-CH</v>
      </c>
      <c r="D7" s="3" t="str">
        <f>IFERROR(VLOOKUP(الرولينج[[#This Row],[الرقم الداخلي]],تسجيل_العقود[],6,0),"")</f>
        <v>كوفكو اجرى</v>
      </c>
      <c r="E7" s="3" t="str">
        <f>IFERROR(VLOOKUP(الرولينج[[#This Row],[الرقم الداخلي]],تسجيل_العقود[],5,0),"")</f>
        <v>الــــــــــذرة</v>
      </c>
      <c r="F7" s="35">
        <v>53824.165000000001</v>
      </c>
      <c r="G7" s="17">
        <f>IFERROR(VLOOKUP(الرولينج[[#This Row],[الرقم الداخلي]],تسجيل_العقود[],15,0),"-")</f>
        <v>46082</v>
      </c>
      <c r="H7" s="17">
        <f>IFERROR(VLOOKUP(الرولينج[[#This Row],[الرقم الداخلي]],الربط[],10,0),"")</f>
        <v>46143</v>
      </c>
      <c r="I7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7" s="17">
        <v>46143</v>
      </c>
      <c r="K7" s="11">
        <v>-9.75</v>
      </c>
      <c r="L7" s="3"/>
    </row>
    <row r="8" spans="1:12" ht="22.95" customHeight="1" x14ac:dyDescent="0.3">
      <c r="A8" s="3" t="s">
        <v>847</v>
      </c>
      <c r="B8" s="7">
        <v>46204</v>
      </c>
      <c r="C8" s="3">
        <f>IFERROR(VLOOKUP(الرولينج[[#This Row],[الرقم الداخلي]],تسجيل_العقود[],9,0),"")</f>
        <v>115913</v>
      </c>
      <c r="D8" s="3" t="str">
        <f>IFERROR(VLOOKUP(الرولينج[[#This Row],[الرقم الداخلي]],تسجيل_العقود[],6,0),"")</f>
        <v>Agrocorp</v>
      </c>
      <c r="E8" s="3" t="str">
        <f>IFERROR(VLOOKUP(الرولينج[[#This Row],[الرقم الداخلي]],تسجيل_العقود[],5,0),"")</f>
        <v>الــــــــــذرة</v>
      </c>
      <c r="F8" s="35">
        <v>55000</v>
      </c>
      <c r="G8" s="17">
        <f>IFERROR(VLOOKUP(الرولينج[[#This Row],[الرقم الداخلي]],تسجيل_العقود[],15,0),"-")</f>
        <v>46143</v>
      </c>
      <c r="H8" s="17">
        <f>IFERROR(VLOOKUP(الرولينج[[#This Row],[الرقم الداخلي]],الربط[],10,0),"")</f>
        <v>46204</v>
      </c>
      <c r="I8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8" s="17">
        <v>46204</v>
      </c>
      <c r="K8" s="11">
        <v>-10</v>
      </c>
      <c r="L8" s="3"/>
    </row>
    <row r="9" spans="1:12" ht="22.95" customHeight="1" x14ac:dyDescent="0.3">
      <c r="A9" s="3" t="s">
        <v>823</v>
      </c>
      <c r="B9" s="7">
        <v>46204</v>
      </c>
      <c r="C9" s="3">
        <f>IFERROR(VLOOKUP(الرولينج[[#This Row],[الرقم الداخلي]],تسجيل_العقود[],9,0),"")</f>
        <v>20044610</v>
      </c>
      <c r="D9" s="3" t="str">
        <f>IFERROR(VLOOKUP(الرولينج[[#This Row],[الرقم الداخلي]],تسجيل_العقود[],6,0),"")</f>
        <v xml:space="preserve">ميدسوفتس </v>
      </c>
      <c r="E9" s="3" t="str">
        <f>IFERROR(VLOOKUP(الرولينج[[#This Row],[الرقم الداخلي]],تسجيل_العقود[],5,0),"")</f>
        <v>البذرة</v>
      </c>
      <c r="F9" s="35">
        <v>9184</v>
      </c>
      <c r="G9" s="17">
        <f>IFERROR(VLOOKUP(الرولينج[[#This Row],[الرقم الداخلي]],تسجيل_العقود[],15,0),"-")</f>
        <v>46082</v>
      </c>
      <c r="H9" s="17">
        <f>IFERROR(VLOOKUP(الرولينج[[#This Row],[الرقم الداخلي]],الربط[],10,0),"")</f>
        <v>46082</v>
      </c>
      <c r="I9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46204</v>
      </c>
      <c r="J9" s="17">
        <v>46204</v>
      </c>
      <c r="K9" s="11">
        <v>-16.5</v>
      </c>
      <c r="L9" s="3"/>
    </row>
    <row r="10" spans="1:12" ht="22.95" customHeight="1" x14ac:dyDescent="0.3">
      <c r="A10" s="3" t="s">
        <v>824</v>
      </c>
      <c r="B10" s="7">
        <v>46204</v>
      </c>
      <c r="C10" s="3">
        <f>IFERROR(VLOOKUP(الرولينج[[#This Row],[الرقم الداخلي]],تسجيل_العقود[],9,0),"")</f>
        <v>20045090</v>
      </c>
      <c r="D10" s="3" t="str">
        <f>IFERROR(VLOOKUP(الرولينج[[#This Row],[الرقم الداخلي]],تسجيل_العقود[],6,0),"")</f>
        <v xml:space="preserve">ميدسوفتس </v>
      </c>
      <c r="E10" s="3" t="str">
        <f>IFERROR(VLOOKUP(الرولينج[[#This Row],[الرقم الداخلي]],تسجيل_العقود[],5,0),"")</f>
        <v>البذرة</v>
      </c>
      <c r="F10" s="35">
        <v>10000</v>
      </c>
      <c r="G10" s="17">
        <f>IFERROR(VLOOKUP(الرولينج[[#This Row],[الرقم الداخلي]],تسجيل_العقود[],15,0),"-")</f>
        <v>46143</v>
      </c>
      <c r="H10" s="17">
        <f>IFERROR(VLOOKUP(الرولينج[[#This Row],[الرقم الداخلي]],الربط[],10,0),"")</f>
        <v>46327</v>
      </c>
      <c r="I10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0" s="17">
        <v>46204</v>
      </c>
      <c r="K10" s="11">
        <v>-16.5</v>
      </c>
      <c r="L10" s="3"/>
    </row>
    <row r="11" spans="1:12" ht="22.95" customHeight="1" x14ac:dyDescent="0.3">
      <c r="A11" s="3" t="s">
        <v>824</v>
      </c>
      <c r="B11" s="7">
        <v>46208</v>
      </c>
      <c r="C11" s="3">
        <f>IFERROR(VLOOKUP(الرولينج[[#This Row],[الرقم الداخلي]],تسجيل_العقود[],9,0),"")</f>
        <v>20045090</v>
      </c>
      <c r="D11" s="3" t="str">
        <f>IFERROR(VLOOKUP(الرولينج[[#This Row],[الرقم الداخلي]],تسجيل_العقود[],6,0),"")</f>
        <v xml:space="preserve">ميدسوفتس </v>
      </c>
      <c r="E11" s="3" t="str">
        <f>IFERROR(VLOOKUP(الرولينج[[#This Row],[الرقم الداخلي]],تسجيل_العقود[],5,0),"")</f>
        <v>البذرة</v>
      </c>
      <c r="F11" s="35">
        <v>10000</v>
      </c>
      <c r="G11" s="17">
        <f>IFERROR(VLOOKUP(الرولينج[[#This Row],[الرقم الداخلي]],تسجيل_العقود[],15,0),"-")</f>
        <v>46143</v>
      </c>
      <c r="H11" s="17">
        <f>IFERROR(VLOOKUP(الرولينج[[#This Row],[الرقم الداخلي]],الربط[],10,0),"")</f>
        <v>46327</v>
      </c>
      <c r="I11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46204</v>
      </c>
      <c r="J11" s="17">
        <v>46266</v>
      </c>
      <c r="K11" s="11">
        <v>1</v>
      </c>
      <c r="L11" s="3"/>
    </row>
    <row r="12" spans="1:12" ht="22.95" customHeight="1" x14ac:dyDescent="0.3">
      <c r="A12" s="3" t="s">
        <v>824</v>
      </c>
      <c r="B12" s="7">
        <v>46213</v>
      </c>
      <c r="C12" s="3">
        <f>IFERROR(VLOOKUP(الرولينج[[#This Row],[الرقم الداخلي]],تسجيل_العقود[],9,0),"")</f>
        <v>20045090</v>
      </c>
      <c r="D12" s="3" t="str">
        <f>IFERROR(VLOOKUP(الرولينج[[#This Row],[الرقم الداخلي]],تسجيل_العقود[],6,0),"")</f>
        <v xml:space="preserve">ميدسوفتس </v>
      </c>
      <c r="E12" s="3" t="str">
        <f>IFERROR(VLOOKUP(الرولينج[[#This Row],[الرقم الداخلي]],تسجيل_العقود[],5,0),"")</f>
        <v>البذرة</v>
      </c>
      <c r="F12" s="35">
        <v>10000</v>
      </c>
      <c r="G12" s="17">
        <f>IFERROR(VLOOKUP(الرولينج[[#This Row],[الرقم الداخلي]],تسجيل_العقود[],15,0),"-")</f>
        <v>46143</v>
      </c>
      <c r="H12" s="17">
        <f>IFERROR(VLOOKUP(الرولينج[[#This Row],[الرقم الداخلي]],الربط[],10,0),"")</f>
        <v>46327</v>
      </c>
      <c r="I12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46266</v>
      </c>
      <c r="J12" s="17">
        <v>46327</v>
      </c>
      <c r="K12" s="11">
        <v>-16.25</v>
      </c>
      <c r="L12" s="3"/>
    </row>
    <row r="13" spans="1:12" ht="22.95" customHeight="1" x14ac:dyDescent="0.3">
      <c r="A13" s="3" t="s">
        <v>826</v>
      </c>
      <c r="B13" s="7">
        <v>46204</v>
      </c>
      <c r="C13" s="3">
        <f>IFERROR(VLOOKUP(الرولينج[[#This Row],[الرقم الداخلي]],تسجيل_العقود[],9,0),"")</f>
        <v>20046040</v>
      </c>
      <c r="D13" s="3" t="str">
        <f>IFERROR(VLOOKUP(الرولينج[[#This Row],[الرقم الداخلي]],تسجيل_العقود[],6,0),"")</f>
        <v xml:space="preserve">ميدسوفتس </v>
      </c>
      <c r="E13" s="3" t="str">
        <f>IFERROR(VLOOKUP(الرولينج[[#This Row],[الرقم الداخلي]],تسجيل_العقود[],5,0),"")</f>
        <v>البذرة</v>
      </c>
      <c r="F13" s="35">
        <v>10000</v>
      </c>
      <c r="G13" s="17">
        <f>IFERROR(VLOOKUP(الرولينج[[#This Row],[الرقم الداخلي]],تسجيل_العقود[],15,0),"-")</f>
        <v>46143</v>
      </c>
      <c r="H13" s="17" t="str">
        <f>IFERROR(VLOOKUP(الرولينج[[#This Row],[الرقم الداخلي]],الربط[],10,0),"")</f>
        <v/>
      </c>
      <c r="I13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3" s="17">
        <v>46204</v>
      </c>
      <c r="K13" s="11">
        <v>-16.5</v>
      </c>
      <c r="L13" s="3"/>
    </row>
    <row r="14" spans="1:12" ht="22.95" customHeight="1" x14ac:dyDescent="0.3">
      <c r="A14" s="3" t="s">
        <v>828</v>
      </c>
      <c r="B14" s="7">
        <v>46204</v>
      </c>
      <c r="C14" s="3">
        <f>IFERROR(VLOOKUP(الرولينج[[#This Row],[الرقم الداخلي]],تسجيل_العقود[],9,0),"")</f>
        <v>20046230</v>
      </c>
      <c r="D14" s="3" t="str">
        <f>IFERROR(VLOOKUP(الرولينج[[#This Row],[الرقم الداخلي]],تسجيل_العقود[],6,0),"")</f>
        <v xml:space="preserve">ميدسوفتس </v>
      </c>
      <c r="E14" s="3" t="str">
        <f>IFERROR(VLOOKUP(الرولينج[[#This Row],[الرقم الداخلي]],تسجيل_العقود[],5,0),"")</f>
        <v>البذرة</v>
      </c>
      <c r="F14" s="35">
        <v>2000</v>
      </c>
      <c r="G14" s="17">
        <f>IFERROR(VLOOKUP(الرولينج[[#This Row],[الرقم الداخلي]],تسجيل_العقود[],15,0),"-")</f>
        <v>0</v>
      </c>
      <c r="H14" s="17" t="str">
        <f>IFERROR(VLOOKUP(الرولينج[[#This Row],[الرقم الداخلي]],الربط[],10,0),"")</f>
        <v/>
      </c>
      <c r="I14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4" s="17">
        <v>46204</v>
      </c>
      <c r="K14" s="11">
        <v>-16.5</v>
      </c>
      <c r="L14" s="3"/>
    </row>
    <row r="15" spans="1:12" ht="22.95" customHeight="1" x14ac:dyDescent="0.3">
      <c r="A15" s="3" t="s">
        <v>840</v>
      </c>
      <c r="B15" s="7">
        <v>46204</v>
      </c>
      <c r="C15" s="3">
        <f>IFERROR(VLOOKUP(الرولينج[[#This Row],[الرقم الداخلي]],تسجيل_العقود[],9,0),"")</f>
        <v>115815</v>
      </c>
      <c r="D15" s="3" t="str">
        <f>IFERROR(VLOOKUP(الرولينج[[#This Row],[الرقم الداخلي]],تسجيل_العقود[],6,0),"")</f>
        <v>Agrocorp</v>
      </c>
      <c r="E15" s="3" t="str">
        <f>IFERROR(VLOOKUP(الرولينج[[#This Row],[الرقم الداخلي]],تسجيل_العقود[],5,0),"")</f>
        <v>الــــــــــذرة</v>
      </c>
      <c r="F15" s="35">
        <v>14732</v>
      </c>
      <c r="G15" s="17">
        <f>IFERROR(VLOOKUP(الرولينج[[#This Row],[الرقم الداخلي]],تسجيل_العقود[],15,0),"-")</f>
        <v>46143</v>
      </c>
      <c r="H15" s="17">
        <f>IFERROR(VLOOKUP(الرولينج[[#This Row],[الرقم الداخلي]],الربط[],10,0),"")</f>
        <v>46204</v>
      </c>
      <c r="I15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5" s="17">
        <v>46204</v>
      </c>
      <c r="K15" s="11">
        <v>-10</v>
      </c>
      <c r="L15" s="3"/>
    </row>
    <row r="16" spans="1:12" ht="22.95" customHeight="1" x14ac:dyDescent="0.3">
      <c r="A16" s="3" t="s">
        <v>840</v>
      </c>
      <c r="B16" s="7">
        <v>46204</v>
      </c>
      <c r="C16" s="3">
        <f>IFERROR(VLOOKUP(الرولينج[[#This Row],[الرقم الداخلي]],تسجيل_العقود[],9,0),"")</f>
        <v>115815</v>
      </c>
      <c r="D16" s="3" t="str">
        <f>IFERROR(VLOOKUP(الرولينج[[#This Row],[الرقم الداخلي]],تسجيل_العقود[],6,0),"")</f>
        <v>Agrocorp</v>
      </c>
      <c r="E16" s="3" t="str">
        <f>IFERROR(VLOOKUP(الرولينج[[#This Row],[الرقم الداخلي]],تسجيل_العقود[],5,0),"")</f>
        <v>الــــــــــذرة</v>
      </c>
      <c r="F16" s="35">
        <v>43688</v>
      </c>
      <c r="G16" s="17">
        <f>IFERROR(VLOOKUP(الرولينج[[#This Row],[الرقم الداخلي]],تسجيل_العقود[],15,0),"-")</f>
        <v>46143</v>
      </c>
      <c r="H16" s="17">
        <f>IFERROR(VLOOKUP(الرولينج[[#This Row],[الرقم الداخلي]],الربط[],10,0),"")</f>
        <v>46204</v>
      </c>
      <c r="I16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46204</v>
      </c>
      <c r="J16" s="17">
        <v>46204</v>
      </c>
      <c r="K16" s="11">
        <v>-9</v>
      </c>
      <c r="L16" s="3"/>
    </row>
    <row r="17" spans="1:12" ht="22.95" customHeight="1" x14ac:dyDescent="0.3">
      <c r="A17" s="3" t="s">
        <v>848</v>
      </c>
      <c r="B17" s="7">
        <v>46204</v>
      </c>
      <c r="C17" s="3">
        <f>IFERROR(VLOOKUP(الرولينج[[#This Row],[الرقم الداخلي]],تسجيل_العقود[],9,0),"")</f>
        <v>60911684</v>
      </c>
      <c r="D17" s="3" t="str">
        <f>IFERROR(VLOOKUP(الرولينج[[#This Row],[الرقم الداخلي]],تسجيل_العقود[],6,0),"")</f>
        <v>بنجى ايجيبت</v>
      </c>
      <c r="E17" s="3" t="str">
        <f>IFERROR(VLOOKUP(الرولينج[[#This Row],[الرقم الداخلي]],تسجيل_العقود[],5,0),"")</f>
        <v>الــــــــــذرة</v>
      </c>
      <c r="F17" s="35">
        <v>41645</v>
      </c>
      <c r="G17" s="17">
        <f>IFERROR(VLOOKUP(الرولينج[[#This Row],[الرقم الداخلي]],تسجيل_العقود[],15,0),"-")</f>
        <v>46143</v>
      </c>
      <c r="H17" s="17">
        <f>IFERROR(VLOOKUP(الرولينج[[#This Row],[الرقم الداخلي]],الربط[],10,0),"")</f>
        <v>46204</v>
      </c>
      <c r="I17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7" s="17">
        <v>46204</v>
      </c>
      <c r="K17" s="11">
        <v>-9</v>
      </c>
      <c r="L17" s="3"/>
    </row>
    <row r="18" spans="1:12" ht="22.95" customHeight="1" x14ac:dyDescent="0.3">
      <c r="A18" s="3" t="s">
        <v>841</v>
      </c>
      <c r="B18" s="7">
        <v>46204</v>
      </c>
      <c r="C18" s="3" t="str">
        <f>IFERROR(VLOOKUP(الرولينج[[#This Row],[الرقم الداخلي]],تسجيل_العقود[],9,0),"")</f>
        <v>S26/00047</v>
      </c>
      <c r="D18" s="3" t="str">
        <f>IFERROR(VLOOKUP(الرولينج[[#This Row],[الرقم الداخلي]],تسجيل_العقود[],6,0),"")</f>
        <v xml:space="preserve">AMAGGI </v>
      </c>
      <c r="E18" s="3" t="str">
        <f>IFERROR(VLOOKUP(الرولينج[[#This Row],[الرقم الداخلي]],تسجيل_العقود[],5,0),"")</f>
        <v>الــــــــــذرة</v>
      </c>
      <c r="F18" s="35">
        <v>45976</v>
      </c>
      <c r="G18" s="17">
        <f>IFERROR(VLOOKUP(الرولينج[[#This Row],[الرقم الداخلي]],تسجيل_العقود[],15,0),"-")</f>
        <v>46143</v>
      </c>
      <c r="H18" s="17">
        <f>IFERROR(VLOOKUP(الرولينج[[#This Row],[الرقم الداخلي]],الربط[],10,0),"")</f>
        <v>46204</v>
      </c>
      <c r="I18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8" s="17">
        <v>46204</v>
      </c>
      <c r="K18" s="11">
        <v>-9</v>
      </c>
      <c r="L18" s="3"/>
    </row>
    <row r="19" spans="1:12" ht="22.95" customHeight="1" x14ac:dyDescent="0.3">
      <c r="A19" s="3" t="s">
        <v>843</v>
      </c>
      <c r="B19" s="7">
        <v>46204</v>
      </c>
      <c r="C19" s="3" t="str">
        <f>IFERROR(VLOOKUP(الرولينج[[#This Row],[الرقم الداخلي]],تسجيل_العقود[],9,0),"")</f>
        <v>S26/00138</v>
      </c>
      <c r="D19" s="3" t="str">
        <f>IFERROR(VLOOKUP(الرولينج[[#This Row],[الرقم الداخلي]],تسجيل_العقود[],6,0),"")</f>
        <v xml:space="preserve">AMAGGI </v>
      </c>
      <c r="E19" s="3" t="str">
        <f>IFERROR(VLOOKUP(الرولينج[[#This Row],[الرقم الداخلي]],تسجيل_العقود[],5,0),"")</f>
        <v>الــــــــــذرة</v>
      </c>
      <c r="F19" s="35">
        <v>20500</v>
      </c>
      <c r="G19" s="17">
        <f>IFERROR(VLOOKUP(الرولينج[[#This Row],[الرقم الداخلي]],تسجيل_العقود[],15,0),"-")</f>
        <v>46143</v>
      </c>
      <c r="H19" s="17" t="str">
        <f>IFERROR(VLOOKUP(الرولينج[[#This Row],[الرقم الداخلي]],الربط[],10,0),"")</f>
        <v/>
      </c>
      <c r="I19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19" s="17">
        <v>46204</v>
      </c>
      <c r="K19" s="11">
        <v>-9</v>
      </c>
      <c r="L19" s="3"/>
    </row>
    <row r="20" spans="1:12" ht="22.95" customHeight="1" x14ac:dyDescent="0.3">
      <c r="A20" s="3" t="s">
        <v>849</v>
      </c>
      <c r="B20" s="7">
        <v>46204</v>
      </c>
      <c r="C20" s="3" t="str">
        <f>IFERROR(VLOOKUP(الرولينج[[#This Row],[الرقم الداخلي]],تسجيل_العقود[],9,0),"")</f>
        <v>S26/00230</v>
      </c>
      <c r="D20" s="3" t="str">
        <f>IFERROR(VLOOKUP(الرولينج[[#This Row],[الرقم الداخلي]],تسجيل_العقود[],6,0),"")</f>
        <v xml:space="preserve">AMAGGI </v>
      </c>
      <c r="E20" s="3" t="str">
        <f>IFERROR(VLOOKUP(الرولينج[[#This Row],[الرقم الداخلي]],تسجيل_العقود[],5,0),"")</f>
        <v>الــــــــــذرة</v>
      </c>
      <c r="F20" s="35">
        <v>40000</v>
      </c>
      <c r="G20" s="17">
        <f>IFERROR(VLOOKUP(الرولينج[[#This Row],[الرقم الداخلي]],تسجيل_العقود[],15,0),"-")</f>
        <v>46143</v>
      </c>
      <c r="H20" s="17">
        <f>IFERROR(VLOOKUP(الرولينج[[#This Row],[الرقم الداخلي]],الربط[],10,0),"")</f>
        <v>46204</v>
      </c>
      <c r="I20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0" s="17">
        <v>46204</v>
      </c>
      <c r="K20" s="11">
        <v>-9</v>
      </c>
      <c r="L20" s="3"/>
    </row>
    <row r="21" spans="1:12" ht="22.95" customHeight="1" x14ac:dyDescent="0.3">
      <c r="A21" s="3" t="s">
        <v>839</v>
      </c>
      <c r="B21" s="7">
        <v>46204</v>
      </c>
      <c r="C21" s="3">
        <f>IFERROR(VLOOKUP(الرولينج[[#This Row],[الرقم الداخلي]],تسجيل_العقود[],9,0),"")</f>
        <v>60901441</v>
      </c>
      <c r="D21" s="3" t="str">
        <f>IFERROR(VLOOKUP(الرولينج[[#This Row],[الرقم الداخلي]],تسجيل_العقود[],6,0),"")</f>
        <v>بنجى ايجيبت</v>
      </c>
      <c r="E21" s="3" t="str">
        <f>IFERROR(VLOOKUP(الرولينج[[#This Row],[الرقم الداخلي]],تسجيل_العقود[],5,0),"")</f>
        <v>الــــــــــذرة</v>
      </c>
      <c r="F21" s="35">
        <v>42296.67</v>
      </c>
      <c r="G21" s="17">
        <f>IFERROR(VLOOKUP(الرولينج[[#This Row],[الرقم الداخلي]],تسجيل_العقود[],15,0),"-")</f>
        <v>46082</v>
      </c>
      <c r="H21" s="17">
        <f>IFERROR(VLOOKUP(الرولينج[[#This Row],[الرقم الداخلي]],الربط[],10,0),"")</f>
        <v>46204</v>
      </c>
      <c r="I21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1" s="17">
        <v>46204</v>
      </c>
      <c r="K21" s="11">
        <v>-9</v>
      </c>
      <c r="L21" s="3"/>
    </row>
    <row r="22" spans="1:12" ht="22.95" customHeight="1" x14ac:dyDescent="0.3">
      <c r="A22" s="3" t="s">
        <v>861</v>
      </c>
      <c r="B22" s="7">
        <v>46235</v>
      </c>
      <c r="C22" s="3" t="str">
        <f>IFERROR(VLOOKUP(الرولينج[[#This Row],[الرقم الداخلي]],تسجيل_العقود[],9,0),"")</f>
        <v>S26/00011</v>
      </c>
      <c r="D22" s="3" t="str">
        <f>IFERROR(VLOOKUP(الرولينج[[#This Row],[الرقم الداخلي]],تسجيل_العقود[],6,0),"")</f>
        <v xml:space="preserve">AMAGGI </v>
      </c>
      <c r="E22" s="3" t="str">
        <f>IFERROR(VLOOKUP(الرولينج[[#This Row],[الرقم الداخلي]],تسجيل_العقود[],5,0),"")</f>
        <v>الــــــــــذرة</v>
      </c>
      <c r="F22" s="35">
        <v>50000</v>
      </c>
      <c r="G22" s="17">
        <f>IFERROR(VLOOKUP(الرولينج[[#This Row],[الرقم الداخلي]],تسجيل_العقود[],15,0),"-")</f>
        <v>46204</v>
      </c>
      <c r="H22" s="17">
        <f>IFERROR(VLOOKUP(الرولينج[[#This Row],[الرقم الداخلي]],الربط[],10,0),"")</f>
        <v>46357</v>
      </c>
      <c r="I22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2" s="17">
        <v>46266</v>
      </c>
      <c r="K22" s="11">
        <v>-8.25</v>
      </c>
      <c r="L22" s="3"/>
    </row>
    <row r="23" spans="1:12" ht="22.95" customHeight="1" x14ac:dyDescent="0.3">
      <c r="A23" s="3" t="s">
        <v>857</v>
      </c>
      <c r="B23" s="7">
        <v>46244</v>
      </c>
      <c r="C23" s="3">
        <f>IFERROR(VLOOKUP(الرولينج[[#This Row],[الرقم الداخلي]],تسجيل_العقود[],9,0),"")</f>
        <v>60932003</v>
      </c>
      <c r="D23" s="3" t="str">
        <f>IFERROR(VLOOKUP(الرولينج[[#This Row],[الرقم الداخلي]],تسجيل_العقود[],6,0),"")</f>
        <v>بنجى ايجيبت</v>
      </c>
      <c r="E23" s="3" t="str">
        <f>IFERROR(VLOOKUP(الرولينج[[#This Row],[الرقم الداخلي]],تسجيل_العقود[],5,0),"")</f>
        <v>الــــــــــذرة</v>
      </c>
      <c r="F23" s="35">
        <v>51000</v>
      </c>
      <c r="G23" s="17">
        <f>IFERROR(VLOOKUP(الرولينج[[#This Row],[الرقم الداخلي]],تسجيل_العقود[],15,0),"-")</f>
        <v>46204</v>
      </c>
      <c r="H23" s="17">
        <f>IFERROR(VLOOKUP(الرولينج[[#This Row],[الرقم الداخلي]],الربط[],10,0),"")</f>
        <v>46266</v>
      </c>
      <c r="I23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3" s="17">
        <v>46266</v>
      </c>
      <c r="K23" s="11">
        <v>-8.25</v>
      </c>
      <c r="L23" s="3"/>
    </row>
    <row r="24" spans="1:12" ht="22.95" customHeight="1" x14ac:dyDescent="0.3">
      <c r="A24" s="3" t="s">
        <v>861</v>
      </c>
      <c r="B24" s="7">
        <v>46244</v>
      </c>
      <c r="C24" s="3" t="str">
        <f>IFERROR(VLOOKUP(الرولينج[[#This Row],[الرقم الداخلي]],تسجيل_العقود[],9,0),"")</f>
        <v>S26/00011</v>
      </c>
      <c r="D24" s="3" t="str">
        <f>IFERROR(VLOOKUP(الرولينج[[#This Row],[الرقم الداخلي]],تسجيل_العقود[],6,0),"")</f>
        <v xml:space="preserve">AMAGGI </v>
      </c>
      <c r="E24" s="3" t="str">
        <f>IFERROR(VLOOKUP(الرولينج[[#This Row],[الرقم الداخلي]],تسجيل_العقود[],5,0),"")</f>
        <v>الــــــــــذرة</v>
      </c>
      <c r="F24" s="35">
        <v>5000</v>
      </c>
      <c r="G24" s="17">
        <f>IFERROR(VLOOKUP(الرولينج[[#This Row],[الرقم الداخلي]],تسجيل_العقود[],15,0),"-")</f>
        <v>46204</v>
      </c>
      <c r="H24" s="17">
        <f>IFERROR(VLOOKUP(الرولينج[[#This Row],[الرقم الداخلي]],الربط[],10,0),"")</f>
        <v>46357</v>
      </c>
      <c r="I24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46266</v>
      </c>
      <c r="J24" s="17">
        <v>46266</v>
      </c>
      <c r="K24" s="11">
        <v>-9.25</v>
      </c>
      <c r="L24" s="3"/>
    </row>
    <row r="25" spans="1:12" ht="22.95" customHeight="1" x14ac:dyDescent="0.3">
      <c r="A25" s="3" t="s">
        <v>854</v>
      </c>
      <c r="B25" s="7">
        <v>46249</v>
      </c>
      <c r="C25" s="3" t="str">
        <f>IFERROR(VLOOKUP(الرولينج[[#This Row],[الرقم الداخلي]],تسجيل_العقود[],9,0),"")</f>
        <v>S26/00231</v>
      </c>
      <c r="D25" s="3" t="str">
        <f>IFERROR(VLOOKUP(الرولينج[[#This Row],[الرقم الداخلي]],تسجيل_العقود[],6,0),"")</f>
        <v xml:space="preserve">AMAGGI </v>
      </c>
      <c r="E25" s="3" t="str">
        <f>IFERROR(VLOOKUP(الرولينج[[#This Row],[الرقم الداخلي]],تسجيل_العقود[],5,0),"")</f>
        <v>الــــــــــذرة</v>
      </c>
      <c r="F25" s="35">
        <v>3170</v>
      </c>
      <c r="G25" s="17">
        <f>IFERROR(VLOOKUP(الرولينج[[#This Row],[الرقم الداخلي]],تسجيل_العقود[],15,0),"-")</f>
        <v>46204</v>
      </c>
      <c r="H25" s="17">
        <f>IFERROR(VLOOKUP(الرولينج[[#This Row],[الرقم الداخلي]],الربط[],10,0),"")</f>
        <v>46266</v>
      </c>
      <c r="I25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5" s="17">
        <v>46266</v>
      </c>
      <c r="K25" s="11">
        <v>-9.75</v>
      </c>
      <c r="L25" s="3"/>
    </row>
    <row r="26" spans="1:12" ht="22.95" customHeight="1" x14ac:dyDescent="0.3">
      <c r="A26" s="3" t="s">
        <v>859</v>
      </c>
      <c r="B26" s="7">
        <v>46232</v>
      </c>
      <c r="C26" s="3" t="str">
        <f>IFERROR(VLOOKUP(الرولينج[[#This Row],[الرقم الداخلي]],تسجيل_العقود[],9,0),"")</f>
        <v>26/S/05441</v>
      </c>
      <c r="D26" s="3" t="str">
        <f>IFERROR(VLOOKUP(الرولينج[[#This Row],[الرقم الداخلي]],تسجيل_العقود[],6,0),"")</f>
        <v>Olam Global</v>
      </c>
      <c r="E26" s="3" t="str">
        <f>IFERROR(VLOOKUP(الرولينج[[#This Row],[الرقم الداخلي]],تسجيل_العقود[],5,0),"")</f>
        <v>الــــــــــذرة</v>
      </c>
      <c r="F26" s="35">
        <v>59944</v>
      </c>
      <c r="G26" s="17">
        <f>IFERROR(VLOOKUP(الرولينج[[#This Row],[الرقم الداخلي]],تسجيل_العقود[],15,0),"-")</f>
        <v>46266</v>
      </c>
      <c r="H26" s="17">
        <f>IFERROR(VLOOKUP(الرولينج[[#This Row],[الرقم الداخلي]],الربط[],10,0),"")</f>
        <v>46357</v>
      </c>
      <c r="I26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6" s="17">
        <v>46357</v>
      </c>
      <c r="K26" s="11">
        <v>-21.75</v>
      </c>
      <c r="L26" s="3"/>
    </row>
    <row r="27" spans="1:12" ht="22.95" customHeight="1" x14ac:dyDescent="0.3">
      <c r="A27" s="3" t="s">
        <v>857</v>
      </c>
      <c r="B27" s="7">
        <v>46232</v>
      </c>
      <c r="C27" s="3">
        <f>IFERROR(VLOOKUP(الرولينج[[#This Row],[الرقم الداخلي]],تسجيل_العقود[],9,0),"")</f>
        <v>60932003</v>
      </c>
      <c r="D27" s="3" t="str">
        <f>IFERROR(VLOOKUP(الرولينج[[#This Row],[الرقم الداخلي]],تسجيل_العقود[],6,0),"")</f>
        <v>بنجى ايجيبت</v>
      </c>
      <c r="E27" s="3" t="str">
        <f>IFERROR(VLOOKUP(الرولينج[[#This Row],[الرقم الداخلي]],تسجيل_العقود[],5,0),"")</f>
        <v>الــــــــــذرة</v>
      </c>
      <c r="F27" s="35">
        <v>50927</v>
      </c>
      <c r="G27" s="17">
        <f>IFERROR(VLOOKUP(الرولينج[[#This Row],[الرقم الداخلي]],تسجيل_العقود[],15,0),"-")</f>
        <v>46204</v>
      </c>
      <c r="H27" s="17">
        <f>IFERROR(VLOOKUP(الرولينج[[#This Row],[الرقم الداخلي]],الربط[],10,0),"")</f>
        <v>46266</v>
      </c>
      <c r="I27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46357</v>
      </c>
      <c r="J27" s="17">
        <v>46357</v>
      </c>
      <c r="K27" s="11">
        <v>-21.75</v>
      </c>
      <c r="L27" s="3"/>
    </row>
    <row r="28" spans="1:12" ht="22.95" customHeight="1" x14ac:dyDescent="0.3">
      <c r="A28" s="3" t="s">
        <v>861</v>
      </c>
      <c r="B28" s="7">
        <v>46234</v>
      </c>
      <c r="C28" s="3" t="str">
        <f>IFERROR(VLOOKUP(الرولينج[[#This Row],[الرقم الداخلي]],تسجيل_العقود[],9,0),"")</f>
        <v>S26/00011</v>
      </c>
      <c r="D28" s="3" t="str">
        <f>IFERROR(VLOOKUP(الرولينج[[#This Row],[الرقم الداخلي]],تسجيل_العقود[],6,0),"")</f>
        <v xml:space="preserve">AMAGGI </v>
      </c>
      <c r="E28" s="3" t="str">
        <f>IFERROR(VLOOKUP(الرولينج[[#This Row],[الرقم الداخلي]],تسجيل_العقود[],5,0),"")</f>
        <v>الــــــــــذرة</v>
      </c>
      <c r="F28" s="35">
        <v>53340</v>
      </c>
      <c r="G28" s="17">
        <f>IFERROR(VLOOKUP(الرولينج[[#This Row],[الرقم الداخلي]],تسجيل_العقود[],15,0),"-")</f>
        <v>46204</v>
      </c>
      <c r="H28" s="17">
        <f>IFERROR(VLOOKUP(الرولينج[[#This Row],[الرقم الداخلي]],الربط[],10,0),"")</f>
        <v>46357</v>
      </c>
      <c r="I28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46357</v>
      </c>
      <c r="J28" s="17">
        <v>46357</v>
      </c>
      <c r="K28" s="11">
        <v>-23</v>
      </c>
      <c r="L28" s="3"/>
    </row>
    <row r="29" spans="1:12" ht="22.95" customHeight="1" x14ac:dyDescent="0.3">
      <c r="A29" s="3" t="s">
        <v>865</v>
      </c>
      <c r="B29" s="7">
        <v>46239</v>
      </c>
      <c r="C29" s="3" t="str">
        <f>IFERROR(VLOOKUP(الرولينج[[#This Row],[الرقم الداخلي]],تسجيل_العقود[],9,0),"")</f>
        <v>S26/00213</v>
      </c>
      <c r="D29" s="3" t="str">
        <f>IFERROR(VLOOKUP(الرولينج[[#This Row],[الرقم الداخلي]],تسجيل_العقود[],6,0),"")</f>
        <v xml:space="preserve">AMAGGI </v>
      </c>
      <c r="E29" s="3" t="str">
        <f>IFERROR(VLOOKUP(الرولينج[[#This Row],[الرقم الداخلي]],تسجيل_العقود[],5,0),"")</f>
        <v>الــــــــــذرة</v>
      </c>
      <c r="F29" s="35">
        <v>50038</v>
      </c>
      <c r="G29" s="17">
        <f>IFERROR(VLOOKUP(الرولينج[[#This Row],[الرقم الداخلي]],تسجيل_العقود[],15,0),"-")</f>
        <v>46266</v>
      </c>
      <c r="H29" s="17" t="str">
        <f>IFERROR(VLOOKUP(الرولينج[[#This Row],[الرقم الداخلي]],الربط[],10,0),"")</f>
        <v/>
      </c>
      <c r="I29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29" s="17">
        <v>46357</v>
      </c>
      <c r="K29" s="11">
        <v>-23.25</v>
      </c>
      <c r="L29" s="3"/>
    </row>
    <row r="30" spans="1:12" ht="22.95" customHeight="1" x14ac:dyDescent="0.3">
      <c r="A30" s="3" t="s">
        <v>868</v>
      </c>
      <c r="B30" s="7">
        <v>46239</v>
      </c>
      <c r="C30" s="3" t="str">
        <f>IFERROR(VLOOKUP(الرولينج[[#This Row],[الرقم الداخلي]],تسجيل_العقود[],9,0),"")</f>
        <v>S26/00052</v>
      </c>
      <c r="D30" s="3" t="str">
        <f>IFERROR(VLOOKUP(الرولينج[[#This Row],[الرقم الداخلي]],تسجيل_العقود[],6,0),"")</f>
        <v xml:space="preserve">AMAGGI </v>
      </c>
      <c r="E30" s="3" t="str">
        <f>IFERROR(VLOOKUP(الرولينج[[#This Row],[الرقم الداخلي]],تسجيل_العقود[],5,0),"")</f>
        <v>الــــــــــذرة</v>
      </c>
      <c r="F30" s="35">
        <v>50038</v>
      </c>
      <c r="G30" s="17">
        <f>IFERROR(VLOOKUP(الرولينج[[#This Row],[الرقم الداخلي]],تسجيل_العقود[],15,0),"-")</f>
        <v>46266</v>
      </c>
      <c r="H30" s="17">
        <f>IFERROR(VLOOKUP(الرولينج[[#This Row],[الرقم الداخلي]],الربط[],10,0),"")</f>
        <v>46357</v>
      </c>
      <c r="I30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0" s="17">
        <v>46357</v>
      </c>
      <c r="K30" s="11">
        <v>-23.25</v>
      </c>
      <c r="L30" s="3"/>
    </row>
    <row r="31" spans="1:12" ht="22.95" customHeight="1" x14ac:dyDescent="0.3">
      <c r="A31" s="3" t="s">
        <v>865</v>
      </c>
      <c r="B31" s="7">
        <v>46244</v>
      </c>
      <c r="C31" s="3" t="str">
        <f>IFERROR(VLOOKUP(الرولينج[[#This Row],[الرقم الداخلي]],تسجيل_العقود[],9,0),"")</f>
        <v>S26/00213</v>
      </c>
      <c r="D31" s="3" t="str">
        <f>IFERROR(VLOOKUP(الرولينج[[#This Row],[الرقم الداخلي]],تسجيل_العقود[],6,0),"")</f>
        <v xml:space="preserve">AMAGGI </v>
      </c>
      <c r="E31" s="3" t="str">
        <f>IFERROR(VLOOKUP(الرولينج[[#This Row],[الرقم الداخلي]],تسجيل_العقود[],5,0),"")</f>
        <v>الــــــــــذرة</v>
      </c>
      <c r="F31" s="35">
        <v>7260</v>
      </c>
      <c r="G31" s="17">
        <f>IFERROR(VLOOKUP(الرولينج[[#This Row],[الرقم الداخلي]],تسجيل_العقود[],15,0),"-")</f>
        <v>46266</v>
      </c>
      <c r="H31" s="17" t="str">
        <f>IFERROR(VLOOKUP(الرولينج[[#This Row],[الرقم الداخلي]],الربط[],10,0),"")</f>
        <v/>
      </c>
      <c r="I31" s="17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>46357</v>
      </c>
      <c r="J31" s="17">
        <v>46357</v>
      </c>
      <c r="K31" s="11">
        <v>-23</v>
      </c>
      <c r="L31" s="3"/>
    </row>
    <row r="32" spans="1:12" ht="22.95" customHeight="1" x14ac:dyDescent="0.3">
      <c r="A32" s="3" t="s">
        <v>1144</v>
      </c>
      <c r="B32" s="7">
        <v>46253</v>
      </c>
      <c r="C32" s="3" t="str">
        <f>IFERROR(VLOOKUP(الرولينج[[#This Row],[الرقم الداخلي]],تسجيل_العقود[],9,0),"")</f>
        <v>SCN-008547</v>
      </c>
      <c r="D32" s="3" t="str">
        <f>IFERROR(VLOOKUP(الرولينج[[#This Row],[الرقم الداخلي]],تسجيل_العقود[],6,0),"")</f>
        <v>كارجيل</v>
      </c>
      <c r="E32" s="3" t="str">
        <f>IFERROR(VLOOKUP(الرولينج[[#This Row],[الرقم الداخلي]],تسجيل_العقود[],5,0),"")</f>
        <v>الصويا</v>
      </c>
      <c r="F32" s="35">
        <v>2542.4</v>
      </c>
      <c r="G32" s="17">
        <f>IFERROR(VLOOKUP(الرولينج[[#This Row],[الرقم الداخلي]],تسجيل_العقود[],15,0),"-")</f>
        <v>46266</v>
      </c>
      <c r="H32" s="17">
        <f>IFERROR(VLOOKUP(الرولينج[[#This Row],[الرقم الداخلي]],الربط[],10,0),"")</f>
        <v>46357</v>
      </c>
      <c r="I32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2" s="17">
        <v>46357</v>
      </c>
      <c r="K32" s="11">
        <v>6.5</v>
      </c>
      <c r="L32" s="3"/>
    </row>
    <row r="33" spans="1:12" ht="22.95" customHeight="1" x14ac:dyDescent="0.3">
      <c r="A33" s="3" t="s">
        <v>1145</v>
      </c>
      <c r="B33" s="7">
        <v>46253</v>
      </c>
      <c r="C33" s="3" t="str">
        <f>IFERROR(VLOOKUP(الرولينج[[#This Row],[الرقم الداخلي]],تسجيل_العقود[],9,0),"")</f>
        <v>SCN-008548</v>
      </c>
      <c r="D33" s="3" t="str">
        <f>IFERROR(VLOOKUP(الرولينج[[#This Row],[الرقم الداخلي]],تسجيل_العقود[],6,0),"")</f>
        <v>كارجيل</v>
      </c>
      <c r="E33" s="3" t="str">
        <f>IFERROR(VLOOKUP(الرولينج[[#This Row],[الرقم الداخلي]],تسجيل_العقود[],5,0),"")</f>
        <v>الصويا</v>
      </c>
      <c r="F33" s="35">
        <v>2542.4</v>
      </c>
      <c r="G33" s="17">
        <f>IFERROR(VLOOKUP(الرولينج[[#This Row],[الرقم الداخلي]],تسجيل_العقود[],15,0),"-")</f>
        <v>46266</v>
      </c>
      <c r="H33" s="17">
        <f>IFERROR(VLOOKUP(الرولينج[[#This Row],[الرقم الداخلي]],الربط[],10,0),"")</f>
        <v>46357</v>
      </c>
      <c r="I33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3" s="17">
        <v>46357</v>
      </c>
      <c r="K33" s="11">
        <v>6.5</v>
      </c>
      <c r="L33" s="3"/>
    </row>
    <row r="34" spans="1:12" ht="22.95" customHeight="1" x14ac:dyDescent="0.3">
      <c r="A34" s="3" t="s">
        <v>1146</v>
      </c>
      <c r="B34" s="7">
        <v>46253</v>
      </c>
      <c r="C34" s="3" t="str">
        <f>IFERROR(VLOOKUP(الرولينج[[#This Row],[الرقم الداخلي]],تسجيل_العقود[],9,0),"")</f>
        <v>SCN-008549</v>
      </c>
      <c r="D34" s="3" t="str">
        <f>IFERROR(VLOOKUP(الرولينج[[#This Row],[الرقم الداخلي]],تسجيل_العقود[],6,0),"")</f>
        <v>كارجيل</v>
      </c>
      <c r="E34" s="3" t="str">
        <f>IFERROR(VLOOKUP(الرولينج[[#This Row],[الرقم الداخلي]],تسجيل_العقود[],5,0),"")</f>
        <v>الصويا</v>
      </c>
      <c r="F34" s="35">
        <v>2542.4</v>
      </c>
      <c r="G34" s="17">
        <f>IFERROR(VLOOKUP(الرولينج[[#This Row],[الرقم الداخلي]],تسجيل_العقود[],15,0),"-")</f>
        <v>46266</v>
      </c>
      <c r="H34" s="17">
        <f>IFERROR(VLOOKUP(الرولينج[[#This Row],[الرقم الداخلي]],الربط[],10,0),"")</f>
        <v>46357</v>
      </c>
      <c r="I34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4" s="17">
        <v>46357</v>
      </c>
      <c r="K34" s="11">
        <v>6.5</v>
      </c>
      <c r="L34" s="3"/>
    </row>
    <row r="35" spans="1:12" ht="22.95" customHeight="1" x14ac:dyDescent="0.3">
      <c r="A35" s="3" t="s">
        <v>1147</v>
      </c>
      <c r="B35" s="7">
        <v>46253</v>
      </c>
      <c r="C35" s="3" t="str">
        <f>IFERROR(VLOOKUP(الرولينج[[#This Row],[الرقم الداخلي]],تسجيل_العقود[],9,0),"")</f>
        <v>SCN-008550</v>
      </c>
      <c r="D35" s="3" t="str">
        <f>IFERROR(VLOOKUP(الرولينج[[#This Row],[الرقم الداخلي]],تسجيل_العقود[],6,0),"")</f>
        <v>كارجيل</v>
      </c>
      <c r="E35" s="3" t="str">
        <f>IFERROR(VLOOKUP(الرولينج[[#This Row],[الرقم الداخلي]],تسجيل_العقود[],5,0),"")</f>
        <v>الصويا</v>
      </c>
      <c r="F35" s="35">
        <v>2542.4</v>
      </c>
      <c r="G35" s="17">
        <f>IFERROR(VLOOKUP(الرولينج[[#This Row],[الرقم الداخلي]],تسجيل_العقود[],15,0),"-")</f>
        <v>46266</v>
      </c>
      <c r="H35" s="17">
        <f>IFERROR(VLOOKUP(الرولينج[[#This Row],[الرقم الداخلي]],الربط[],10,0),"")</f>
        <v>46357</v>
      </c>
      <c r="I35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5" s="17">
        <v>46357</v>
      </c>
      <c r="K35" s="11">
        <v>6.5</v>
      </c>
      <c r="L35" s="3"/>
    </row>
    <row r="36" spans="1:12" ht="22.95" customHeight="1" x14ac:dyDescent="0.3">
      <c r="A36" s="3" t="s">
        <v>1148</v>
      </c>
      <c r="B36" s="7">
        <v>46253</v>
      </c>
      <c r="C36" s="3" t="str">
        <f>IFERROR(VLOOKUP(الرولينج[[#This Row],[الرقم الداخلي]],تسجيل_العقود[],9,0),"")</f>
        <v>SCN-008551</v>
      </c>
      <c r="D36" s="3" t="str">
        <f>IFERROR(VLOOKUP(الرولينج[[#This Row],[الرقم الداخلي]],تسجيل_العقود[],6,0),"")</f>
        <v>كارجيل</v>
      </c>
      <c r="E36" s="3" t="str">
        <f>IFERROR(VLOOKUP(الرولينج[[#This Row],[الرقم الداخلي]],تسجيل_العقود[],5,0),"")</f>
        <v>الصويا</v>
      </c>
      <c r="F36" s="35">
        <v>2542.4</v>
      </c>
      <c r="G36" s="17">
        <f>IFERROR(VLOOKUP(الرولينج[[#This Row],[الرقم الداخلي]],تسجيل_العقود[],15,0),"-")</f>
        <v>46266</v>
      </c>
      <c r="H36" s="17">
        <f>IFERROR(VLOOKUP(الرولينج[[#This Row],[الرقم الداخلي]],الربط[],10,0),"")</f>
        <v>46357</v>
      </c>
      <c r="I36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6" s="17">
        <v>46357</v>
      </c>
      <c r="K36" s="11">
        <v>6.2</v>
      </c>
      <c r="L36" s="3"/>
    </row>
    <row r="37" spans="1:12" ht="22.95" customHeight="1" x14ac:dyDescent="0.3">
      <c r="A37" s="3" t="s">
        <v>1149</v>
      </c>
      <c r="B37" s="7">
        <v>46253</v>
      </c>
      <c r="C37" s="3" t="str">
        <f>IFERROR(VLOOKUP(الرولينج[[#This Row],[الرقم الداخلي]],تسجيل_العقود[],9,0),"")</f>
        <v>SCN-008552</v>
      </c>
      <c r="D37" s="3" t="str">
        <f>IFERROR(VLOOKUP(الرولينج[[#This Row],[الرقم الداخلي]],تسجيل_العقود[],6,0),"")</f>
        <v>كارجيل</v>
      </c>
      <c r="E37" s="3" t="str">
        <f>IFERROR(VLOOKUP(الرولينج[[#This Row],[الرقم الداخلي]],تسجيل_العقود[],5,0),"")</f>
        <v>الصويا</v>
      </c>
      <c r="F37" s="35">
        <v>2542.4</v>
      </c>
      <c r="G37" s="17">
        <f>IFERROR(VLOOKUP(الرولينج[[#This Row],[الرقم الداخلي]],تسجيل_العقود[],15,0),"-")</f>
        <v>46266</v>
      </c>
      <c r="H37" s="17">
        <f>IFERROR(VLOOKUP(الرولينج[[#This Row],[الرقم الداخلي]],الربط[],10,0),"")</f>
        <v>46357</v>
      </c>
      <c r="I37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7" s="17">
        <v>46357</v>
      </c>
      <c r="K37" s="11">
        <v>6.2</v>
      </c>
      <c r="L37" s="3"/>
    </row>
    <row r="38" spans="1:12" ht="22.95" customHeight="1" x14ac:dyDescent="0.3">
      <c r="A38" s="3" t="s">
        <v>1150</v>
      </c>
      <c r="B38" s="7">
        <v>46253</v>
      </c>
      <c r="C38" s="3" t="str">
        <f>IFERROR(VLOOKUP(الرولينج[[#This Row],[الرقم الداخلي]],تسجيل_العقود[],9,0),"")</f>
        <v>SCN-008553</v>
      </c>
      <c r="D38" s="3" t="str">
        <f>IFERROR(VLOOKUP(الرولينج[[#This Row],[الرقم الداخلي]],تسجيل_العقود[],6,0),"")</f>
        <v>كارجيل</v>
      </c>
      <c r="E38" s="3" t="str">
        <f>IFERROR(VLOOKUP(الرولينج[[#This Row],[الرقم الداخلي]],تسجيل_العقود[],5,0),"")</f>
        <v>الصويا</v>
      </c>
      <c r="F38" s="35">
        <v>2542.4</v>
      </c>
      <c r="G38" s="17">
        <f>IFERROR(VLOOKUP(الرولينج[[#This Row],[الرقم الداخلي]],تسجيل_العقود[],15,0),"-")</f>
        <v>46266</v>
      </c>
      <c r="H38" s="17">
        <f>IFERROR(VLOOKUP(الرولينج[[#This Row],[الرقم الداخلي]],الربط[],10,0),"")</f>
        <v>46357</v>
      </c>
      <c r="I38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8" s="17">
        <v>46357</v>
      </c>
      <c r="K38" s="11">
        <v>6.2</v>
      </c>
      <c r="L38" s="3"/>
    </row>
    <row r="39" spans="1:12" ht="22.95" customHeight="1" x14ac:dyDescent="0.3">
      <c r="A39" s="3" t="s">
        <v>1151</v>
      </c>
      <c r="B39" s="7">
        <v>46253</v>
      </c>
      <c r="C39" s="3" t="str">
        <f>IFERROR(VLOOKUP(الرولينج[[#This Row],[الرقم الداخلي]],تسجيل_العقود[],9,0),"")</f>
        <v>SCN-008554</v>
      </c>
      <c r="D39" s="3" t="str">
        <f>IFERROR(VLOOKUP(الرولينج[[#This Row],[الرقم الداخلي]],تسجيل_العقود[],6,0),"")</f>
        <v>كارجيل</v>
      </c>
      <c r="E39" s="3" t="str">
        <f>IFERROR(VLOOKUP(الرولينج[[#This Row],[الرقم الداخلي]],تسجيل_العقود[],5,0),"")</f>
        <v>الصويا</v>
      </c>
      <c r="F39" s="35">
        <v>2542.4</v>
      </c>
      <c r="G39" s="17">
        <f>IFERROR(VLOOKUP(الرولينج[[#This Row],[الرقم الداخلي]],تسجيل_العقود[],15,0),"-")</f>
        <v>46266</v>
      </c>
      <c r="H39" s="17">
        <f>IFERROR(VLOOKUP(الرولينج[[#This Row],[الرقم الداخلي]],الربط[],10,0),"")</f>
        <v>46357</v>
      </c>
      <c r="I39" s="17" t="str">
        <f ca="1">IF(COUNTIFS($A$2:الرولينج[[#This Row],[الرقم الداخلي]], الرولينج[[#This Row],[الرقم الداخلي]], $C$2:الرولينج[[#This Row],[رقم العقد]], الرولينج[[#This Row],[رقم العقد]])&gt;1, OFFSET(الرولينج[[#This Row],[بورصة الرولينج]], -1, 0), "")</f>
        <v/>
      </c>
      <c r="J39" s="17">
        <v>46357</v>
      </c>
      <c r="K39" s="11">
        <v>6.2</v>
      </c>
      <c r="L39" s="3"/>
    </row>
  </sheetData>
  <pageMargins left="0.7" right="0.7" top="0.75" bottom="0.75" header="0.3" footer="0.3"/>
  <pageSetup paperSize="9" scale="43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8D20-62F1-48B3-A6B1-D5EE094BF00A}">
  <sheetPr codeName="Sheet11">
    <pageSetUpPr fitToPage="1"/>
  </sheetPr>
  <dimension ref="A1:N64"/>
  <sheetViews>
    <sheetView rightToLeft="1" zoomScaleNormal="100" workbookViewId="0">
      <pane ySplit="1" topLeftCell="A52" activePane="bottomLeft" state="frozen"/>
      <selection activeCell="F11" sqref="F11"/>
      <selection pane="bottomLeft" activeCell="G62" sqref="G62:G64"/>
    </sheetView>
  </sheetViews>
  <sheetFormatPr defaultColWidth="8.88671875" defaultRowHeight="22.95" customHeight="1" x14ac:dyDescent="0.3"/>
  <cols>
    <col min="1" max="1" width="12.6640625" style="5" customWidth="1"/>
    <col min="2" max="2" width="12.33203125" style="5" customWidth="1"/>
    <col min="3" max="3" width="14.6640625" style="5" customWidth="1"/>
    <col min="4" max="4" width="10.44140625" style="5" customWidth="1"/>
    <col min="5" max="5" width="20.6640625" style="5" customWidth="1"/>
    <col min="6" max="6" width="18.5546875" style="5" customWidth="1"/>
    <col min="7" max="8" width="9.88671875" style="5" customWidth="1"/>
    <col min="9" max="9" width="14.6640625" style="5" bestFit="1" customWidth="1"/>
    <col min="10" max="10" width="12.44140625" style="5" bestFit="1" customWidth="1"/>
    <col min="11" max="11" width="14.33203125" style="5" customWidth="1"/>
    <col min="12" max="12" width="11.5546875" style="5" customWidth="1"/>
    <col min="13" max="13" width="17.33203125" style="5" customWidth="1"/>
    <col min="14" max="14" width="18.33203125" style="5" customWidth="1"/>
    <col min="15" max="16384" width="8.88671875" style="5"/>
  </cols>
  <sheetData>
    <row r="1" spans="1:14" s="48" customFormat="1" ht="33" customHeight="1" x14ac:dyDescent="0.3">
      <c r="A1" s="46" t="s">
        <v>1058</v>
      </c>
      <c r="B1" s="46" t="s">
        <v>1134</v>
      </c>
      <c r="C1" s="46" t="s">
        <v>807</v>
      </c>
      <c r="D1" s="46" t="s">
        <v>9</v>
      </c>
      <c r="E1" s="46" t="s">
        <v>1067</v>
      </c>
      <c r="F1" s="47" t="s">
        <v>1135</v>
      </c>
      <c r="G1" s="47" t="s">
        <v>1138</v>
      </c>
      <c r="H1" s="47"/>
      <c r="I1" s="46" t="s">
        <v>1058</v>
      </c>
      <c r="J1" s="46" t="s">
        <v>1136</v>
      </c>
      <c r="K1" s="46" t="s">
        <v>807</v>
      </c>
      <c r="L1" s="46" t="s">
        <v>9</v>
      </c>
      <c r="M1" s="46" t="s">
        <v>1067</v>
      </c>
      <c r="N1" s="47" t="s">
        <v>1137</v>
      </c>
    </row>
    <row r="2" spans="1:14" ht="22.95" customHeight="1" x14ac:dyDescent="0.3">
      <c r="A2" s="3" t="s">
        <v>851</v>
      </c>
      <c r="B2" s="7">
        <v>46243</v>
      </c>
      <c r="C2" s="3" t="str">
        <f>IFERROR(VLOOKUP(الافراج[[#This Row],[الرقم الداخلي]],تسجيل_العقود[],9,0),"")</f>
        <v>26/S/04350</v>
      </c>
      <c r="D2" s="3" t="str">
        <f>IFERROR(VLOOKUP(الافراج[[#This Row],[الرقم الداخلي]],تسجيل_العقود[],5,0),"")</f>
        <v>الــــــــــذرة</v>
      </c>
      <c r="E2" s="3" t="str">
        <f>IFERROR(VLOOKUP(الافراج[[#This Row],[الرقم الداخلي]],تفصيلى[],8,0),"")</f>
        <v>PROPEL WEALTH</v>
      </c>
      <c r="F2" s="49">
        <v>10000</v>
      </c>
      <c r="G2" s="9" t="s">
        <v>196</v>
      </c>
      <c r="H2" s="9"/>
      <c r="I2" s="3"/>
      <c r="J2" s="7"/>
      <c r="K2" s="3" t="str">
        <f>IFERROR(VLOOKUP(بيع_خارجى[[#This Row],[الرقم الداخلي]],تسجيل_العقود[],9,0),"")</f>
        <v/>
      </c>
      <c r="L2" s="3" t="str">
        <f>IFERROR(VLOOKUP(بيع_خارجى[[#This Row],[الرقم الداخلي]],تسجيل_العقود[],5,0),"")</f>
        <v/>
      </c>
      <c r="M2" s="3" t="str">
        <f>IFERROR(VLOOKUP(بيع_خارجى[[#This Row],[الرقم الداخلي]],تفصيلى[],8,0),"")</f>
        <v/>
      </c>
      <c r="N2" s="50"/>
    </row>
    <row r="3" spans="1:14" ht="22.95" customHeight="1" x14ac:dyDescent="0.3">
      <c r="A3" s="3" t="s">
        <v>851</v>
      </c>
      <c r="B3" s="7">
        <v>46244</v>
      </c>
      <c r="C3" s="3" t="str">
        <f>IFERROR(VLOOKUP(الافراج[[#This Row],[الرقم الداخلي]],تسجيل_العقود[],9,0),"")</f>
        <v>26/S/04350</v>
      </c>
      <c r="D3" s="3" t="str">
        <f>IFERROR(VLOOKUP(الافراج[[#This Row],[الرقم الداخلي]],تسجيل_العقود[],5,0),"")</f>
        <v>الــــــــــذرة</v>
      </c>
      <c r="E3" s="3" t="str">
        <f>IFERROR(VLOOKUP(الافراج[[#This Row],[الرقم الداخلي]],تفصيلى[],8,0),"")</f>
        <v>PROPEL WEALTH</v>
      </c>
      <c r="F3" s="49">
        <v>10000</v>
      </c>
      <c r="G3" s="9" t="s">
        <v>196</v>
      </c>
      <c r="H3" s="9"/>
      <c r="L3"/>
      <c r="M3"/>
      <c r="N3"/>
    </row>
    <row r="4" spans="1:14" ht="22.95" customHeight="1" x14ac:dyDescent="0.3">
      <c r="A4" s="3" t="s">
        <v>851</v>
      </c>
      <c r="B4" s="7">
        <v>46244</v>
      </c>
      <c r="C4" s="3" t="str">
        <f>IFERROR(VLOOKUP(الافراج[[#This Row],[الرقم الداخلي]],تسجيل_العقود[],9,0),"")</f>
        <v>26/S/04350</v>
      </c>
      <c r="D4" s="3" t="str">
        <f>IFERROR(VLOOKUP(الافراج[[#This Row],[الرقم الداخلي]],تسجيل_العقود[],5,0),"")</f>
        <v>الــــــــــذرة</v>
      </c>
      <c r="E4" s="3" t="str">
        <f>IFERROR(VLOOKUP(الافراج[[#This Row],[الرقم الداخلي]],تفصيلى[],8,0),"")</f>
        <v>PROPEL WEALTH</v>
      </c>
      <c r="F4" s="49">
        <v>10000</v>
      </c>
      <c r="G4" s="9" t="s">
        <v>196</v>
      </c>
      <c r="H4" s="9"/>
      <c r="L4"/>
      <c r="M4"/>
      <c r="N4"/>
    </row>
    <row r="5" spans="1:14" ht="22.95" customHeight="1" x14ac:dyDescent="0.3">
      <c r="A5" s="3" t="s">
        <v>854</v>
      </c>
      <c r="B5" s="7">
        <v>46244</v>
      </c>
      <c r="C5" s="3" t="str">
        <f>IFERROR(VLOOKUP(الافراج[[#This Row],[الرقم الداخلي]],تسجيل_العقود[],9,0),"")</f>
        <v>S26/00231</v>
      </c>
      <c r="D5" s="3" t="str">
        <f>IFERROR(VLOOKUP(الافراج[[#This Row],[الرقم الداخلي]],تسجيل_العقود[],5,0),"")</f>
        <v>الــــــــــذرة</v>
      </c>
      <c r="E5" s="3" t="str">
        <f>IFERROR(VLOOKUP(الافراج[[#This Row],[الرقم الداخلي]],تفصيلى[],8,0),"")</f>
        <v>FABIA SCHULTE</v>
      </c>
      <c r="F5" s="49">
        <v>15999.8</v>
      </c>
      <c r="G5" s="9" t="s">
        <v>196</v>
      </c>
      <c r="H5" s="9"/>
      <c r="L5"/>
      <c r="M5"/>
      <c r="N5"/>
    </row>
    <row r="6" spans="1:14" ht="22.95" customHeight="1" x14ac:dyDescent="0.3">
      <c r="A6" s="3" t="s">
        <v>851</v>
      </c>
      <c r="B6" s="7">
        <v>46245</v>
      </c>
      <c r="C6" s="3" t="str">
        <f>IFERROR(VLOOKUP(الافراج[[#This Row],[الرقم الداخلي]],تسجيل_العقود[],9,0),"")</f>
        <v>26/S/04350</v>
      </c>
      <c r="D6" s="3" t="str">
        <f>IFERROR(VLOOKUP(الافراج[[#This Row],[الرقم الداخلي]],تسجيل_العقود[],5,0),"")</f>
        <v>الــــــــــذرة</v>
      </c>
      <c r="E6" s="3" t="str">
        <f>IFERROR(VLOOKUP(الافراج[[#This Row],[الرقم الداخلي]],تفصيلى[],8,0),"")</f>
        <v>PROPEL WEALTH</v>
      </c>
      <c r="F6" s="49">
        <v>8126.2</v>
      </c>
      <c r="G6" s="9" t="s">
        <v>196</v>
      </c>
      <c r="H6" s="9"/>
      <c r="L6"/>
      <c r="M6"/>
      <c r="N6"/>
    </row>
    <row r="7" spans="1:14" ht="22.95" customHeight="1" x14ac:dyDescent="0.3">
      <c r="A7" s="3" t="s">
        <v>1054</v>
      </c>
      <c r="B7" s="7">
        <v>46235</v>
      </c>
      <c r="C7" s="3">
        <f>IFERROR(VLOOKUP(الافراج[[#This Row],[الرقم الداخلي]],تسجيل_العقود[],9,0),"")</f>
        <v>20045880</v>
      </c>
      <c r="D7" s="3" t="str">
        <f>IFERROR(VLOOKUP(الافراج[[#This Row],[الرقم الداخلي]],تسجيل_العقود[],5,0),"")</f>
        <v>دى جى اس</v>
      </c>
      <c r="E7" s="3" t="str">
        <f>IFERROR(VLOOKUP(الافراج[[#This Row],[الرقم الداخلي]],تفصيلى[],8,0),"")</f>
        <v>AMFITRITI</v>
      </c>
      <c r="F7" s="49">
        <v>15000</v>
      </c>
      <c r="G7" s="9" t="s">
        <v>202</v>
      </c>
      <c r="H7" s="9"/>
      <c r="L7"/>
      <c r="M7"/>
      <c r="N7"/>
    </row>
    <row r="8" spans="1:14" ht="22.95" customHeight="1" x14ac:dyDescent="0.3">
      <c r="A8" s="3" t="s">
        <v>1028</v>
      </c>
      <c r="B8" s="7">
        <v>46235</v>
      </c>
      <c r="C8" s="3" t="str">
        <f>IFERROR(VLOOKUP(الافراج[[#This Row],[الرقم الداخلي]],تسجيل_العقود[],9,0),"")</f>
        <v>SCN-008159</v>
      </c>
      <c r="D8" s="3" t="str">
        <f>IFERROR(VLOOKUP(الافراج[[#This Row],[الرقم الداخلي]],تسجيل_العقود[],5,0),"")</f>
        <v>الصويا</v>
      </c>
      <c r="E8" s="3">
        <f>IFERROR(VLOOKUP(الافراج[[#This Row],[الرقم الداخلي]],تفصيلى[],8,0),"")</f>
        <v>0</v>
      </c>
      <c r="F8" s="49">
        <v>2500</v>
      </c>
      <c r="G8" s="9" t="s">
        <v>202</v>
      </c>
      <c r="H8" s="9"/>
      <c r="L8"/>
      <c r="M8"/>
      <c r="N8"/>
    </row>
    <row r="9" spans="1:14" ht="22.95" customHeight="1" x14ac:dyDescent="0.3">
      <c r="A9" s="3" t="s">
        <v>1030</v>
      </c>
      <c r="B9" s="7">
        <v>46235</v>
      </c>
      <c r="C9" s="3" t="str">
        <f>IFERROR(VLOOKUP(الافراج[[#This Row],[الرقم الداخلي]],تسجيل_العقود[],9,0),"")</f>
        <v>SCN-008160</v>
      </c>
      <c r="D9" s="3" t="str">
        <f>IFERROR(VLOOKUP(الافراج[[#This Row],[الرقم الداخلي]],تسجيل_العقود[],5,0),"")</f>
        <v>الصويا</v>
      </c>
      <c r="E9" s="3">
        <f>IFERROR(VLOOKUP(الافراج[[#This Row],[الرقم الداخلي]],تفصيلى[],8,0),"")</f>
        <v>0</v>
      </c>
      <c r="F9" s="49">
        <v>2500</v>
      </c>
      <c r="G9" s="9" t="s">
        <v>202</v>
      </c>
      <c r="H9" s="9"/>
      <c r="L9"/>
      <c r="M9"/>
      <c r="N9"/>
    </row>
    <row r="10" spans="1:14" ht="22.95" customHeight="1" x14ac:dyDescent="0.3">
      <c r="A10" s="3" t="s">
        <v>1032</v>
      </c>
      <c r="B10" s="7">
        <v>46235</v>
      </c>
      <c r="C10" s="3" t="str">
        <f>IFERROR(VLOOKUP(الافراج[[#This Row],[الرقم الداخلي]],تسجيل_العقود[],9,0),"")</f>
        <v>SCN-008161</v>
      </c>
      <c r="D10" s="3" t="str">
        <f>IFERROR(VLOOKUP(الافراج[[#This Row],[الرقم الداخلي]],تسجيل_العقود[],5,0),"")</f>
        <v>الصويا</v>
      </c>
      <c r="E10" s="3">
        <f>IFERROR(VLOOKUP(الافراج[[#This Row],[الرقم الداخلي]],تفصيلى[],8,0),"")</f>
        <v>0</v>
      </c>
      <c r="F10" s="49">
        <v>2500</v>
      </c>
      <c r="G10" s="9" t="s">
        <v>202</v>
      </c>
      <c r="H10" s="9"/>
      <c r="L10"/>
      <c r="M10"/>
      <c r="N10"/>
    </row>
    <row r="11" spans="1:14" ht="22.95" customHeight="1" x14ac:dyDescent="0.3">
      <c r="A11" s="3" t="s">
        <v>1034</v>
      </c>
      <c r="B11" s="7">
        <v>46235</v>
      </c>
      <c r="C11" s="3" t="str">
        <f>IFERROR(VLOOKUP(الافراج[[#This Row],[الرقم الداخلي]],تسجيل_العقود[],9,0),"")</f>
        <v>SCN-008162</v>
      </c>
      <c r="D11" s="3" t="str">
        <f>IFERROR(VLOOKUP(الافراج[[#This Row],[الرقم الداخلي]],تسجيل_العقود[],5,0),"")</f>
        <v>الصويا</v>
      </c>
      <c r="E11" s="3">
        <f>IFERROR(VLOOKUP(الافراج[[#This Row],[الرقم الداخلي]],تفصيلى[],8,0),"")</f>
        <v>0</v>
      </c>
      <c r="F11" s="49">
        <v>2500</v>
      </c>
      <c r="G11" s="9" t="s">
        <v>202</v>
      </c>
      <c r="H11" s="9"/>
      <c r="L11"/>
      <c r="M11"/>
      <c r="N11"/>
    </row>
    <row r="12" spans="1:14" ht="22.95" customHeight="1" x14ac:dyDescent="0.3">
      <c r="A12" s="3" t="s">
        <v>1036</v>
      </c>
      <c r="B12" s="7">
        <v>46235</v>
      </c>
      <c r="C12" s="3" t="str">
        <f>IFERROR(VLOOKUP(الافراج[[#This Row],[الرقم الداخلي]],تسجيل_العقود[],9,0),"")</f>
        <v>SCN-008163</v>
      </c>
      <c r="D12" s="3" t="str">
        <f>IFERROR(VLOOKUP(الافراج[[#This Row],[الرقم الداخلي]],تسجيل_العقود[],5,0),"")</f>
        <v>الصويا</v>
      </c>
      <c r="E12" s="3">
        <f>IFERROR(VLOOKUP(الافراج[[#This Row],[الرقم الداخلي]],تفصيلى[],8,0),"")</f>
        <v>0</v>
      </c>
      <c r="F12" s="49">
        <v>2500</v>
      </c>
      <c r="G12" s="9" t="s">
        <v>202</v>
      </c>
      <c r="H12" s="9"/>
      <c r="L12"/>
      <c r="M12"/>
      <c r="N12"/>
    </row>
    <row r="13" spans="1:14" ht="22.95" customHeight="1" x14ac:dyDescent="0.3">
      <c r="A13" s="3" t="s">
        <v>824</v>
      </c>
      <c r="B13" s="7">
        <v>46235</v>
      </c>
      <c r="C13" s="3">
        <f>IFERROR(VLOOKUP(الافراج[[#This Row],[الرقم الداخلي]],تسجيل_العقود[],9,0),"")</f>
        <v>20045090</v>
      </c>
      <c r="D13" s="3" t="str">
        <f>IFERROR(VLOOKUP(الافراج[[#This Row],[الرقم الداخلي]],تسجيل_العقود[],5,0),"")</f>
        <v>البذرة</v>
      </c>
      <c r="E13" s="3" t="str">
        <f>IFERROR(VLOOKUP(الافراج[[#This Row],[الرقم الداخلي]],تفصيلى[],8,0),"")</f>
        <v>MEDI VAIANO</v>
      </c>
      <c r="F13" s="49">
        <v>4000</v>
      </c>
      <c r="G13" s="9" t="s">
        <v>202</v>
      </c>
      <c r="H13" s="9"/>
      <c r="L13"/>
      <c r="M13"/>
      <c r="N13"/>
    </row>
    <row r="14" spans="1:14" ht="22.95" customHeight="1" x14ac:dyDescent="0.3">
      <c r="A14" s="3" t="s">
        <v>854</v>
      </c>
      <c r="B14" s="7">
        <v>46246</v>
      </c>
      <c r="C14" s="3" t="str">
        <f>IFERROR(VLOOKUP(الافراج[[#This Row],[الرقم الداخلي]],تسجيل_العقود[],9,0),"")</f>
        <v>S26/00231</v>
      </c>
      <c r="D14" s="3" t="str">
        <f>IFERROR(VLOOKUP(الافراج[[#This Row],[الرقم الداخلي]],تسجيل_العقود[],5,0),"")</f>
        <v>الــــــــــذرة</v>
      </c>
      <c r="E14" s="3" t="str">
        <f>IFERROR(VLOOKUP(الافراج[[#This Row],[الرقم الداخلي]],تفصيلى[],8,0),"")</f>
        <v>FABIA SCHULTE</v>
      </c>
      <c r="F14" s="49">
        <v>10000</v>
      </c>
      <c r="G14" s="45" t="s">
        <v>196</v>
      </c>
      <c r="H14" s="45"/>
      <c r="K14"/>
      <c r="L14"/>
      <c r="M14"/>
    </row>
    <row r="15" spans="1:14" ht="22.95" customHeight="1" x14ac:dyDescent="0.3">
      <c r="A15" s="3" t="s">
        <v>824</v>
      </c>
      <c r="B15" s="7">
        <v>46246</v>
      </c>
      <c r="C15" s="3">
        <f>IFERROR(VLOOKUP(الافراج[[#This Row],[الرقم الداخلي]],تسجيل_العقود[],9,0),"")</f>
        <v>20045090</v>
      </c>
      <c r="D15" s="3" t="str">
        <f>IFERROR(VLOOKUP(الافراج[[#This Row],[الرقم الداخلي]],تسجيل_العقود[],5,0),"")</f>
        <v>البذرة</v>
      </c>
      <c r="E15" s="3" t="str">
        <f>IFERROR(VLOOKUP(الافراج[[#This Row],[الرقم الداخلي]],تفصيلى[],8,0),"")</f>
        <v>MEDI VAIANO</v>
      </c>
      <c r="F15" s="49">
        <v>6000</v>
      </c>
      <c r="G15" s="45" t="s">
        <v>202</v>
      </c>
      <c r="H15" s="45"/>
      <c r="K15"/>
      <c r="L15"/>
      <c r="M15"/>
    </row>
    <row r="16" spans="1:14" ht="22.95" customHeight="1" x14ac:dyDescent="0.3">
      <c r="A16" s="3" t="s">
        <v>851</v>
      </c>
      <c r="B16" s="7">
        <v>46250</v>
      </c>
      <c r="C16" s="3" t="str">
        <f>IFERROR(VLOOKUP(الافراج[[#This Row],[الرقم الداخلي]],تسجيل_العقود[],9,0),"")</f>
        <v>26/S/04350</v>
      </c>
      <c r="D16" s="3" t="str">
        <f>IFERROR(VLOOKUP(الافراج[[#This Row],[الرقم الداخلي]],تسجيل_العقود[],5,0),"")</f>
        <v>الــــــــــذرة</v>
      </c>
      <c r="E16" s="3" t="str">
        <f>IFERROR(VLOOKUP(الافراج[[#This Row],[الرقم الداخلي]],تفصيلى[],8,0),"")</f>
        <v>PROPEL WEALTH</v>
      </c>
      <c r="F16" s="49">
        <v>13496.8</v>
      </c>
      <c r="G16" s="45" t="s">
        <v>202</v>
      </c>
      <c r="H16" s="45"/>
      <c r="K16"/>
      <c r="L16"/>
      <c r="M16"/>
    </row>
    <row r="17" spans="1:13" ht="22.95" customHeight="1" x14ac:dyDescent="0.3">
      <c r="A17" s="3" t="s">
        <v>854</v>
      </c>
      <c r="B17" s="7">
        <v>46250</v>
      </c>
      <c r="C17" s="3" t="str">
        <f>IFERROR(VLOOKUP(الافراج[[#This Row],[الرقم الداخلي]],تسجيل_العقود[],9,0),"")</f>
        <v>S26/00231</v>
      </c>
      <c r="D17" s="3" t="str">
        <f>IFERROR(VLOOKUP(الافراج[[#This Row],[الرقم الداخلي]],تسجيل_العقود[],5,0),"")</f>
        <v>الــــــــــذرة</v>
      </c>
      <c r="E17" s="3" t="str">
        <f>IFERROR(VLOOKUP(الافراج[[#This Row],[الرقم الداخلي]],تفصيلى[],8,0),"")</f>
        <v>FABIA SCHULTE</v>
      </c>
      <c r="F17" s="49">
        <v>10000</v>
      </c>
      <c r="G17" s="45" t="s">
        <v>202</v>
      </c>
      <c r="H17" s="45"/>
      <c r="K17"/>
      <c r="L17"/>
      <c r="M17"/>
    </row>
    <row r="18" spans="1:13" ht="22.95" customHeight="1" x14ac:dyDescent="0.3">
      <c r="A18" s="3" t="s">
        <v>851</v>
      </c>
      <c r="B18" s="7">
        <v>46251</v>
      </c>
      <c r="C18" s="3" t="str">
        <f>IFERROR(VLOOKUP(الافراج[[#This Row],[الرقم الداخلي]],تسجيل_العقود[],9,0),"")</f>
        <v>26/S/04350</v>
      </c>
      <c r="D18" s="3" t="str">
        <f>IFERROR(VLOOKUP(الافراج[[#This Row],[الرقم الداخلي]],تسجيل_العقود[],5,0),"")</f>
        <v>الــــــــــذرة</v>
      </c>
      <c r="E18" s="3" t="str">
        <f>IFERROR(VLOOKUP(الافراج[[#This Row],[الرقم الداخلي]],تفصيلى[],8,0),"")</f>
        <v>PROPEL WEALTH</v>
      </c>
      <c r="F18" s="49">
        <v>15000</v>
      </c>
      <c r="G18" s="45" t="s">
        <v>202</v>
      </c>
      <c r="H18" s="45"/>
      <c r="K18"/>
      <c r="L18"/>
      <c r="M18"/>
    </row>
    <row r="19" spans="1:13" ht="22.95" customHeight="1" x14ac:dyDescent="0.3">
      <c r="A19" s="3" t="s">
        <v>1038</v>
      </c>
      <c r="B19" s="7">
        <v>46251</v>
      </c>
      <c r="C19" s="3" t="str">
        <f>IFERROR(VLOOKUP(الافراج[[#This Row],[الرقم الداخلي]],تسجيل_العقود[],9,0),"")</f>
        <v>SCN-008164</v>
      </c>
      <c r="D19" s="3" t="str">
        <f>IFERROR(VLOOKUP(الافراج[[#This Row],[الرقم الداخلي]],تسجيل_العقود[],5,0),"")</f>
        <v>الصويا</v>
      </c>
      <c r="E19" s="3">
        <f>IFERROR(VLOOKUP(الافراج[[#This Row],[الرقم الداخلي]],تفصيلى[],8,0),"")</f>
        <v>0</v>
      </c>
      <c r="F19" s="49">
        <v>2500</v>
      </c>
      <c r="G19" s="45" t="s">
        <v>202</v>
      </c>
      <c r="H19" s="45"/>
      <c r="K19"/>
      <c r="L19"/>
      <c r="M19"/>
    </row>
    <row r="20" spans="1:13" ht="22.95" customHeight="1" x14ac:dyDescent="0.3">
      <c r="A20" s="3" t="s">
        <v>1040</v>
      </c>
      <c r="B20" s="7">
        <v>46252</v>
      </c>
      <c r="C20" s="3" t="str">
        <f>IFERROR(VLOOKUP(الافراج[[#This Row],[الرقم الداخلي]],تسجيل_العقود[],9,0),"")</f>
        <v>SCN-008165</v>
      </c>
      <c r="D20" s="3" t="str">
        <f>IFERROR(VLOOKUP(الافراج[[#This Row],[الرقم الداخلي]],تسجيل_العقود[],5,0),"")</f>
        <v>الصويا</v>
      </c>
      <c r="E20" s="3">
        <f>IFERROR(VLOOKUP(الافراج[[#This Row],[الرقم الداخلي]],تفصيلى[],8,0),"")</f>
        <v>0</v>
      </c>
      <c r="F20" s="49">
        <v>2500</v>
      </c>
      <c r="G20" s="45" t="s">
        <v>202</v>
      </c>
      <c r="H20" s="45"/>
      <c r="K20"/>
      <c r="L20"/>
      <c r="M20"/>
    </row>
    <row r="21" spans="1:13" ht="22.95" customHeight="1" x14ac:dyDescent="0.3">
      <c r="A21" s="3" t="s">
        <v>1042</v>
      </c>
      <c r="B21" s="7">
        <v>46254</v>
      </c>
      <c r="C21" s="3" t="str">
        <f>IFERROR(VLOOKUP(الافراج[[#This Row],[الرقم الداخلي]],تسجيل_العقود[],9,0),"")</f>
        <v>SCN-008166</v>
      </c>
      <c r="D21" s="3" t="str">
        <f>IFERROR(VLOOKUP(الافراج[[#This Row],[الرقم الداخلي]],تسجيل_العقود[],5,0),"")</f>
        <v>الصويا</v>
      </c>
      <c r="E21" s="3">
        <f>IFERROR(VLOOKUP(الافراج[[#This Row],[الرقم الداخلي]],تفصيلى[],8,0),"")</f>
        <v>0</v>
      </c>
      <c r="F21" s="49">
        <v>2500</v>
      </c>
      <c r="G21" s="45" t="s">
        <v>202</v>
      </c>
      <c r="H21" s="45"/>
      <c r="K21"/>
      <c r="L21"/>
      <c r="M21"/>
    </row>
    <row r="22" spans="1:13" ht="22.95" customHeight="1" x14ac:dyDescent="0.3">
      <c r="A22" s="3" t="s">
        <v>857</v>
      </c>
      <c r="B22" s="7">
        <v>46256</v>
      </c>
      <c r="C22" s="3">
        <f>IFERROR(VLOOKUP(الافراج[[#This Row],[الرقم الداخلي]],تسجيل_العقود[],9,0),"")</f>
        <v>60932003</v>
      </c>
      <c r="D22" s="3" t="str">
        <f>IFERROR(VLOOKUP(الافراج[[#This Row],[الرقم الداخلي]],تسجيل_العقود[],5,0),"")</f>
        <v>الــــــــــذرة</v>
      </c>
      <c r="E22" s="3" t="str">
        <f>IFERROR(VLOOKUP(الافراج[[#This Row],[الرقم الداخلي]],تفصيلى[],8,0),"")</f>
        <v>GRAND CONCORD</v>
      </c>
      <c r="F22" s="49">
        <v>10000</v>
      </c>
      <c r="G22" s="45" t="s">
        <v>196</v>
      </c>
      <c r="H22" s="45"/>
      <c r="K22"/>
      <c r="L22"/>
      <c r="M22"/>
    </row>
    <row r="23" spans="1:13" ht="22.95" customHeight="1" x14ac:dyDescent="0.3">
      <c r="A23" s="3" t="s">
        <v>857</v>
      </c>
      <c r="B23" s="7">
        <v>46256</v>
      </c>
      <c r="C23" s="3">
        <f>IFERROR(VLOOKUP(الافراج[[#This Row],[الرقم الداخلي]],تسجيل_العقود[],9,0),"")</f>
        <v>60932003</v>
      </c>
      <c r="D23" s="3" t="str">
        <f>IFERROR(VLOOKUP(الافراج[[#This Row],[الرقم الداخلي]],تسجيل_العقود[],5,0),"")</f>
        <v>الــــــــــذرة</v>
      </c>
      <c r="E23" s="3" t="str">
        <f>IFERROR(VLOOKUP(الافراج[[#This Row],[الرقم الداخلي]],تفصيلى[],8,0),"")</f>
        <v>GRAND CONCORD</v>
      </c>
      <c r="F23" s="49">
        <v>10000</v>
      </c>
      <c r="G23" s="45" t="s">
        <v>196</v>
      </c>
      <c r="H23" s="45"/>
      <c r="K23"/>
      <c r="L23"/>
      <c r="M23"/>
    </row>
    <row r="24" spans="1:13" ht="22.95" customHeight="1" x14ac:dyDescent="0.3">
      <c r="A24" s="3" t="s">
        <v>857</v>
      </c>
      <c r="B24" s="7">
        <v>46257</v>
      </c>
      <c r="C24" s="3">
        <f>IFERROR(VLOOKUP(الافراج[[#This Row],[الرقم الداخلي]],تسجيل_العقود[],9,0),"")</f>
        <v>60932003</v>
      </c>
      <c r="D24" s="3" t="str">
        <f>IFERROR(VLOOKUP(الافراج[[#This Row],[الرقم الداخلي]],تسجيل_العقود[],5,0),"")</f>
        <v>الــــــــــذرة</v>
      </c>
      <c r="E24" s="3" t="str">
        <f>IFERROR(VLOOKUP(الافراج[[#This Row],[الرقم الداخلي]],تفصيلى[],8,0),"")</f>
        <v>GRAND CONCORD</v>
      </c>
      <c r="F24" s="49">
        <v>13698.578</v>
      </c>
      <c r="G24" s="45" t="s">
        <v>196</v>
      </c>
      <c r="H24" s="45"/>
      <c r="K24"/>
      <c r="L24"/>
      <c r="M24"/>
    </row>
    <row r="25" spans="1:13" ht="22.95" customHeight="1" x14ac:dyDescent="0.3">
      <c r="A25" s="3" t="s">
        <v>1144</v>
      </c>
      <c r="B25" s="7">
        <v>46257</v>
      </c>
      <c r="C25" s="3" t="str">
        <f>IFERROR(VLOOKUP(الافراج[[#This Row],[الرقم الداخلي]],تسجيل_العقود[],9,0),"")</f>
        <v>SCN-008547</v>
      </c>
      <c r="D25" s="3" t="str">
        <f>IFERROR(VLOOKUP(الافراج[[#This Row],[الرقم الداخلي]],تسجيل_العقود[],5,0),"")</f>
        <v>الصويا</v>
      </c>
      <c r="E25" s="3">
        <f>IFERROR(VLOOKUP(الافراج[[#This Row],[الرقم الداخلي]],تفصيلى[],8,0),"")</f>
        <v>0</v>
      </c>
      <c r="F25" s="49">
        <v>2500</v>
      </c>
      <c r="G25" s="45" t="s">
        <v>202</v>
      </c>
      <c r="H25" s="45"/>
      <c r="K25"/>
      <c r="L25"/>
      <c r="M25"/>
    </row>
    <row r="26" spans="1:13" ht="22.95" customHeight="1" x14ac:dyDescent="0.3">
      <c r="A26" s="3" t="s">
        <v>861</v>
      </c>
      <c r="B26" s="7">
        <v>46257</v>
      </c>
      <c r="C26" s="3" t="str">
        <f>IFERROR(VLOOKUP(الافراج[[#This Row],[الرقم الداخلي]],تسجيل_العقود[],9,0),"")</f>
        <v>S26/00011</v>
      </c>
      <c r="D26" s="3" t="str">
        <f>IFERROR(VLOOKUP(الافراج[[#This Row],[الرقم الداخلي]],تسجيل_العقود[],5,0),"")</f>
        <v>الــــــــــذرة</v>
      </c>
      <c r="E26" s="3" t="str">
        <f>IFERROR(VLOOKUP(الافراج[[#This Row],[الرقم الداخلي]],تفصيلى[],8,0),"")</f>
        <v>ANTHEA V</v>
      </c>
      <c r="F26" s="49">
        <v>15000</v>
      </c>
      <c r="G26" s="45" t="s">
        <v>196</v>
      </c>
      <c r="H26" s="45"/>
      <c r="K26"/>
      <c r="L26"/>
      <c r="M26"/>
    </row>
    <row r="27" spans="1:13" ht="22.95" customHeight="1" x14ac:dyDescent="0.3">
      <c r="A27" s="3" t="s">
        <v>861</v>
      </c>
      <c r="B27" s="7">
        <v>46257</v>
      </c>
      <c r="C27" s="3" t="str">
        <f>IFERROR(VLOOKUP(الافراج[[#This Row],[الرقم الداخلي]],تسجيل_العقود[],9,0),"")</f>
        <v>S26/00011</v>
      </c>
      <c r="D27" s="3" t="str">
        <f>IFERROR(VLOOKUP(الافراج[[#This Row],[الرقم الداخلي]],تسجيل_العقود[],5,0),"")</f>
        <v>الــــــــــذرة</v>
      </c>
      <c r="E27" s="3" t="str">
        <f>IFERROR(VLOOKUP(الافراج[[#This Row],[الرقم الداخلي]],تفصيلى[],8,0),"")</f>
        <v>ANTHEA V</v>
      </c>
      <c r="F27" s="49">
        <v>10000</v>
      </c>
      <c r="G27" s="45" t="s">
        <v>196</v>
      </c>
      <c r="H27" s="45"/>
      <c r="K27"/>
      <c r="L27"/>
      <c r="M27"/>
    </row>
    <row r="28" spans="1:13" ht="22.95" customHeight="1" x14ac:dyDescent="0.3">
      <c r="A28" s="3" t="s">
        <v>861</v>
      </c>
      <c r="B28" s="7">
        <v>46259</v>
      </c>
      <c r="C28" s="3" t="str">
        <f>IFERROR(VLOOKUP(الافراج[[#This Row],[الرقم الداخلي]],تسجيل_العقود[],9,0),"")</f>
        <v>S26/00011</v>
      </c>
      <c r="D28" s="3" t="str">
        <f>IFERROR(VLOOKUP(الافراج[[#This Row],[الرقم الداخلي]],تسجيل_العقود[],5,0),"")</f>
        <v>الــــــــــذرة</v>
      </c>
      <c r="E28" s="3" t="str">
        <f>IFERROR(VLOOKUP(الافراج[[#This Row],[الرقم الداخلي]],تفصيلى[],8,0),"")</f>
        <v>ANTHEA V</v>
      </c>
      <c r="F28" s="49">
        <v>15000</v>
      </c>
      <c r="G28" s="45" t="s">
        <v>196</v>
      </c>
      <c r="H28" s="45"/>
      <c r="K28"/>
      <c r="L28"/>
      <c r="M28"/>
    </row>
    <row r="29" spans="1:13" ht="22.95" customHeight="1" x14ac:dyDescent="0.3">
      <c r="A29" s="3" t="s">
        <v>861</v>
      </c>
      <c r="B29" s="7">
        <v>46259</v>
      </c>
      <c r="C29" s="3" t="str">
        <f>IFERROR(VLOOKUP(الافراج[[#This Row],[الرقم الداخلي]],تسجيل_العقود[],9,0),"")</f>
        <v>S26/00011</v>
      </c>
      <c r="D29" s="3" t="str">
        <f>IFERROR(VLOOKUP(الافراج[[#This Row],[الرقم الداخلي]],تسجيل_العقود[],5,0),"")</f>
        <v>الــــــــــذرة</v>
      </c>
      <c r="E29" s="3" t="str">
        <f>IFERROR(VLOOKUP(الافراج[[#This Row],[الرقم الداخلي]],تفصيلى[],8,0),"")</f>
        <v>ANTHEA V</v>
      </c>
      <c r="F29" s="49">
        <v>13550.431</v>
      </c>
      <c r="G29" s="45" t="s">
        <v>196</v>
      </c>
      <c r="H29" s="45"/>
    </row>
    <row r="30" spans="1:13" ht="22.95" customHeight="1" x14ac:dyDescent="0.3">
      <c r="A30" s="3" t="s">
        <v>1145</v>
      </c>
      <c r="B30" s="7">
        <v>46261</v>
      </c>
      <c r="C30" s="3" t="str">
        <f>IFERROR(VLOOKUP(الافراج[[#This Row],[الرقم الداخلي]],تسجيل_العقود[],9,0),"")</f>
        <v>SCN-008548</v>
      </c>
      <c r="D30" s="3" t="str">
        <f>IFERROR(VLOOKUP(الافراج[[#This Row],[الرقم الداخلي]],تسجيل_العقود[],5,0),"")</f>
        <v>الصويا</v>
      </c>
      <c r="E30" s="3">
        <f>IFERROR(VLOOKUP(الافراج[[#This Row],[الرقم الداخلي]],تفصيلى[],8,0),"")</f>
        <v>0</v>
      </c>
      <c r="F30" s="49">
        <v>2500</v>
      </c>
      <c r="G30" s="45" t="s">
        <v>202</v>
      </c>
      <c r="H30" s="45"/>
    </row>
    <row r="31" spans="1:13" ht="22.95" customHeight="1" x14ac:dyDescent="0.3">
      <c r="A31" s="3" t="s">
        <v>865</v>
      </c>
      <c r="B31" s="7">
        <v>46263</v>
      </c>
      <c r="C31" s="3" t="str">
        <f>IFERROR(VLOOKUP(الافراج[[#This Row],[الرقم الداخلي]],تسجيل_العقود[],9,0),"")</f>
        <v>S26/00213</v>
      </c>
      <c r="D31" s="3" t="str">
        <f>IFERROR(VLOOKUP(الافراج[[#This Row],[الرقم الداخلي]],تسجيل_العقود[],5,0),"")</f>
        <v>الــــــــــذرة</v>
      </c>
      <c r="E31" s="3" t="str">
        <f>IFERROR(VLOOKUP(الافراج[[#This Row],[الرقم الداخلي]],تفصيلى[],8,0),"")</f>
        <v>ASIAN PRIDE</v>
      </c>
      <c r="F31" s="49">
        <v>15000</v>
      </c>
      <c r="G31" s="45" t="s">
        <v>196</v>
      </c>
      <c r="H31" s="45"/>
    </row>
    <row r="32" spans="1:13" ht="22.95" customHeight="1" x14ac:dyDescent="0.3">
      <c r="A32" s="3" t="s">
        <v>865</v>
      </c>
      <c r="B32" s="7">
        <v>46263</v>
      </c>
      <c r="C32" s="3" t="str">
        <f>IFERROR(VLOOKUP(الافراج[[#This Row],[الرقم الداخلي]],تسجيل_العقود[],9,0),"")</f>
        <v>S26/00213</v>
      </c>
      <c r="D32" s="3" t="str">
        <f>IFERROR(VLOOKUP(الافراج[[#This Row],[الرقم الداخلي]],تسجيل_العقود[],5,0),"")</f>
        <v>الــــــــــذرة</v>
      </c>
      <c r="E32" s="3" t="str">
        <f>IFERROR(VLOOKUP(الافراج[[#This Row],[الرقم الداخلي]],تفصيلى[],8,0),"")</f>
        <v>ASIAN PRIDE</v>
      </c>
      <c r="F32" s="49">
        <v>10000</v>
      </c>
      <c r="G32" s="45" t="s">
        <v>196</v>
      </c>
      <c r="H32" s="45"/>
    </row>
    <row r="33" spans="1:8" ht="22.95" customHeight="1" x14ac:dyDescent="0.3">
      <c r="A33" s="3" t="s">
        <v>865</v>
      </c>
      <c r="B33" s="7">
        <v>46264</v>
      </c>
      <c r="C33" s="3" t="str">
        <f>IFERROR(VLOOKUP(الافراج[[#This Row],[الرقم الداخلي]],تسجيل_العقود[],9,0),"")</f>
        <v>S26/00213</v>
      </c>
      <c r="D33" s="3" t="str">
        <f>IFERROR(VLOOKUP(الافراج[[#This Row],[الرقم الداخلي]],تسجيل_العقود[],5,0),"")</f>
        <v>الــــــــــذرة</v>
      </c>
      <c r="E33" s="3" t="str">
        <f>IFERROR(VLOOKUP(الافراج[[#This Row],[الرقم الداخلي]],تفصيلى[],8,0),"")</f>
        <v>ASIAN PRIDE</v>
      </c>
      <c r="F33" s="49">
        <v>12719.971</v>
      </c>
      <c r="G33" s="45" t="s">
        <v>202</v>
      </c>
      <c r="H33" s="45"/>
    </row>
    <row r="34" spans="1:8" ht="22.95" customHeight="1" x14ac:dyDescent="0.3">
      <c r="A34" s="3" t="s">
        <v>865</v>
      </c>
      <c r="B34" s="7">
        <v>46265</v>
      </c>
      <c r="C34" s="3" t="str">
        <f>IFERROR(VLOOKUP(الافراج[[#This Row],[الرقم الداخلي]],تسجيل_العقود[],9,0),"")</f>
        <v>S26/00213</v>
      </c>
      <c r="D34" s="3" t="str">
        <f>IFERROR(VLOOKUP(الافراج[[#This Row],[الرقم الداخلي]],تسجيل_العقود[],5,0),"")</f>
        <v>الــــــــــذرة</v>
      </c>
      <c r="E34" s="3" t="str">
        <f>IFERROR(VLOOKUP(الافراج[[#This Row],[الرقم الداخلي]],تفصيلى[],8,0),"")</f>
        <v>ASIAN PRIDE</v>
      </c>
      <c r="F34" s="49">
        <v>10000</v>
      </c>
      <c r="G34" s="45" t="s">
        <v>202</v>
      </c>
      <c r="H34" s="45"/>
    </row>
    <row r="35" spans="1:8" ht="22.95" customHeight="1" x14ac:dyDescent="0.3">
      <c r="A35" s="3" t="s">
        <v>1146</v>
      </c>
      <c r="B35" s="7">
        <v>46266</v>
      </c>
      <c r="C35" s="3" t="str">
        <f>IFERROR(VLOOKUP(الافراج[[#This Row],[الرقم الداخلي]],تسجيل_العقود[],9,0),"")</f>
        <v>SCN-008549</v>
      </c>
      <c r="D35" s="3" t="str">
        <f>IFERROR(VLOOKUP(الافراج[[#This Row],[الرقم الداخلي]],تسجيل_العقود[],5,0),"")</f>
        <v>الصويا</v>
      </c>
      <c r="E35" s="3">
        <f>IFERROR(VLOOKUP(الافراج[[#This Row],[الرقم الداخلي]],تفصيلى[],8,0),"")</f>
        <v>0</v>
      </c>
      <c r="F35" s="49">
        <v>2500</v>
      </c>
      <c r="G35" s="45" t="s">
        <v>202</v>
      </c>
      <c r="H35" s="45"/>
    </row>
    <row r="36" spans="1:8" ht="22.95" customHeight="1" x14ac:dyDescent="0.3">
      <c r="A36" s="3" t="s">
        <v>1148</v>
      </c>
      <c r="B36" s="7">
        <v>46267</v>
      </c>
      <c r="C36" s="3" t="str">
        <f>IFERROR(VLOOKUP(الافراج[[#This Row],[الرقم الداخلي]],تسجيل_العقود[],9,0),"")</f>
        <v>SCN-008551</v>
      </c>
      <c r="D36" s="3" t="str">
        <f>IFERROR(VLOOKUP(الافراج[[#This Row],[الرقم الداخلي]],تسجيل_العقود[],5,0),"")</f>
        <v>الصويا</v>
      </c>
      <c r="E36" s="3">
        <f>IFERROR(VLOOKUP(الافراج[[#This Row],[الرقم الداخلي]],تفصيلى[],8,0),"")</f>
        <v>0</v>
      </c>
      <c r="F36" s="49">
        <v>2500</v>
      </c>
      <c r="G36" s="45" t="s">
        <v>202</v>
      </c>
      <c r="H36" s="45"/>
    </row>
    <row r="37" spans="1:8" ht="22.95" customHeight="1" x14ac:dyDescent="0.3">
      <c r="A37" s="3" t="s">
        <v>865</v>
      </c>
      <c r="B37" s="7">
        <v>46266</v>
      </c>
      <c r="C37" s="3" t="str">
        <f>IFERROR(VLOOKUP(الافراج[[#This Row],[الرقم الداخلي]],تسجيل_العقود[],9,0),"")</f>
        <v>S26/00213</v>
      </c>
      <c r="D37" s="3" t="str">
        <f>IFERROR(VLOOKUP(الافراج[[#This Row],[الرقم الداخلي]],تسجيل_العقود[],5,0),"")</f>
        <v>الــــــــــذرة</v>
      </c>
      <c r="E37" s="3" t="str">
        <f>IFERROR(VLOOKUP(الافراج[[#This Row],[الرقم الداخلي]],تفصيلى[],8,0),"")</f>
        <v>ASIAN PRIDE</v>
      </c>
      <c r="F37" s="49">
        <v>10000</v>
      </c>
      <c r="G37" s="45" t="s">
        <v>196</v>
      </c>
      <c r="H37" s="45"/>
    </row>
    <row r="38" spans="1:8" ht="22.95" customHeight="1" x14ac:dyDescent="0.3">
      <c r="A38" s="3" t="s">
        <v>857</v>
      </c>
      <c r="B38" s="7">
        <v>46271</v>
      </c>
      <c r="C38" s="3">
        <f>IFERROR(VLOOKUP(الافراج[[#This Row],[الرقم الداخلي]],تسجيل_العقود[],9,0),"")</f>
        <v>60932003</v>
      </c>
      <c r="D38" s="3" t="str">
        <f>IFERROR(VLOOKUP(الافراج[[#This Row],[الرقم الداخلي]],تسجيل_العقود[],5,0),"")</f>
        <v>الــــــــــذرة</v>
      </c>
      <c r="E38" s="3" t="str">
        <f>IFERROR(VLOOKUP(الافراج[[#This Row],[الرقم الداخلي]],تفصيلى[],8,0),"")</f>
        <v>GRAND CONCORD</v>
      </c>
      <c r="F38" s="49">
        <v>15000</v>
      </c>
      <c r="G38" s="45" t="s">
        <v>202</v>
      </c>
      <c r="H38" s="45"/>
    </row>
    <row r="39" spans="1:8" ht="22.95" customHeight="1" x14ac:dyDescent="0.3">
      <c r="A39" s="3" t="s">
        <v>857</v>
      </c>
      <c r="B39" s="7">
        <v>46271</v>
      </c>
      <c r="C39" s="3">
        <f>IFERROR(VLOOKUP(الافراج[[#This Row],[الرقم الداخلي]],تسجيل_العقود[],9,0),"")</f>
        <v>60932003</v>
      </c>
      <c r="D39" s="3" t="str">
        <f>IFERROR(VLOOKUP(الافراج[[#This Row],[الرقم الداخلي]],تسجيل_العقود[],5,0),"")</f>
        <v>الــــــــــذرة</v>
      </c>
      <c r="E39" s="3" t="str">
        <f>IFERROR(VLOOKUP(الافراج[[#This Row],[الرقم الداخلي]],تفصيلى[],8,0),"")</f>
        <v>GRAND CONCORD</v>
      </c>
      <c r="F39" s="49">
        <v>10000</v>
      </c>
      <c r="G39" s="45" t="s">
        <v>202</v>
      </c>
      <c r="H39" s="45"/>
    </row>
    <row r="40" spans="1:8" ht="22.95" customHeight="1" x14ac:dyDescent="0.3">
      <c r="A40" s="3" t="s">
        <v>1147</v>
      </c>
      <c r="B40" s="7">
        <v>46271</v>
      </c>
      <c r="C40" s="3" t="str">
        <f>IFERROR(VLOOKUP(الافراج[[#This Row],[الرقم الداخلي]],تسجيل_العقود[],9,0),"")</f>
        <v>SCN-008550</v>
      </c>
      <c r="D40" s="3" t="str">
        <f>IFERROR(VLOOKUP(الافراج[[#This Row],[الرقم الداخلي]],تسجيل_العقود[],5,0),"")</f>
        <v>الصويا</v>
      </c>
      <c r="E40" s="3">
        <f>IFERROR(VLOOKUP(الافراج[[#This Row],[الرقم الداخلي]],تفصيلى[],8,0),"")</f>
        <v>0</v>
      </c>
      <c r="F40" s="49">
        <v>2500</v>
      </c>
      <c r="G40" s="45" t="s">
        <v>202</v>
      </c>
      <c r="H40" s="45"/>
    </row>
    <row r="41" spans="1:8" ht="22.95" customHeight="1" x14ac:dyDescent="0.3">
      <c r="A41" s="3" t="s">
        <v>1149</v>
      </c>
      <c r="B41" s="7">
        <v>46273</v>
      </c>
      <c r="C41" s="3" t="str">
        <f>IFERROR(VLOOKUP(الافراج[[#This Row],[الرقم الداخلي]],تسجيل_العقود[],9,0),"")</f>
        <v>SCN-008552</v>
      </c>
      <c r="D41" s="3" t="str">
        <f>IFERROR(VLOOKUP(الافراج[[#This Row],[الرقم الداخلي]],تسجيل_العقود[],5,0),"")</f>
        <v>الصويا</v>
      </c>
      <c r="E41" s="3">
        <f>IFERROR(VLOOKUP(الافراج[[#This Row],[الرقم الداخلي]],تفصيلى[],8,0),"")</f>
        <v>0</v>
      </c>
      <c r="F41" s="49">
        <v>2500</v>
      </c>
      <c r="G41" s="45" t="s">
        <v>202</v>
      </c>
      <c r="H41" s="45"/>
    </row>
    <row r="42" spans="1:8" ht="22.95" customHeight="1" x14ac:dyDescent="0.3">
      <c r="A42" s="3" t="s">
        <v>1150</v>
      </c>
      <c r="B42" s="7">
        <v>46275</v>
      </c>
      <c r="C42" s="3" t="str">
        <f>IFERROR(VLOOKUP(الافراج[[#This Row],[الرقم الداخلي]],تسجيل_العقود[],9,0),"")</f>
        <v>SCN-008553</v>
      </c>
      <c r="D42" s="3" t="str">
        <f>IFERROR(VLOOKUP(الافراج[[#This Row],[الرقم الداخلي]],تسجيل_العقود[],5,0),"")</f>
        <v>الصويا</v>
      </c>
      <c r="E42" s="3">
        <f>IFERROR(VLOOKUP(الافراج[[#This Row],[الرقم الداخلي]],تفصيلى[],8,0),"")</f>
        <v>0</v>
      </c>
      <c r="F42" s="49">
        <v>2500</v>
      </c>
      <c r="G42" s="45" t="s">
        <v>202</v>
      </c>
      <c r="H42" s="45"/>
    </row>
    <row r="43" spans="1:8" ht="22.95" customHeight="1" x14ac:dyDescent="0.3">
      <c r="A43" s="3" t="s">
        <v>1184</v>
      </c>
      <c r="B43" s="7">
        <v>46279</v>
      </c>
      <c r="C43" s="3" t="str">
        <f>IFERROR(VLOOKUP(الافراج[[#This Row],[الرقم الداخلي]],تسجيل_العقود[],9,0),"")</f>
        <v>FZ29082026</v>
      </c>
      <c r="D43" s="3" t="str">
        <f>IFERROR(VLOOKUP(الافراج[[#This Row],[الرقم الداخلي]],تسجيل_العقود[],5,0),"")</f>
        <v>دوار الشمس</v>
      </c>
      <c r="E43" s="3" t="str">
        <f>IFERROR(VLOOKUP(الافراج[[#This Row],[الرقم الداخلي]],تفصيلى[],8,0),"")</f>
        <v>ELA T</v>
      </c>
      <c r="F43" s="49">
        <v>2000</v>
      </c>
      <c r="G43" s="45" t="s">
        <v>202</v>
      </c>
      <c r="H43" s="45"/>
    </row>
    <row r="44" spans="1:8" ht="22.95" customHeight="1" x14ac:dyDescent="0.3">
      <c r="A44" s="3" t="s">
        <v>1151</v>
      </c>
      <c r="B44" s="7">
        <v>46279</v>
      </c>
      <c r="C44" s="3" t="str">
        <f>IFERROR(VLOOKUP(الافراج[[#This Row],[الرقم الداخلي]],تسجيل_العقود[],9,0),"")</f>
        <v>SCN-008554</v>
      </c>
      <c r="D44" s="3" t="str">
        <f>IFERROR(VLOOKUP(الافراج[[#This Row],[الرقم الداخلي]],تسجيل_العقود[],5,0),"")</f>
        <v>الصويا</v>
      </c>
      <c r="E44" s="3">
        <f>IFERROR(VLOOKUP(الافراج[[#This Row],[الرقم الداخلي]],تفصيلى[],8,0),"")</f>
        <v>0</v>
      </c>
      <c r="F44" s="49">
        <v>2500</v>
      </c>
      <c r="G44" s="45" t="s">
        <v>202</v>
      </c>
      <c r="H44" s="45"/>
    </row>
    <row r="45" spans="1:8" ht="22.95" customHeight="1" x14ac:dyDescent="0.3">
      <c r="A45" s="3" t="s">
        <v>1185</v>
      </c>
      <c r="B45" s="7">
        <v>46282</v>
      </c>
      <c r="C45" s="3" t="str">
        <f>IFERROR(VLOOKUP(الافراج[[#This Row],[الرقم الداخلي]],تسجيل_العقود[],9,0),"")</f>
        <v>SCN-008633</v>
      </c>
      <c r="D45" s="3" t="str">
        <f>IFERROR(VLOOKUP(الافراج[[#This Row],[الرقم الداخلي]],تسجيل_العقود[],5,0),"")</f>
        <v>الصويا</v>
      </c>
      <c r="E45" s="3">
        <f>IFERROR(VLOOKUP(الافراج[[#This Row],[الرقم الداخلي]],تفصيلى[],8,0),"")</f>
        <v>0</v>
      </c>
      <c r="F45" s="49">
        <v>2500</v>
      </c>
      <c r="G45" s="45" t="s">
        <v>202</v>
      </c>
      <c r="H45" s="45"/>
    </row>
    <row r="46" spans="1:8" ht="22.95" customHeight="1" x14ac:dyDescent="0.3">
      <c r="A46" s="3" t="s">
        <v>1186</v>
      </c>
      <c r="B46" s="7">
        <v>46286</v>
      </c>
      <c r="C46" s="3" t="str">
        <f>IFERROR(VLOOKUP(الافراج[[#This Row],[الرقم الداخلي]],تسجيل_العقود[],9,0),"")</f>
        <v>SCN-008634</v>
      </c>
      <c r="D46" s="3" t="str">
        <f>IFERROR(VLOOKUP(الافراج[[#This Row],[الرقم الداخلي]],تسجيل_العقود[],5,0),"")</f>
        <v>الصويا</v>
      </c>
      <c r="E46" s="3">
        <f>IFERROR(VLOOKUP(الافراج[[#This Row],[الرقم الداخلي]],تفصيلى[],8,0),"")</f>
        <v>0</v>
      </c>
      <c r="F46" s="49">
        <v>2500</v>
      </c>
      <c r="G46" s="45" t="s">
        <v>202</v>
      </c>
      <c r="H46" s="45"/>
    </row>
    <row r="47" spans="1:8" ht="22.95" customHeight="1" x14ac:dyDescent="0.3">
      <c r="A47" s="3" t="s">
        <v>868</v>
      </c>
      <c r="B47" s="7">
        <v>46286</v>
      </c>
      <c r="C47" s="3" t="str">
        <f>IFERROR(VLOOKUP(الافراج[[#This Row],[الرقم الداخلي]],تسجيل_العقود[],9,0),"")</f>
        <v>S26/00052</v>
      </c>
      <c r="D47" s="3" t="str">
        <f>IFERROR(VLOOKUP(الافراج[[#This Row],[الرقم الداخلي]],تسجيل_العقود[],5,0),"")</f>
        <v>الــــــــــذرة</v>
      </c>
      <c r="E47" s="3" t="str">
        <f>IFERROR(VLOOKUP(الافراج[[#This Row],[الرقم الداخلي]],تفصيلى[],8,0),"")</f>
        <v>KYRA PANAGHIA</v>
      </c>
      <c r="F47" s="49">
        <v>15000</v>
      </c>
      <c r="G47" s="45" t="s">
        <v>196</v>
      </c>
      <c r="H47" s="45"/>
    </row>
    <row r="48" spans="1:8" ht="22.95" customHeight="1" x14ac:dyDescent="0.3">
      <c r="A48" s="3" t="s">
        <v>868</v>
      </c>
      <c r="B48" s="7">
        <v>46286</v>
      </c>
      <c r="C48" s="3" t="str">
        <f>IFERROR(VLOOKUP(الافراج[[#This Row],[الرقم الداخلي]],تسجيل_العقود[],9,0),"")</f>
        <v>S26/00052</v>
      </c>
      <c r="D48" s="3" t="str">
        <f>IFERROR(VLOOKUP(الافراج[[#This Row],[الرقم الداخلي]],تسجيل_العقود[],5,0),"")</f>
        <v>الــــــــــذرة</v>
      </c>
      <c r="E48" s="3" t="str">
        <f>IFERROR(VLOOKUP(الافراج[[#This Row],[الرقم الداخلي]],تفصيلى[],8,0),"")</f>
        <v>KYRA PANAGHIA</v>
      </c>
      <c r="F48" s="49">
        <v>15000</v>
      </c>
      <c r="G48" s="45" t="s">
        <v>196</v>
      </c>
      <c r="H48" s="45"/>
    </row>
    <row r="49" spans="1:7" ht="22.95" customHeight="1" x14ac:dyDescent="0.3">
      <c r="A49" s="3" t="s">
        <v>1232</v>
      </c>
      <c r="B49" s="7">
        <v>46287</v>
      </c>
      <c r="C49" s="3" t="str">
        <f>IFERROR(VLOOKUP(الافراج[[#This Row],[الرقم الداخلي]],تسجيل_العقود[],9,0),"")</f>
        <v>255/2026/L</v>
      </c>
      <c r="D49" s="3" t="str">
        <f>IFERROR(VLOOKUP(الافراج[[#This Row],[الرقم الداخلي]],تسجيل_العقود[],5,0),"")</f>
        <v>الصويا</v>
      </c>
      <c r="E49" s="3">
        <f>IFERROR(VLOOKUP(الافراج[[#This Row],[الرقم الداخلي]],تفصيلى[],8,0),"")</f>
        <v>0</v>
      </c>
      <c r="F49" s="49">
        <v>250</v>
      </c>
      <c r="G49" s="45" t="s">
        <v>202</v>
      </c>
    </row>
    <row r="50" spans="1:7" ht="22.95" customHeight="1" x14ac:dyDescent="0.3">
      <c r="A50" s="3" t="s">
        <v>1232</v>
      </c>
      <c r="B50" s="7">
        <v>46279</v>
      </c>
      <c r="C50" s="3" t="str">
        <f>IFERROR(VLOOKUP(الافراج[[#This Row],[الرقم الداخلي]],تسجيل_العقود[],9,0),"")</f>
        <v>255/2026/L</v>
      </c>
      <c r="D50" s="3" t="str">
        <f>IFERROR(VLOOKUP(الافراج[[#This Row],[الرقم الداخلي]],تسجيل_العقود[],5,0),"")</f>
        <v>الصويا</v>
      </c>
      <c r="E50" s="3">
        <f>IFERROR(VLOOKUP(الافراج[[#This Row],[الرقم الداخلي]],تفصيلى[],8,0),"")</f>
        <v>0</v>
      </c>
      <c r="F50" s="49">
        <v>250</v>
      </c>
      <c r="G50" s="45" t="s">
        <v>202</v>
      </c>
    </row>
    <row r="51" spans="1:7" ht="22.95" customHeight="1" x14ac:dyDescent="0.3">
      <c r="A51" s="3" t="s">
        <v>1232</v>
      </c>
      <c r="B51" s="7">
        <v>46278</v>
      </c>
      <c r="C51" s="3" t="str">
        <f>IFERROR(VLOOKUP(الافراج[[#This Row],[الرقم الداخلي]],تسجيل_العقود[],9,0),"")</f>
        <v>255/2026/L</v>
      </c>
      <c r="D51" s="3" t="str">
        <f>IFERROR(VLOOKUP(الافراج[[#This Row],[الرقم الداخلي]],تسجيل_العقود[],5,0),"")</f>
        <v>الصويا</v>
      </c>
      <c r="E51" s="3">
        <f>IFERROR(VLOOKUP(الافراج[[#This Row],[الرقم الداخلي]],تفصيلى[],8,0),"")</f>
        <v>0</v>
      </c>
      <c r="F51" s="49">
        <v>250</v>
      </c>
      <c r="G51" s="45" t="s">
        <v>202</v>
      </c>
    </row>
    <row r="52" spans="1:7" ht="22.95" customHeight="1" x14ac:dyDescent="0.3">
      <c r="A52" s="3" t="s">
        <v>868</v>
      </c>
      <c r="B52" s="7">
        <v>46287</v>
      </c>
      <c r="C52" s="3" t="str">
        <f>IFERROR(VLOOKUP(الافراج[[#This Row],[الرقم الداخلي]],تسجيل_العقود[],9,0),"")</f>
        <v>S26/00052</v>
      </c>
      <c r="D52" s="3" t="str">
        <f>IFERROR(VLOOKUP(الافراج[[#This Row],[الرقم الداخلي]],تسجيل_العقود[],5,0),"")</f>
        <v>الــــــــــذرة</v>
      </c>
      <c r="E52" s="3" t="str">
        <f>IFERROR(VLOOKUP(الافراج[[#This Row],[الرقم الداخلي]],تفصيلى[],8,0),"")</f>
        <v>KYRA PANAGHIA</v>
      </c>
      <c r="F52" s="49">
        <v>18800.919999999998</v>
      </c>
      <c r="G52" s="45" t="s">
        <v>196</v>
      </c>
    </row>
    <row r="53" spans="1:7" ht="22.95" customHeight="1" x14ac:dyDescent="0.3">
      <c r="A53" s="3" t="s">
        <v>1187</v>
      </c>
      <c r="B53" s="7">
        <v>46288</v>
      </c>
      <c r="C53" s="3" t="str">
        <f>IFERROR(VLOOKUP(الافراج[[#This Row],[الرقم الداخلي]],تسجيل_العقود[],9,0),"")</f>
        <v>SCN-008635</v>
      </c>
      <c r="D53" s="3" t="str">
        <f>IFERROR(VLOOKUP(الافراج[[#This Row],[الرقم الداخلي]],تسجيل_العقود[],5,0),"")</f>
        <v>الصويا</v>
      </c>
      <c r="E53" s="3">
        <f>IFERROR(VLOOKUP(الافراج[[#This Row],[الرقم الداخلي]],تفصيلى[],8,0),"")</f>
        <v>0</v>
      </c>
      <c r="F53" s="49">
        <v>2500</v>
      </c>
      <c r="G53" s="45" t="s">
        <v>202</v>
      </c>
    </row>
    <row r="54" spans="1:7" ht="22.95" customHeight="1" x14ac:dyDescent="0.3">
      <c r="A54" s="3" t="s">
        <v>1232</v>
      </c>
      <c r="B54" s="7">
        <v>46288</v>
      </c>
      <c r="C54" s="3" t="str">
        <f>IFERROR(VLOOKUP(الافراج[[#This Row],[الرقم الداخلي]],تسجيل_العقود[],9,0),"")</f>
        <v>255/2026/L</v>
      </c>
      <c r="D54" s="3" t="str">
        <f>IFERROR(VLOOKUP(الافراج[[#This Row],[الرقم الداخلي]],تسجيل_العقود[],5,0),"")</f>
        <v>الصويا</v>
      </c>
      <c r="E54" s="3">
        <f>IFERROR(VLOOKUP(الافراج[[#This Row],[الرقم الداخلي]],تفصيلى[],8,0),"")</f>
        <v>0</v>
      </c>
      <c r="F54" s="49">
        <v>500</v>
      </c>
      <c r="G54" s="45" t="s">
        <v>202</v>
      </c>
    </row>
    <row r="55" spans="1:7" ht="22.95" customHeight="1" x14ac:dyDescent="0.3">
      <c r="A55" s="3" t="s">
        <v>1232</v>
      </c>
      <c r="B55" s="7">
        <v>46291</v>
      </c>
      <c r="C55" s="3" t="str">
        <f>IFERROR(VLOOKUP(الافراج[[#This Row],[الرقم الداخلي]],تسجيل_العقود[],9,0),"")</f>
        <v>255/2026/L</v>
      </c>
      <c r="D55" s="3" t="str">
        <f>IFERROR(VLOOKUP(الافراج[[#This Row],[الرقم الداخلي]],تسجيل_العقود[],5,0),"")</f>
        <v>الصويا</v>
      </c>
      <c r="E55" s="3">
        <f>IFERROR(VLOOKUP(الافراج[[#This Row],[الرقم الداخلي]],تفصيلى[],8,0),"")</f>
        <v>0</v>
      </c>
      <c r="F55" s="49">
        <v>500</v>
      </c>
      <c r="G55" s="45" t="s">
        <v>202</v>
      </c>
    </row>
    <row r="56" spans="1:7" ht="22.95" customHeight="1" x14ac:dyDescent="0.3">
      <c r="A56" s="3" t="s">
        <v>1188</v>
      </c>
      <c r="B56" s="7">
        <v>46292</v>
      </c>
      <c r="C56" s="3" t="str">
        <f>IFERROR(VLOOKUP(الافراج[[#This Row],[الرقم الداخلي]],تسجيل_العقود[],9,0),"")</f>
        <v>SCN-008636</v>
      </c>
      <c r="D56" s="3" t="str">
        <f>IFERROR(VLOOKUP(الافراج[[#This Row],[الرقم الداخلي]],تسجيل_العقود[],5,0),"")</f>
        <v>الصويا</v>
      </c>
      <c r="E56" s="3">
        <f>IFERROR(VLOOKUP(الافراج[[#This Row],[الرقم الداخلي]],تفصيلى[],8,0),"")</f>
        <v>0</v>
      </c>
      <c r="F56" s="49">
        <v>2500</v>
      </c>
      <c r="G56" s="45" t="s">
        <v>202</v>
      </c>
    </row>
    <row r="57" spans="1:7" ht="22.95" customHeight="1" x14ac:dyDescent="0.3">
      <c r="A57" s="3" t="s">
        <v>1232</v>
      </c>
      <c r="B57" s="7">
        <v>46292</v>
      </c>
      <c r="C57" s="3" t="str">
        <f>IFERROR(VLOOKUP(الافراج[[#This Row],[الرقم الداخلي]],تسجيل_العقود[],9,0),"")</f>
        <v>255/2026/L</v>
      </c>
      <c r="D57" s="3" t="str">
        <f>IFERROR(VLOOKUP(الافراج[[#This Row],[الرقم الداخلي]],تسجيل_العقود[],5,0),"")</f>
        <v>الصويا</v>
      </c>
      <c r="E57" s="3">
        <f>IFERROR(VLOOKUP(الافراج[[#This Row],[الرقم الداخلي]],تفصيلى[],8,0),"")</f>
        <v>0</v>
      </c>
      <c r="F57" s="49">
        <v>500</v>
      </c>
      <c r="G57" s="45" t="s">
        <v>202</v>
      </c>
    </row>
    <row r="58" spans="1:7" ht="22.95" customHeight="1" x14ac:dyDescent="0.3">
      <c r="A58" s="3" t="s">
        <v>1232</v>
      </c>
      <c r="B58" s="7">
        <v>46294</v>
      </c>
      <c r="C58" s="3" t="str">
        <f>IFERROR(VLOOKUP(الافراج[[#This Row],[الرقم الداخلي]],تسجيل_العقود[],9,0),"")</f>
        <v>255/2026/L</v>
      </c>
      <c r="D58" s="3" t="str">
        <f>IFERROR(VLOOKUP(الافراج[[#This Row],[الرقم الداخلي]],تسجيل_العقود[],5,0),"")</f>
        <v>الصويا</v>
      </c>
      <c r="E58" s="3">
        <f>IFERROR(VLOOKUP(الافراج[[#This Row],[الرقم الداخلي]],تفصيلى[],8,0),"")</f>
        <v>0</v>
      </c>
      <c r="F58" s="49">
        <v>250</v>
      </c>
      <c r="G58" s="45" t="s">
        <v>202</v>
      </c>
    </row>
    <row r="59" spans="1:7" ht="22.95" customHeight="1" x14ac:dyDescent="0.3">
      <c r="A59" s="3" t="s">
        <v>1189</v>
      </c>
      <c r="B59" s="7">
        <v>46294</v>
      </c>
      <c r="C59" s="3" t="str">
        <f>IFERROR(VLOOKUP(الافراج[[#This Row],[الرقم الداخلي]],تسجيل_العقود[],9,0),"")</f>
        <v>SCN-008637</v>
      </c>
      <c r="D59" s="3" t="str">
        <f>IFERROR(VLOOKUP(الافراج[[#This Row],[الرقم الداخلي]],تسجيل_العقود[],5,0),"")</f>
        <v>الصويا</v>
      </c>
      <c r="E59" s="3">
        <f>IFERROR(VLOOKUP(الافراج[[#This Row],[الرقم الداخلي]],تفصيلى[],8,0),"")</f>
        <v>0</v>
      </c>
      <c r="F59" s="49">
        <v>2500</v>
      </c>
      <c r="G59" s="45" t="s">
        <v>202</v>
      </c>
    </row>
    <row r="60" spans="1:7" ht="22.95" customHeight="1" x14ac:dyDescent="0.3">
      <c r="A60" s="3" t="s">
        <v>1232</v>
      </c>
      <c r="B60" s="7">
        <v>46294</v>
      </c>
      <c r="C60" s="3" t="str">
        <f>IFERROR(VLOOKUP(الافراج[[#This Row],[الرقم الداخلي]],تسجيل_العقود[],9,0),"")</f>
        <v>255/2026/L</v>
      </c>
      <c r="D60" s="3" t="str">
        <f>IFERROR(VLOOKUP(الافراج[[#This Row],[الرقم الداخلي]],تسجيل_العقود[],5,0),"")</f>
        <v>الصويا</v>
      </c>
      <c r="E60" s="3">
        <f>IFERROR(VLOOKUP(الافراج[[#This Row],[الرقم الداخلي]],تفصيلى[],8,0),"")</f>
        <v>0</v>
      </c>
      <c r="F60" s="49">
        <v>500</v>
      </c>
      <c r="G60" s="45" t="s">
        <v>202</v>
      </c>
    </row>
    <row r="61" spans="1:7" ht="22.95" customHeight="1" x14ac:dyDescent="0.3">
      <c r="A61" s="3" t="s">
        <v>1190</v>
      </c>
      <c r="B61" s="7">
        <v>46295</v>
      </c>
      <c r="C61" s="3" t="str">
        <f>IFERROR(VLOOKUP(الافراج[[#This Row],[الرقم الداخلي]],تسجيل_العقود[],9,0),"")</f>
        <v>SCN-008638</v>
      </c>
      <c r="D61" s="3" t="str">
        <f>IFERROR(VLOOKUP(الافراج[[#This Row],[الرقم الداخلي]],تسجيل_العقود[],5,0),"")</f>
        <v>الصويا</v>
      </c>
      <c r="E61" s="3">
        <f>IFERROR(VLOOKUP(الافراج[[#This Row],[الرقم الداخلي]],تفصيلى[],8,0),"")</f>
        <v>0</v>
      </c>
      <c r="F61" s="49">
        <v>2500</v>
      </c>
      <c r="G61" s="45" t="s">
        <v>202</v>
      </c>
    </row>
    <row r="62" spans="1:7" ht="22.95" customHeight="1" x14ac:dyDescent="0.3">
      <c r="A62" s="3" t="s">
        <v>1232</v>
      </c>
      <c r="B62" s="7">
        <v>46294</v>
      </c>
      <c r="C62" s="3" t="str">
        <f>IFERROR(VLOOKUP(الافراج[[#This Row],[الرقم الداخلي]],تسجيل_العقود[],9,0),"")</f>
        <v>255/2026/L</v>
      </c>
      <c r="D62" s="3" t="str">
        <f>IFERROR(VLOOKUP(الافراج[[#This Row],[الرقم الداخلي]],تسجيل_العقود[],5,0),"")</f>
        <v>الصويا</v>
      </c>
      <c r="E62" s="3">
        <f>IFERROR(VLOOKUP(الافراج[[#This Row],[الرقم الداخلي]],تفصيلى[],8,0),"")</f>
        <v>0</v>
      </c>
      <c r="F62" s="49">
        <v>250</v>
      </c>
      <c r="G62" s="45" t="s">
        <v>202</v>
      </c>
    </row>
    <row r="63" spans="1:7" ht="22.95" customHeight="1" x14ac:dyDescent="0.3">
      <c r="A63" s="3" t="s">
        <v>1232</v>
      </c>
      <c r="B63" s="7">
        <v>46297</v>
      </c>
      <c r="C63" s="3" t="str">
        <f>IFERROR(VLOOKUP(الافراج[[#This Row],[الرقم الداخلي]],تسجيل_العقود[],9,0),"")</f>
        <v>255/2026/L</v>
      </c>
      <c r="D63" s="3" t="str">
        <f>IFERROR(VLOOKUP(الافراج[[#This Row],[الرقم الداخلي]],تسجيل_العقود[],5,0),"")</f>
        <v>الصويا</v>
      </c>
      <c r="E63" s="3">
        <f>IFERROR(VLOOKUP(الافراج[[#This Row],[الرقم الداخلي]],تفصيلى[],8,0),"")</f>
        <v>0</v>
      </c>
      <c r="F63" s="49">
        <v>250</v>
      </c>
      <c r="G63" s="45" t="s">
        <v>202</v>
      </c>
    </row>
    <row r="64" spans="1:7" ht="22.95" customHeight="1" x14ac:dyDescent="0.3">
      <c r="A64" s="3" t="s">
        <v>1191</v>
      </c>
      <c r="B64" s="7">
        <v>46297</v>
      </c>
      <c r="C64" s="3" t="str">
        <f>IFERROR(VLOOKUP(الافراج[[#This Row],[الرقم الداخلي]],تسجيل_العقود[],9,0),"")</f>
        <v>SCN-008639</v>
      </c>
      <c r="D64" s="3" t="str">
        <f>IFERROR(VLOOKUP(الافراج[[#This Row],[الرقم الداخلي]],تسجيل_العقود[],5,0),"")</f>
        <v>الصويا</v>
      </c>
      <c r="E64" s="3">
        <f>IFERROR(VLOOKUP(الافراج[[#This Row],[الرقم الداخلي]],تفصيلى[],8,0),"")</f>
        <v>0</v>
      </c>
      <c r="F64" s="49">
        <v>2500</v>
      </c>
      <c r="G64" s="45" t="s">
        <v>202</v>
      </c>
    </row>
  </sheetData>
  <conditionalFormatting sqref="A22">
    <cfRule type="duplicateValues" dxfId="56" priority="3"/>
  </conditionalFormatting>
  <conditionalFormatting sqref="A22">
    <cfRule type="expression" dxfId="55" priority="382">
      <formula>#REF!="Active"</formula>
    </cfRule>
    <cfRule type="expression" dxfId="54" priority="383">
      <formula>#REF!="finish"</formula>
    </cfRule>
  </conditionalFormatting>
  <pageMargins left="0.70866141732283472" right="0.70866141732283472" top="0.74803149606299213" bottom="0.74803149606299213" header="0.31496062992125984" footer="0.31496062992125984"/>
  <pageSetup paperSize="9" scale="44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خطأ" error="اختر من القائمة" xr:uid="{FC7F7C91-FFAB-4782-8494-514F38F07899}">
          <x14:formula1>
            <xm:f>بيانات!$P$24:$P$25</xm:f>
          </x14:formula1>
          <xm:sqref>G2:H48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364EE-B07B-454C-8450-5E4931543AB5}">
  <sheetPr codeName="Sheet7">
    <pageSetUpPr fitToPage="1"/>
  </sheetPr>
  <dimension ref="A1:U41"/>
  <sheetViews>
    <sheetView rightToLeft="1" workbookViewId="0">
      <pane ySplit="1" topLeftCell="A26" activePane="bottomLeft" state="frozen"/>
      <selection activeCell="F11" sqref="F11"/>
      <selection pane="bottomLeft" activeCell="I34" sqref="I34"/>
    </sheetView>
  </sheetViews>
  <sheetFormatPr defaultColWidth="8.88671875" defaultRowHeight="14.4" x14ac:dyDescent="0.3"/>
  <cols>
    <col min="1" max="1" width="13.44140625" style="5" customWidth="1"/>
    <col min="2" max="2" width="10.88671875" style="5" customWidth="1"/>
    <col min="3" max="3" width="24.33203125" style="5" customWidth="1"/>
    <col min="4" max="4" width="8.6640625" style="5" customWidth="1"/>
    <col min="5" max="5" width="14.88671875" style="5" hidden="1" customWidth="1"/>
    <col min="6" max="6" width="14.33203125" style="5" hidden="1" customWidth="1"/>
    <col min="7" max="7" width="15.109375" style="5" hidden="1" customWidth="1"/>
    <col min="8" max="8" width="15.6640625" style="5" hidden="1" customWidth="1"/>
    <col min="9" max="9" width="16.109375" style="5" customWidth="1"/>
    <col min="10" max="10" width="14.5546875" style="5" customWidth="1"/>
    <col min="11" max="11" width="10.5546875" style="5" customWidth="1"/>
    <col min="12" max="12" width="11.77734375" style="5" customWidth="1"/>
    <col min="13" max="13" width="9.6640625" style="5" customWidth="1"/>
    <col min="14" max="14" width="9.33203125" style="5" customWidth="1"/>
    <col min="15" max="15" width="9.5546875" style="5" customWidth="1"/>
    <col min="16" max="16" width="7.33203125" style="5" customWidth="1"/>
    <col min="17" max="17" width="9.44140625" style="5" customWidth="1"/>
    <col min="18" max="18" width="10.109375" style="5" customWidth="1"/>
    <col min="19" max="19" width="11.6640625" style="5" customWidth="1"/>
    <col min="20" max="20" width="12.21875" style="5" customWidth="1"/>
    <col min="21" max="21" width="13.109375" style="5" customWidth="1"/>
    <col min="22" max="16384" width="8.88671875" style="5"/>
  </cols>
  <sheetData>
    <row r="1" spans="1:21" ht="41.4" customHeight="1" thickBot="1" x14ac:dyDescent="0.35">
      <c r="A1" s="20" t="s">
        <v>1085</v>
      </c>
      <c r="B1" s="21" t="s">
        <v>0</v>
      </c>
      <c r="C1" s="21" t="s">
        <v>1086</v>
      </c>
      <c r="D1" s="21" t="s">
        <v>1087</v>
      </c>
      <c r="E1" s="21" t="s">
        <v>1088</v>
      </c>
      <c r="F1" s="21" t="s">
        <v>1089</v>
      </c>
      <c r="G1" s="21" t="s">
        <v>1090</v>
      </c>
      <c r="H1" s="21" t="s">
        <v>1091</v>
      </c>
      <c r="I1" s="21" t="s">
        <v>1092</v>
      </c>
      <c r="J1" s="21" t="s">
        <v>1093</v>
      </c>
      <c r="K1" s="21" t="s">
        <v>1094</v>
      </c>
      <c r="L1" s="22" t="s">
        <v>1095</v>
      </c>
      <c r="M1" s="51" t="s">
        <v>1168</v>
      </c>
      <c r="N1" s="51" t="s">
        <v>1169</v>
      </c>
      <c r="O1" s="21" t="s">
        <v>1096</v>
      </c>
      <c r="P1" s="21" t="s">
        <v>1097</v>
      </c>
      <c r="Q1" s="21" t="s">
        <v>1205</v>
      </c>
      <c r="R1" s="51" t="s">
        <v>1201</v>
      </c>
      <c r="S1" s="51" t="s">
        <v>1202</v>
      </c>
      <c r="T1" s="51" t="s">
        <v>1204</v>
      </c>
      <c r="U1" s="51" t="s">
        <v>1203</v>
      </c>
    </row>
    <row r="2" spans="1:21" ht="22.95" customHeight="1" x14ac:dyDescent="0.3">
      <c r="A2" s="23">
        <v>46298</v>
      </c>
      <c r="B2" s="24">
        <v>1001</v>
      </c>
      <c r="C2" s="24" t="s">
        <v>1098</v>
      </c>
      <c r="D2" s="24" t="s">
        <v>1099</v>
      </c>
      <c r="E2" s="24">
        <v>18851.966</v>
      </c>
      <c r="F2" s="24">
        <v>24714.486000000004</v>
      </c>
      <c r="G2" s="24">
        <v>45288.214</v>
      </c>
      <c r="H2" s="19">
        <v>8923.2489999999998</v>
      </c>
      <c r="I2" s="52">
        <v>97777.914999999994</v>
      </c>
      <c r="J2" s="25">
        <v>3000.2852749999997</v>
      </c>
      <c r="K2" s="26">
        <v>32.589539339721618</v>
      </c>
      <c r="L2" s="27">
        <v>46331.589539339722</v>
      </c>
      <c r="M2" s="40"/>
      <c r="N2" s="40"/>
      <c r="O2" s="37">
        <v>3050</v>
      </c>
      <c r="P2" s="54">
        <v>127</v>
      </c>
      <c r="Q2" s="57">
        <v>0.39368500000000001</v>
      </c>
      <c r="R2" s="69">
        <v>52.2</v>
      </c>
      <c r="S2" s="60">
        <v>275</v>
      </c>
      <c r="T2" s="63">
        <v>269.33999999999997</v>
      </c>
      <c r="U2" s="66">
        <v>15000</v>
      </c>
    </row>
    <row r="3" spans="1:21" ht="22.95" customHeight="1" x14ac:dyDescent="0.3">
      <c r="A3" s="23">
        <v>46298</v>
      </c>
      <c r="B3" s="19">
        <v>1002</v>
      </c>
      <c r="C3" s="19" t="s">
        <v>1100</v>
      </c>
      <c r="D3" s="19" t="s">
        <v>1099</v>
      </c>
      <c r="E3" s="19">
        <v>3600.1089999999999</v>
      </c>
      <c r="F3" s="19">
        <v>3793.5990000000002</v>
      </c>
      <c r="G3" s="28">
        <v>233.63499999999999</v>
      </c>
      <c r="H3" s="19">
        <v>126.46799999999999</v>
      </c>
      <c r="I3" s="19">
        <v>7753.8110000000006</v>
      </c>
      <c r="J3" s="29">
        <v>999.7729000000021</v>
      </c>
      <c r="K3" s="30">
        <v>7.7555722904671498</v>
      </c>
      <c r="L3" s="31">
        <v>46306.755572290465</v>
      </c>
      <c r="M3" s="41"/>
      <c r="N3" s="41"/>
      <c r="O3" s="38">
        <v>1100</v>
      </c>
      <c r="P3" s="53">
        <v>90.9</v>
      </c>
      <c r="Q3" s="58">
        <v>1.1023149999999999</v>
      </c>
      <c r="R3" s="70">
        <v>52.2</v>
      </c>
      <c r="S3" s="61">
        <v>0</v>
      </c>
      <c r="T3" s="64">
        <v>464.18</v>
      </c>
      <c r="U3" s="67">
        <v>26000</v>
      </c>
    </row>
    <row r="4" spans="1:21" ht="22.95" customHeight="1" thickBot="1" x14ac:dyDescent="0.35">
      <c r="A4" s="23">
        <v>46298</v>
      </c>
      <c r="B4" s="24">
        <v>1004</v>
      </c>
      <c r="C4" s="24" t="s">
        <v>117</v>
      </c>
      <c r="D4" s="24" t="s">
        <v>1099</v>
      </c>
      <c r="E4" s="24">
        <v>1742.557</v>
      </c>
      <c r="F4" s="24">
        <v>1527.1010000000001</v>
      </c>
      <c r="G4" s="32">
        <v>0</v>
      </c>
      <c r="H4" s="24">
        <v>0</v>
      </c>
      <c r="I4" s="24">
        <v>3269.6580000000004</v>
      </c>
      <c r="J4" s="25">
        <v>130.09787499999999</v>
      </c>
      <c r="K4" s="26">
        <v>25.132293667363903</v>
      </c>
      <c r="L4" s="27">
        <v>46324.13229366736</v>
      </c>
      <c r="M4" s="40"/>
      <c r="N4" s="40"/>
      <c r="O4" s="37">
        <v>135</v>
      </c>
      <c r="P4" s="54">
        <v>136</v>
      </c>
      <c r="Q4" s="57">
        <v>0.3674</v>
      </c>
      <c r="R4" s="71">
        <v>52.2</v>
      </c>
      <c r="S4" s="62">
        <v>425</v>
      </c>
      <c r="T4" s="65">
        <v>536.11</v>
      </c>
      <c r="U4" s="68">
        <v>29000</v>
      </c>
    </row>
    <row r="5" spans="1:21" ht="22.95" customHeight="1" x14ac:dyDescent="0.3">
      <c r="A5" s="23">
        <v>46298</v>
      </c>
      <c r="B5" s="19">
        <v>1006</v>
      </c>
      <c r="C5" s="19" t="s">
        <v>145</v>
      </c>
      <c r="D5" s="19" t="s">
        <v>1099</v>
      </c>
      <c r="E5" s="28">
        <v>580.00300000000004</v>
      </c>
      <c r="F5" s="28">
        <v>28.664000000000001</v>
      </c>
      <c r="G5" s="19">
        <v>3654.337</v>
      </c>
      <c r="H5" s="19">
        <v>519.49900000000002</v>
      </c>
      <c r="I5" s="19">
        <v>4782.5029999999997</v>
      </c>
      <c r="J5" s="29">
        <v>149.88260000000008</v>
      </c>
      <c r="K5" s="30">
        <v>31.908326917200508</v>
      </c>
      <c r="L5" s="31">
        <v>46330.908326917197</v>
      </c>
      <c r="M5" s="41"/>
      <c r="N5" s="41"/>
      <c r="O5" s="38">
        <v>150</v>
      </c>
      <c r="P5" s="38"/>
      <c r="Q5" s="38"/>
      <c r="R5" s="55"/>
      <c r="S5" s="55"/>
      <c r="T5" s="56"/>
      <c r="U5" s="56"/>
    </row>
    <row r="6" spans="1:21" ht="22.95" customHeight="1" x14ac:dyDescent="0.3">
      <c r="A6" s="23">
        <v>46298</v>
      </c>
      <c r="B6" s="24">
        <v>1007</v>
      </c>
      <c r="C6" s="24" t="s">
        <v>78</v>
      </c>
      <c r="D6" s="24" t="s">
        <v>1099</v>
      </c>
      <c r="E6" s="32">
        <v>14.228999999999999</v>
      </c>
      <c r="F6" s="32">
        <v>14.737</v>
      </c>
      <c r="G6" s="32">
        <v>0</v>
      </c>
      <c r="H6" s="24">
        <v>0</v>
      </c>
      <c r="I6" s="32">
        <v>28.966000000000001</v>
      </c>
      <c r="J6" s="25">
        <v>1.2472999999999999</v>
      </c>
      <c r="K6" s="26">
        <v>23.222961597049629</v>
      </c>
      <c r="L6" s="27">
        <v>46322.22296159705</v>
      </c>
      <c r="M6" s="40"/>
      <c r="N6" s="40"/>
      <c r="O6" s="37"/>
      <c r="P6" s="37"/>
      <c r="Q6" s="37"/>
      <c r="R6" s="55"/>
      <c r="S6" s="55"/>
      <c r="T6" s="56"/>
      <c r="U6" s="56"/>
    </row>
    <row r="7" spans="1:21" ht="22.95" customHeight="1" x14ac:dyDescent="0.3">
      <c r="A7" s="23">
        <v>46298</v>
      </c>
      <c r="B7" s="19">
        <v>1005</v>
      </c>
      <c r="C7" s="19" t="s">
        <v>1101</v>
      </c>
      <c r="D7" s="19" t="s">
        <v>1099</v>
      </c>
      <c r="E7" s="19">
        <v>1852.4670000000001</v>
      </c>
      <c r="F7" s="19">
        <v>1656.7330000000002</v>
      </c>
      <c r="G7" s="28">
        <v>127.45400000000001</v>
      </c>
      <c r="H7" s="19">
        <v>0</v>
      </c>
      <c r="I7" s="19">
        <v>3636.6540000000005</v>
      </c>
      <c r="J7" s="29">
        <v>179.66332500000021</v>
      </c>
      <c r="K7" s="30">
        <v>20.241493359871839</v>
      </c>
      <c r="L7" s="31">
        <v>46319.24149335987</v>
      </c>
      <c r="M7" s="41"/>
      <c r="N7" s="41"/>
      <c r="O7" s="38">
        <v>240</v>
      </c>
      <c r="P7" s="38"/>
      <c r="Q7" s="38"/>
      <c r="R7" s="55"/>
      <c r="S7" s="55"/>
      <c r="T7" s="56"/>
      <c r="U7" s="56"/>
    </row>
    <row r="8" spans="1:21" ht="22.95" customHeight="1" x14ac:dyDescent="0.3">
      <c r="A8" s="23">
        <v>46298</v>
      </c>
      <c r="B8" s="24">
        <v>1008</v>
      </c>
      <c r="C8" s="24" t="s">
        <v>87</v>
      </c>
      <c r="D8" s="24" t="s">
        <v>1099</v>
      </c>
      <c r="E8" s="32">
        <v>26.9</v>
      </c>
      <c r="F8" s="32">
        <v>60.67</v>
      </c>
      <c r="G8" s="32">
        <v>111.931</v>
      </c>
      <c r="H8" s="24">
        <v>350.53399999999999</v>
      </c>
      <c r="I8" s="32">
        <v>550.03499999999997</v>
      </c>
      <c r="J8" s="25">
        <v>50.028800000000018</v>
      </c>
      <c r="K8" s="26">
        <v>10.994367244467183</v>
      </c>
      <c r="L8" s="27">
        <v>46309.994367244464</v>
      </c>
      <c r="M8" s="40"/>
      <c r="N8" s="40"/>
      <c r="O8" s="37"/>
      <c r="P8" s="37"/>
      <c r="Q8" s="37"/>
      <c r="R8" s="55"/>
      <c r="S8" s="55"/>
      <c r="T8" s="56"/>
      <c r="U8" s="56"/>
    </row>
    <row r="9" spans="1:21" ht="22.95" customHeight="1" x14ac:dyDescent="0.3">
      <c r="A9" s="23">
        <v>46298</v>
      </c>
      <c r="B9" s="19">
        <v>5001</v>
      </c>
      <c r="C9" s="19" t="s">
        <v>1102</v>
      </c>
      <c r="D9" s="19" t="s">
        <v>1099</v>
      </c>
      <c r="E9" s="28">
        <v>0</v>
      </c>
      <c r="F9" s="28">
        <v>0</v>
      </c>
      <c r="G9" s="28">
        <v>0</v>
      </c>
      <c r="H9" s="19">
        <v>932.054081</v>
      </c>
      <c r="I9" s="19">
        <v>932.054081</v>
      </c>
      <c r="J9" s="29">
        <v>8.5952000000000002</v>
      </c>
      <c r="K9" s="30">
        <v>108.43890555193596</v>
      </c>
      <c r="L9" s="31">
        <v>46407.438905551935</v>
      </c>
      <c r="M9" s="41"/>
      <c r="N9" s="41"/>
      <c r="O9" s="38"/>
      <c r="P9" s="38"/>
      <c r="Q9" s="38"/>
      <c r="R9" s="55"/>
      <c r="S9" s="55"/>
      <c r="T9" s="56"/>
      <c r="U9" s="56"/>
    </row>
    <row r="10" spans="1:21" ht="22.95" customHeight="1" x14ac:dyDescent="0.3">
      <c r="A10" s="23">
        <v>46298</v>
      </c>
      <c r="B10" s="24">
        <v>1013</v>
      </c>
      <c r="C10" s="24" t="s">
        <v>128</v>
      </c>
      <c r="D10" s="24" t="s">
        <v>1099</v>
      </c>
      <c r="E10" s="32">
        <v>126.688</v>
      </c>
      <c r="F10" s="32">
        <v>38.121000000000002</v>
      </c>
      <c r="G10" s="32">
        <v>66.248999999999995</v>
      </c>
      <c r="H10" s="24">
        <v>99.725999999999999</v>
      </c>
      <c r="I10" s="32">
        <v>330.78399999999999</v>
      </c>
      <c r="J10" s="25">
        <v>45.430249999999965</v>
      </c>
      <c r="K10" s="26">
        <v>7.2811397692066464</v>
      </c>
      <c r="L10" s="27">
        <v>46306.281139769206</v>
      </c>
      <c r="M10" s="40"/>
      <c r="N10" s="40"/>
      <c r="O10" s="37"/>
      <c r="P10" s="37"/>
      <c r="Q10" s="37"/>
      <c r="R10" s="55"/>
      <c r="S10" s="55"/>
      <c r="T10" s="56"/>
      <c r="U10" s="56"/>
    </row>
    <row r="11" spans="1:21" ht="22.95" customHeight="1" x14ac:dyDescent="0.3">
      <c r="A11" s="23">
        <v>46298</v>
      </c>
      <c r="B11" s="19">
        <v>1009</v>
      </c>
      <c r="C11" s="19" t="s">
        <v>96</v>
      </c>
      <c r="D11" s="19" t="s">
        <v>1099</v>
      </c>
      <c r="E11" s="28">
        <v>170.447</v>
      </c>
      <c r="F11" s="28">
        <v>124.863</v>
      </c>
      <c r="G11" s="28">
        <v>276.09100000000001</v>
      </c>
      <c r="H11" s="19">
        <v>0</v>
      </c>
      <c r="I11" s="28">
        <v>571.40100000000007</v>
      </c>
      <c r="J11" s="29">
        <v>145.4867375</v>
      </c>
      <c r="K11" s="30">
        <v>3.9275126366759037</v>
      </c>
      <c r="L11" s="31">
        <v>46302.927512636677</v>
      </c>
      <c r="M11" s="41"/>
      <c r="N11" s="41"/>
      <c r="O11" s="38"/>
      <c r="P11" s="38"/>
      <c r="Q11" s="38"/>
      <c r="R11" s="55"/>
      <c r="S11" s="55"/>
      <c r="T11" s="56"/>
      <c r="U11" s="56"/>
    </row>
    <row r="12" spans="1:21" ht="22.95" customHeight="1" x14ac:dyDescent="0.3">
      <c r="A12" s="23">
        <v>46298</v>
      </c>
      <c r="B12" s="24">
        <v>1010</v>
      </c>
      <c r="C12" s="24" t="s">
        <v>191</v>
      </c>
      <c r="D12" s="24" t="s">
        <v>1099</v>
      </c>
      <c r="E12" s="32">
        <v>35.321999999999996</v>
      </c>
      <c r="F12" s="32">
        <v>38.758000000000003</v>
      </c>
      <c r="G12" s="32">
        <v>0</v>
      </c>
      <c r="H12" s="24">
        <v>0</v>
      </c>
      <c r="I12" s="32">
        <v>74.08</v>
      </c>
      <c r="J12" s="25">
        <v>3.3914124999999982</v>
      </c>
      <c r="K12" s="26">
        <v>21.843405955483163</v>
      </c>
      <c r="L12" s="27">
        <v>46320.843405955486</v>
      </c>
      <c r="M12" s="40"/>
      <c r="N12" s="40"/>
      <c r="O12" s="37"/>
      <c r="P12" s="37"/>
      <c r="Q12" s="37"/>
      <c r="R12" s="55"/>
      <c r="S12" s="55"/>
      <c r="T12" s="56"/>
      <c r="U12" s="56"/>
    </row>
    <row r="13" spans="1:21" ht="22.95" customHeight="1" x14ac:dyDescent="0.3">
      <c r="A13" s="23">
        <v>46298</v>
      </c>
      <c r="B13" s="19">
        <v>1012</v>
      </c>
      <c r="C13" s="19" t="s">
        <v>119</v>
      </c>
      <c r="D13" s="19" t="s">
        <v>1099</v>
      </c>
      <c r="E13" s="28">
        <v>0</v>
      </c>
      <c r="F13" s="28">
        <v>0</v>
      </c>
      <c r="G13" s="28">
        <v>0</v>
      </c>
      <c r="H13" s="19">
        <v>777.38599999999997</v>
      </c>
      <c r="I13" s="19">
        <v>777.38599999999997</v>
      </c>
      <c r="J13" s="29">
        <v>4.6906125000000003</v>
      </c>
      <c r="K13" s="30">
        <v>165.73230041918831</v>
      </c>
      <c r="L13" s="31">
        <v>46464.732300419186</v>
      </c>
      <c r="M13" s="41"/>
      <c r="N13" s="41"/>
      <c r="O13" s="38"/>
      <c r="P13" s="38"/>
      <c r="Q13" s="38"/>
      <c r="R13" s="55"/>
      <c r="S13" s="55"/>
      <c r="T13" s="56"/>
      <c r="U13" s="56"/>
    </row>
    <row r="14" spans="1:21" ht="22.95" customHeight="1" x14ac:dyDescent="0.3">
      <c r="A14" s="23">
        <v>46298</v>
      </c>
      <c r="B14" s="24">
        <v>1011</v>
      </c>
      <c r="C14" s="24" t="s">
        <v>1103</v>
      </c>
      <c r="D14" s="24" t="s">
        <v>1099</v>
      </c>
      <c r="E14" s="32">
        <v>960.58200000000011</v>
      </c>
      <c r="F14" s="32">
        <v>250.83199999999999</v>
      </c>
      <c r="G14" s="24">
        <v>801.28800000000001</v>
      </c>
      <c r="H14" s="24">
        <v>110.69</v>
      </c>
      <c r="I14" s="24">
        <v>2123.3920000000003</v>
      </c>
      <c r="J14" s="25">
        <v>190</v>
      </c>
      <c r="K14" s="26">
        <v>11.175747368421055</v>
      </c>
      <c r="L14" s="27">
        <v>46310.175747368419</v>
      </c>
      <c r="M14" s="40"/>
      <c r="N14" s="40"/>
      <c r="O14" s="37"/>
      <c r="P14" s="37"/>
      <c r="Q14" s="37"/>
      <c r="R14" s="55"/>
      <c r="S14" s="55"/>
      <c r="T14" s="56"/>
      <c r="U14" s="56"/>
    </row>
    <row r="15" spans="1:21" ht="22.95" customHeight="1" x14ac:dyDescent="0.3">
      <c r="A15" s="23">
        <v>46298</v>
      </c>
      <c r="B15" s="19">
        <v>2001</v>
      </c>
      <c r="C15" s="19" t="s">
        <v>305</v>
      </c>
      <c r="D15" s="19" t="s">
        <v>1099</v>
      </c>
      <c r="E15" s="19">
        <v>791.07154000000003</v>
      </c>
      <c r="F15" s="28">
        <v>96.897261</v>
      </c>
      <c r="G15" s="28">
        <v>603.28750000000002</v>
      </c>
      <c r="H15" s="19">
        <v>0</v>
      </c>
      <c r="I15" s="19">
        <v>1491.2563009999999</v>
      </c>
      <c r="J15" s="29">
        <v>11.786998725000009</v>
      </c>
      <c r="K15" s="30">
        <v>126.51704948750631</v>
      </c>
      <c r="L15" s="31">
        <v>46425.517049487506</v>
      </c>
      <c r="M15" s="41"/>
      <c r="N15" s="41"/>
      <c r="O15" s="38">
        <v>11</v>
      </c>
      <c r="P15" s="38"/>
      <c r="Q15" s="38"/>
      <c r="R15" s="55"/>
      <c r="S15" s="55"/>
      <c r="T15" s="56"/>
      <c r="U15" s="56"/>
    </row>
    <row r="16" spans="1:21" ht="22.95" customHeight="1" x14ac:dyDescent="0.3">
      <c r="A16" s="23">
        <v>46298</v>
      </c>
      <c r="B16" s="24">
        <v>2002</v>
      </c>
      <c r="C16" s="24" t="s">
        <v>1104</v>
      </c>
      <c r="D16" s="24" t="s">
        <v>1099</v>
      </c>
      <c r="E16" s="32">
        <v>396.77850000000001</v>
      </c>
      <c r="F16" s="32">
        <v>0</v>
      </c>
      <c r="G16" s="32">
        <v>118.002</v>
      </c>
      <c r="H16" s="24">
        <v>0</v>
      </c>
      <c r="I16" s="32">
        <v>514.78049999999996</v>
      </c>
      <c r="J16" s="25">
        <v>1.00109775</v>
      </c>
      <c r="K16" s="26">
        <v>514.21601936474235</v>
      </c>
      <c r="L16" s="27">
        <v>46813.216019364743</v>
      </c>
      <c r="M16" s="40">
        <f>300+120</f>
        <v>420</v>
      </c>
      <c r="N16" s="40"/>
      <c r="O16" s="37">
        <v>4</v>
      </c>
      <c r="P16" s="37"/>
      <c r="Q16" s="37"/>
      <c r="R16" s="55"/>
      <c r="S16" s="55"/>
      <c r="T16" s="56"/>
      <c r="U16" s="56"/>
    </row>
    <row r="17" spans="1:21" ht="22.95" customHeight="1" x14ac:dyDescent="0.3">
      <c r="A17" s="23">
        <v>46298</v>
      </c>
      <c r="B17" s="19">
        <v>2005</v>
      </c>
      <c r="C17" s="19" t="s">
        <v>238</v>
      </c>
      <c r="D17" s="19" t="s">
        <v>1099</v>
      </c>
      <c r="E17" s="28">
        <v>336.40932600000002</v>
      </c>
      <c r="F17" s="28">
        <v>186.59183000000002</v>
      </c>
      <c r="G17" s="28">
        <v>1022.4</v>
      </c>
      <c r="H17" s="19">
        <v>0</v>
      </c>
      <c r="I17" s="28">
        <v>1545.4011559999999</v>
      </c>
      <c r="J17" s="29">
        <v>10.996574937499997</v>
      </c>
      <c r="K17" s="30">
        <v>140.53477239808063</v>
      </c>
      <c r="L17" s="31">
        <v>46439.534772398081</v>
      </c>
      <c r="M17" s="41">
        <v>2246</v>
      </c>
      <c r="N17" s="41"/>
      <c r="O17" s="38">
        <v>11</v>
      </c>
      <c r="P17" s="38"/>
      <c r="Q17" s="38"/>
      <c r="R17" s="55"/>
      <c r="S17" s="55"/>
      <c r="T17" s="56"/>
      <c r="U17" s="56"/>
    </row>
    <row r="18" spans="1:21" ht="22.95" customHeight="1" x14ac:dyDescent="0.3">
      <c r="A18" s="23">
        <v>46298</v>
      </c>
      <c r="B18" s="24">
        <v>2003</v>
      </c>
      <c r="C18" s="24" t="s">
        <v>1105</v>
      </c>
      <c r="D18" s="24" t="s">
        <v>1099</v>
      </c>
      <c r="E18" s="32">
        <v>127.90209</v>
      </c>
      <c r="F18" s="32">
        <v>42.816181000000007</v>
      </c>
      <c r="G18" s="32">
        <v>482.055025</v>
      </c>
      <c r="H18" s="24">
        <v>0</v>
      </c>
      <c r="I18" s="32">
        <v>652.77329600000007</v>
      </c>
      <c r="J18" s="25">
        <v>2.502726125000001</v>
      </c>
      <c r="K18" s="26">
        <v>260.8249018857386</v>
      </c>
      <c r="L18" s="27">
        <v>46559.824901885739</v>
      </c>
      <c r="M18" s="40">
        <v>196</v>
      </c>
      <c r="N18" s="40"/>
      <c r="O18" s="37">
        <v>3</v>
      </c>
      <c r="P18" s="37"/>
      <c r="Q18" s="37"/>
      <c r="R18" s="55"/>
      <c r="S18" s="55"/>
      <c r="T18" s="56"/>
      <c r="U18" s="56"/>
    </row>
    <row r="19" spans="1:21" ht="22.95" customHeight="1" x14ac:dyDescent="0.3">
      <c r="A19" s="23">
        <v>46298</v>
      </c>
      <c r="B19" s="19">
        <v>2004</v>
      </c>
      <c r="C19" s="19" t="s">
        <v>1106</v>
      </c>
      <c r="D19" s="19" t="s">
        <v>1099</v>
      </c>
      <c r="E19" s="28">
        <v>31.38814</v>
      </c>
      <c r="F19" s="28">
        <v>1.9274209999999998</v>
      </c>
      <c r="G19" s="28">
        <v>25.388999999999999</v>
      </c>
      <c r="H19" s="19">
        <v>0</v>
      </c>
      <c r="I19" s="28">
        <v>58.704560999999998</v>
      </c>
      <c r="J19" s="29">
        <v>0.49976562499999999</v>
      </c>
      <c r="K19" s="30">
        <v>117.46418333593871</v>
      </c>
      <c r="L19" s="31">
        <v>46416.464183335942</v>
      </c>
      <c r="M19" s="41"/>
      <c r="N19" s="41"/>
      <c r="O19" s="38">
        <v>0.65</v>
      </c>
      <c r="P19" s="38"/>
      <c r="Q19" s="38"/>
      <c r="R19" s="55"/>
      <c r="S19" s="55"/>
      <c r="T19" s="56"/>
      <c r="U19" s="56"/>
    </row>
    <row r="20" spans="1:21" ht="22.95" customHeight="1" x14ac:dyDescent="0.3">
      <c r="A20" s="23">
        <v>46298</v>
      </c>
      <c r="B20" s="24">
        <v>2006</v>
      </c>
      <c r="C20" s="24" t="s">
        <v>240</v>
      </c>
      <c r="D20" s="24" t="s">
        <v>1099</v>
      </c>
      <c r="E20" s="32">
        <v>338.86329999999998</v>
      </c>
      <c r="F20" s="32">
        <v>77.767800000000008</v>
      </c>
      <c r="G20" s="32">
        <v>0</v>
      </c>
      <c r="H20" s="24">
        <v>0</v>
      </c>
      <c r="I20" s="32">
        <v>416.6311</v>
      </c>
      <c r="J20" s="25">
        <v>2.6000553874999981</v>
      </c>
      <c r="K20" s="26">
        <v>160.23931720954553</v>
      </c>
      <c r="L20" s="27">
        <v>46459.239317209547</v>
      </c>
      <c r="M20" s="40">
        <f>832-240</f>
        <v>592</v>
      </c>
      <c r="N20" s="40"/>
      <c r="O20" s="37">
        <v>3</v>
      </c>
      <c r="P20" s="37"/>
      <c r="Q20" s="37"/>
      <c r="R20" s="55"/>
      <c r="S20" s="55"/>
      <c r="T20" s="56"/>
      <c r="U20" s="56"/>
    </row>
    <row r="21" spans="1:21" ht="22.95" customHeight="1" x14ac:dyDescent="0.3">
      <c r="A21" s="23">
        <v>46298</v>
      </c>
      <c r="B21" s="19">
        <v>2011</v>
      </c>
      <c r="C21" s="19" t="s">
        <v>250</v>
      </c>
      <c r="D21" s="19" t="s">
        <v>1099</v>
      </c>
      <c r="E21" s="19">
        <v>1857.4905200000001</v>
      </c>
      <c r="F21" s="28">
        <v>29.022805999999999</v>
      </c>
      <c r="G21" s="19">
        <v>2165.6750000000002</v>
      </c>
      <c r="H21" s="19">
        <v>14.365373</v>
      </c>
      <c r="I21" s="19">
        <v>4066.5536990000005</v>
      </c>
      <c r="J21" s="29">
        <v>7.9953685000000005</v>
      </c>
      <c r="K21" s="30">
        <v>508.6136679003601</v>
      </c>
      <c r="L21" s="31">
        <v>46807.613667900361</v>
      </c>
      <c r="M21" s="41">
        <v>3709</v>
      </c>
      <c r="N21" s="41"/>
      <c r="O21" s="38">
        <v>8</v>
      </c>
      <c r="P21" s="38"/>
      <c r="Q21" s="38"/>
      <c r="R21" s="55"/>
      <c r="S21" s="55"/>
      <c r="T21" s="56"/>
      <c r="U21" s="56"/>
    </row>
    <row r="22" spans="1:21" ht="22.95" customHeight="1" x14ac:dyDescent="0.3">
      <c r="A22" s="23">
        <v>46298</v>
      </c>
      <c r="B22" s="24">
        <v>2009</v>
      </c>
      <c r="C22" s="24" t="s">
        <v>246</v>
      </c>
      <c r="D22" s="24" t="s">
        <v>1099</v>
      </c>
      <c r="E22" s="24">
        <v>783.70753999999988</v>
      </c>
      <c r="F22" s="32">
        <v>37.615349999999999</v>
      </c>
      <c r="G22" s="32">
        <v>9.4574999999999996</v>
      </c>
      <c r="H22" s="24">
        <v>0</v>
      </c>
      <c r="I22" s="24">
        <v>830.7803899999999</v>
      </c>
      <c r="J22" s="25">
        <v>4.9993791250000008</v>
      </c>
      <c r="K22" s="26">
        <v>166.17671299333591</v>
      </c>
      <c r="L22" s="27">
        <v>46465.176712993336</v>
      </c>
      <c r="M22" s="40">
        <v>1008</v>
      </c>
      <c r="N22" s="40"/>
      <c r="O22" s="37">
        <v>8</v>
      </c>
      <c r="P22" s="37"/>
      <c r="Q22" s="37"/>
      <c r="R22" s="55"/>
      <c r="S22" s="55"/>
      <c r="T22" s="56"/>
      <c r="U22" s="56"/>
    </row>
    <row r="23" spans="1:21" ht="22.95" customHeight="1" x14ac:dyDescent="0.3">
      <c r="A23" s="23">
        <v>46298</v>
      </c>
      <c r="B23" s="19">
        <v>2010</v>
      </c>
      <c r="C23" s="19" t="s">
        <v>1107</v>
      </c>
      <c r="D23" s="19" t="s">
        <v>1099</v>
      </c>
      <c r="E23" s="28">
        <v>125.31394999999999</v>
      </c>
      <c r="F23" s="28">
        <v>10.875030000000001</v>
      </c>
      <c r="G23" s="28">
        <v>0</v>
      </c>
      <c r="H23" s="19">
        <v>0</v>
      </c>
      <c r="I23" s="28">
        <v>136.18897999999999</v>
      </c>
      <c r="J23" s="29">
        <v>1.5277106749999994</v>
      </c>
      <c r="K23" s="30">
        <v>89.14579326350524</v>
      </c>
      <c r="L23" s="31">
        <v>46388.145793263502</v>
      </c>
      <c r="M23" s="41">
        <v>432</v>
      </c>
      <c r="N23" s="41"/>
      <c r="O23" s="38">
        <v>2</v>
      </c>
      <c r="P23" s="38"/>
      <c r="Q23" s="38"/>
      <c r="R23" s="55"/>
      <c r="S23" s="55"/>
      <c r="T23" s="56"/>
      <c r="U23" s="56"/>
    </row>
    <row r="24" spans="1:21" ht="22.95" customHeight="1" x14ac:dyDescent="0.3">
      <c r="A24" s="23">
        <v>46298</v>
      </c>
      <c r="B24" s="24">
        <v>2020</v>
      </c>
      <c r="C24" s="24" t="s">
        <v>266</v>
      </c>
      <c r="D24" s="24" t="s">
        <v>1099</v>
      </c>
      <c r="E24" s="32">
        <v>827.98500000000001</v>
      </c>
      <c r="F24" s="32">
        <v>298.24599999999998</v>
      </c>
      <c r="G24" s="24">
        <v>3639.6219999999998</v>
      </c>
      <c r="H24" s="24">
        <v>0.47</v>
      </c>
      <c r="I24" s="24">
        <v>4766.3230000000003</v>
      </c>
      <c r="J24" s="25">
        <v>119.78281249999976</v>
      </c>
      <c r="K24" s="26">
        <v>39.791376580008169</v>
      </c>
      <c r="L24" s="27">
        <v>46338.791376580011</v>
      </c>
      <c r="M24" s="40">
        <v>5450</v>
      </c>
      <c r="N24" s="40"/>
      <c r="O24" s="37">
        <v>120</v>
      </c>
      <c r="P24" s="37"/>
      <c r="Q24" s="37"/>
      <c r="R24" s="55"/>
      <c r="S24" s="55"/>
      <c r="T24" s="56"/>
      <c r="U24" s="56"/>
    </row>
    <row r="25" spans="1:21" ht="22.95" customHeight="1" x14ac:dyDescent="0.3">
      <c r="A25" s="23">
        <v>46298</v>
      </c>
      <c r="B25" s="19">
        <v>2014</v>
      </c>
      <c r="C25" s="19" t="s">
        <v>1108</v>
      </c>
      <c r="D25" s="19" t="s">
        <v>1099</v>
      </c>
      <c r="E25" s="28">
        <v>187.80956</v>
      </c>
      <c r="F25" s="28">
        <v>104.46331500000001</v>
      </c>
      <c r="G25" s="28">
        <v>5.1990259999999999</v>
      </c>
      <c r="H25" s="19">
        <v>4.9166699999999999</v>
      </c>
      <c r="I25" s="28">
        <v>302.38857100000001</v>
      </c>
      <c r="J25" s="29">
        <v>6.6851095250000032</v>
      </c>
      <c r="K25" s="30">
        <v>45.233151359625609</v>
      </c>
      <c r="L25" s="31">
        <v>46344.233151359629</v>
      </c>
      <c r="M25" s="41">
        <v>1560</v>
      </c>
      <c r="N25" s="41"/>
      <c r="O25" s="38">
        <v>7</v>
      </c>
      <c r="P25" s="38"/>
      <c r="Q25" s="38"/>
      <c r="R25" s="55"/>
      <c r="S25" s="55"/>
      <c r="T25" s="56"/>
      <c r="U25" s="56"/>
    </row>
    <row r="26" spans="1:21" ht="22.95" customHeight="1" x14ac:dyDescent="0.3">
      <c r="A26" s="23">
        <v>46298</v>
      </c>
      <c r="B26" s="24">
        <v>2015</v>
      </c>
      <c r="C26" s="24" t="s">
        <v>1109</v>
      </c>
      <c r="D26" s="24" t="s">
        <v>1099</v>
      </c>
      <c r="E26" s="32">
        <v>460.50094999999999</v>
      </c>
      <c r="F26" s="32">
        <v>45.610720999999998</v>
      </c>
      <c r="G26" s="32">
        <v>49.825000000000003</v>
      </c>
      <c r="H26" s="24">
        <v>0.71204999999999996</v>
      </c>
      <c r="I26" s="32">
        <v>556.64872100000002</v>
      </c>
      <c r="J26" s="25">
        <v>2.0871768624999958</v>
      </c>
      <c r="K26" s="26">
        <v>266.69935404192472</v>
      </c>
      <c r="L26" s="27">
        <v>46565.699354041928</v>
      </c>
      <c r="M26" s="40"/>
      <c r="N26" s="40"/>
      <c r="O26" s="37">
        <v>2.25</v>
      </c>
      <c r="P26" s="37"/>
      <c r="Q26" s="37"/>
      <c r="R26" s="55"/>
      <c r="S26" s="55"/>
      <c r="T26" s="56"/>
      <c r="U26" s="56"/>
    </row>
    <row r="27" spans="1:21" ht="22.95" customHeight="1" x14ac:dyDescent="0.3">
      <c r="A27" s="23">
        <v>46298</v>
      </c>
      <c r="B27" s="19">
        <v>2013</v>
      </c>
      <c r="C27" s="19" t="s">
        <v>254</v>
      </c>
      <c r="D27" s="19" t="s">
        <v>1099</v>
      </c>
      <c r="E27" s="28">
        <v>84.618989999999997</v>
      </c>
      <c r="F27" s="28">
        <v>4.8723720000000004</v>
      </c>
      <c r="G27" s="28">
        <v>0.34499999999999997</v>
      </c>
      <c r="H27" s="19">
        <v>0</v>
      </c>
      <c r="I27" s="28">
        <v>89.836361999999994</v>
      </c>
      <c r="J27" s="29">
        <v>0.73118462500000014</v>
      </c>
      <c r="K27" s="30">
        <v>122.86412887853048</v>
      </c>
      <c r="L27" s="31">
        <v>46421.864128878529</v>
      </c>
      <c r="M27" s="41">
        <v>100</v>
      </c>
      <c r="N27" s="41"/>
      <c r="O27" s="38">
        <v>1.25</v>
      </c>
      <c r="P27" s="38"/>
      <c r="Q27" s="38"/>
      <c r="R27" s="55"/>
      <c r="S27" s="55"/>
      <c r="T27" s="56"/>
      <c r="U27" s="56"/>
    </row>
    <row r="28" spans="1:21" ht="22.95" customHeight="1" x14ac:dyDescent="0.3">
      <c r="A28" s="23">
        <v>46298</v>
      </c>
      <c r="B28" s="24">
        <v>2008</v>
      </c>
      <c r="C28" s="24" t="s">
        <v>244</v>
      </c>
      <c r="D28" s="24" t="s">
        <v>1099</v>
      </c>
      <c r="E28" s="32">
        <v>100.32850999999999</v>
      </c>
      <c r="F28" s="32">
        <v>4.3290439999999997</v>
      </c>
      <c r="G28" s="32">
        <v>150.5</v>
      </c>
      <c r="H28" s="24">
        <v>0</v>
      </c>
      <c r="I28" s="32">
        <v>255.157554</v>
      </c>
      <c r="J28" s="25">
        <v>0.75</v>
      </c>
      <c r="K28" s="26">
        <v>340.21007200000003</v>
      </c>
      <c r="L28" s="27">
        <v>46639.210072000002</v>
      </c>
      <c r="M28" s="40"/>
      <c r="N28" s="40"/>
      <c r="O28" s="37">
        <v>0.8</v>
      </c>
      <c r="P28" s="37"/>
      <c r="Q28" s="37"/>
      <c r="R28" s="55"/>
      <c r="S28" s="55"/>
      <c r="T28" s="56"/>
      <c r="U28" s="56"/>
    </row>
    <row r="29" spans="1:21" ht="22.95" customHeight="1" x14ac:dyDescent="0.3">
      <c r="A29" s="23">
        <v>46298</v>
      </c>
      <c r="B29" s="19">
        <v>2016</v>
      </c>
      <c r="C29" s="19" t="s">
        <v>1110</v>
      </c>
      <c r="D29" s="19" t="s">
        <v>1099</v>
      </c>
      <c r="E29" s="28">
        <v>45.2014</v>
      </c>
      <c r="F29" s="28">
        <v>3.1547640000000001</v>
      </c>
      <c r="G29" s="28">
        <v>1.9950000000000001</v>
      </c>
      <c r="H29" s="19">
        <v>0</v>
      </c>
      <c r="I29" s="28">
        <v>50.351163999999997</v>
      </c>
      <c r="J29" s="29">
        <v>0.39752911250000011</v>
      </c>
      <c r="K29" s="30">
        <v>126.66031849428381</v>
      </c>
      <c r="L29" s="31">
        <v>46425.660318494287</v>
      </c>
      <c r="M29" s="41">
        <v>95</v>
      </c>
      <c r="N29" s="41"/>
      <c r="O29" s="38">
        <v>0.4</v>
      </c>
      <c r="P29" s="38"/>
      <c r="Q29" s="38"/>
      <c r="R29" s="55"/>
      <c r="S29" s="55"/>
      <c r="T29" s="56"/>
      <c r="U29" s="56"/>
    </row>
    <row r="30" spans="1:21" ht="22.95" customHeight="1" x14ac:dyDescent="0.3">
      <c r="A30" s="23">
        <v>46298</v>
      </c>
      <c r="B30" s="24">
        <v>2024</v>
      </c>
      <c r="C30" s="24" t="s">
        <v>272</v>
      </c>
      <c r="D30" s="24" t="s">
        <v>1099</v>
      </c>
      <c r="E30" s="32">
        <v>13.589729999999999</v>
      </c>
      <c r="F30" s="32">
        <v>5.5105859999999991</v>
      </c>
      <c r="G30" s="32">
        <v>0.44500000000000001</v>
      </c>
      <c r="H30" s="24">
        <v>0</v>
      </c>
      <c r="I30" s="32">
        <v>19.545316</v>
      </c>
      <c r="J30" s="25">
        <v>0.37775664999999997</v>
      </c>
      <c r="K30" s="26">
        <v>51.740494839733465</v>
      </c>
      <c r="L30" s="27">
        <v>46350.740494839731</v>
      </c>
      <c r="M30" s="40">
        <v>20</v>
      </c>
      <c r="N30" s="40"/>
      <c r="O30" s="37">
        <v>0.4</v>
      </c>
      <c r="P30" s="37"/>
      <c r="Q30" s="37"/>
      <c r="R30" s="55"/>
      <c r="S30" s="55"/>
      <c r="T30" s="56"/>
      <c r="U30" s="56"/>
    </row>
    <row r="31" spans="1:21" ht="22.95" customHeight="1" x14ac:dyDescent="0.3">
      <c r="A31" s="23">
        <v>46298</v>
      </c>
      <c r="B31" s="19">
        <v>2025</v>
      </c>
      <c r="C31" s="19" t="s">
        <v>274</v>
      </c>
      <c r="D31" s="19" t="s">
        <v>1099</v>
      </c>
      <c r="E31" s="28">
        <v>154.90547700000002</v>
      </c>
      <c r="F31" s="28">
        <v>3.2632099999999999</v>
      </c>
      <c r="G31" s="28">
        <v>0</v>
      </c>
      <c r="H31" s="19">
        <v>0</v>
      </c>
      <c r="I31" s="28">
        <v>158.16868700000001</v>
      </c>
      <c r="J31" s="29">
        <v>0.55532380000000003</v>
      </c>
      <c r="K31" s="30">
        <v>284.82245313454962</v>
      </c>
      <c r="L31" s="31">
        <v>46583.822453134548</v>
      </c>
      <c r="M31" s="41">
        <v>240</v>
      </c>
      <c r="N31" s="41"/>
      <c r="O31" s="38">
        <v>0.75</v>
      </c>
      <c r="P31" s="38"/>
      <c r="Q31" s="38"/>
      <c r="R31" s="55"/>
      <c r="S31" s="55"/>
      <c r="T31" s="56"/>
      <c r="U31" s="56"/>
    </row>
    <row r="32" spans="1:21" ht="22.95" customHeight="1" x14ac:dyDescent="0.3">
      <c r="A32" s="23">
        <v>46298</v>
      </c>
      <c r="B32" s="24">
        <v>2026</v>
      </c>
      <c r="C32" s="24" t="s">
        <v>276</v>
      </c>
      <c r="D32" s="24" t="s">
        <v>1099</v>
      </c>
      <c r="E32" s="32">
        <v>124.12625999999999</v>
      </c>
      <c r="F32" s="32">
        <v>2.9739</v>
      </c>
      <c r="G32" s="32">
        <v>100</v>
      </c>
      <c r="H32" s="24">
        <v>0</v>
      </c>
      <c r="I32" s="32">
        <v>227.10015999999999</v>
      </c>
      <c r="J32" s="25">
        <v>0.73836897500000021</v>
      </c>
      <c r="K32" s="26">
        <v>307.57001944725528</v>
      </c>
      <c r="L32" s="27">
        <v>46606.570019447252</v>
      </c>
      <c r="M32" s="40">
        <v>900</v>
      </c>
      <c r="N32" s="40"/>
      <c r="O32" s="37">
        <v>0.75</v>
      </c>
      <c r="P32" s="37"/>
      <c r="Q32" s="37"/>
      <c r="R32" s="55"/>
      <c r="S32" s="55"/>
      <c r="T32" s="56"/>
      <c r="U32" s="56"/>
    </row>
    <row r="33" spans="1:21" ht="22.95" customHeight="1" x14ac:dyDescent="0.3">
      <c r="A33" s="23">
        <v>46298</v>
      </c>
      <c r="B33" s="19">
        <v>2012</v>
      </c>
      <c r="C33" s="19" t="s">
        <v>252</v>
      </c>
      <c r="D33" s="19" t="s">
        <v>1099</v>
      </c>
      <c r="E33" s="28">
        <v>244.08685</v>
      </c>
      <c r="F33" s="28">
        <v>4.1475090000000003</v>
      </c>
      <c r="G33" s="28">
        <v>1.7749999999999999</v>
      </c>
      <c r="H33" s="19">
        <v>0</v>
      </c>
      <c r="I33" s="28">
        <v>250.00935900000002</v>
      </c>
      <c r="J33" s="29">
        <v>1.4761205124999996</v>
      </c>
      <c r="K33" s="30">
        <v>169.36920588995613</v>
      </c>
      <c r="L33" s="31">
        <v>46468.369205889954</v>
      </c>
      <c r="M33" s="41">
        <v>16</v>
      </c>
      <c r="N33" s="41"/>
      <c r="O33" s="38">
        <v>1.5</v>
      </c>
      <c r="P33" s="38"/>
      <c r="Q33" s="38"/>
      <c r="R33" s="55"/>
      <c r="S33" s="55"/>
      <c r="T33" s="56"/>
      <c r="U33" s="56"/>
    </row>
    <row r="34" spans="1:21" ht="22.95" customHeight="1" x14ac:dyDescent="0.3">
      <c r="A34" s="23">
        <v>46298</v>
      </c>
      <c r="B34" s="24">
        <v>2017</v>
      </c>
      <c r="C34" s="24" t="s">
        <v>262</v>
      </c>
      <c r="D34" s="24" t="s">
        <v>1099</v>
      </c>
      <c r="E34" s="32">
        <v>146.944594</v>
      </c>
      <c r="F34" s="32">
        <v>82.241905000000003</v>
      </c>
      <c r="G34" s="32">
        <v>4.2735919999999998</v>
      </c>
      <c r="H34" s="24">
        <v>0</v>
      </c>
      <c r="I34" s="32">
        <v>233.46009100000001</v>
      </c>
      <c r="J34" s="25">
        <v>1.8648896249999991</v>
      </c>
      <c r="K34" s="26">
        <v>125.18708231861181</v>
      </c>
      <c r="L34" s="27">
        <v>46424.187082318611</v>
      </c>
      <c r="M34" s="40"/>
      <c r="N34" s="40"/>
      <c r="O34" s="37">
        <v>2</v>
      </c>
      <c r="P34" s="37"/>
      <c r="Q34" s="37"/>
      <c r="R34" s="55"/>
      <c r="S34" s="55"/>
      <c r="T34" s="56"/>
      <c r="U34" s="56"/>
    </row>
    <row r="35" spans="1:21" ht="22.95" customHeight="1" x14ac:dyDescent="0.3">
      <c r="A35" s="23">
        <v>46298</v>
      </c>
      <c r="B35" s="19">
        <v>2027</v>
      </c>
      <c r="C35" s="19" t="s">
        <v>1111</v>
      </c>
      <c r="D35" s="19" t="s">
        <v>1099</v>
      </c>
      <c r="E35" s="28">
        <v>37.74</v>
      </c>
      <c r="F35" s="28">
        <v>0</v>
      </c>
      <c r="G35" s="28">
        <v>15.36</v>
      </c>
      <c r="H35" s="19">
        <v>14.330456</v>
      </c>
      <c r="I35" s="28">
        <v>67.430456000000007</v>
      </c>
      <c r="J35" s="29">
        <v>2.0200870874999999</v>
      </c>
      <c r="K35" s="30">
        <v>33.379974763092989</v>
      </c>
      <c r="L35" s="31">
        <v>46332.379974763091</v>
      </c>
      <c r="M35" s="41"/>
      <c r="N35" s="41"/>
      <c r="O35" s="38">
        <v>1.75</v>
      </c>
      <c r="P35" s="38"/>
      <c r="Q35" s="38"/>
      <c r="R35" s="55"/>
      <c r="S35" s="55"/>
      <c r="T35" s="56"/>
      <c r="U35" s="56"/>
    </row>
    <row r="36" spans="1:21" ht="22.95" customHeight="1" x14ac:dyDescent="0.3">
      <c r="A36" s="23">
        <v>46298</v>
      </c>
      <c r="B36" s="24">
        <v>4003</v>
      </c>
      <c r="C36" s="24" t="s">
        <v>289</v>
      </c>
      <c r="D36" s="24" t="s">
        <v>1099</v>
      </c>
      <c r="E36" s="32">
        <v>0</v>
      </c>
      <c r="F36" s="32">
        <v>0</v>
      </c>
      <c r="G36" s="32">
        <v>0</v>
      </c>
      <c r="H36" s="24">
        <v>2.4009</v>
      </c>
      <c r="I36" s="32">
        <v>2.4009</v>
      </c>
      <c r="J36" s="25">
        <v>5.4281249999999941E-2</v>
      </c>
      <c r="K36" s="26">
        <v>44.230742659758256</v>
      </c>
      <c r="L36" s="27">
        <v>46343.230742659762</v>
      </c>
      <c r="M36" s="40"/>
      <c r="N36" s="40"/>
      <c r="O36" s="37"/>
      <c r="P36" s="37"/>
      <c r="Q36" s="37"/>
      <c r="R36" s="55"/>
      <c r="S36" s="55"/>
      <c r="T36" s="56"/>
      <c r="U36" s="56"/>
    </row>
    <row r="37" spans="1:21" ht="22.95" customHeight="1" x14ac:dyDescent="0.3">
      <c r="A37" s="23">
        <v>46298</v>
      </c>
      <c r="B37" s="19">
        <v>4004</v>
      </c>
      <c r="C37" s="19" t="s">
        <v>291</v>
      </c>
      <c r="D37" s="19" t="s">
        <v>1099</v>
      </c>
      <c r="E37" s="28">
        <v>0</v>
      </c>
      <c r="F37" s="28">
        <v>0</v>
      </c>
      <c r="G37" s="28">
        <v>0</v>
      </c>
      <c r="H37" s="19">
        <v>0.31374999999999997</v>
      </c>
      <c r="I37" s="28">
        <v>0.31374999999999997</v>
      </c>
      <c r="J37" s="29">
        <v>4.1186249999999994E-2</v>
      </c>
      <c r="K37" s="30">
        <v>7.6178336216577138</v>
      </c>
      <c r="L37" s="31">
        <v>46306.617833621654</v>
      </c>
      <c r="M37" s="41"/>
      <c r="N37" s="41"/>
      <c r="O37" s="38"/>
      <c r="P37" s="38"/>
      <c r="Q37" s="38"/>
      <c r="R37" s="55"/>
      <c r="S37" s="55"/>
      <c r="T37" s="56"/>
      <c r="U37" s="56"/>
    </row>
    <row r="38" spans="1:21" ht="22.95" customHeight="1" x14ac:dyDescent="0.3">
      <c r="A38" s="23">
        <v>46298</v>
      </c>
      <c r="B38" s="24">
        <v>5002</v>
      </c>
      <c r="C38" s="24" t="s">
        <v>294</v>
      </c>
      <c r="D38" s="24" t="s">
        <v>1099</v>
      </c>
      <c r="E38" s="32">
        <v>0</v>
      </c>
      <c r="F38" s="32">
        <v>0</v>
      </c>
      <c r="G38" s="32">
        <v>0</v>
      </c>
      <c r="H38" s="24">
        <v>81917.573367000005</v>
      </c>
      <c r="I38" s="24">
        <v>81917.573367000005</v>
      </c>
      <c r="J38" s="25">
        <v>185</v>
      </c>
      <c r="K38" s="26">
        <v>442.79769387567569</v>
      </c>
      <c r="L38" s="27">
        <v>46741.797693875676</v>
      </c>
      <c r="M38" s="40"/>
      <c r="N38" s="40"/>
      <c r="O38" s="37"/>
      <c r="P38" s="37"/>
      <c r="Q38" s="37"/>
      <c r="R38" s="55"/>
      <c r="S38" s="55"/>
      <c r="T38" s="56"/>
      <c r="U38" s="56"/>
    </row>
    <row r="39" spans="1:21" x14ac:dyDescent="0.3">
      <c r="K39"/>
      <c r="L39"/>
    </row>
    <row r="40" spans="1:21" x14ac:dyDescent="0.3">
      <c r="K40"/>
      <c r="L40"/>
    </row>
    <row r="41" spans="1:21" x14ac:dyDescent="0.3">
      <c r="K41"/>
      <c r="L41"/>
    </row>
  </sheetData>
  <dataValidations count="2">
    <dataValidation allowBlank="1" showDropDown="1" sqref="E2:I38" xr:uid="{265D7B93-1CA6-4BC2-B48B-3B878EAF3BDF}"/>
    <dataValidation type="custom" allowBlank="1" showDropDown="1" sqref="A2:A38" xr:uid="{5E1642A2-D7A6-45C1-82EB-3B5525952D6C}">
      <formula1>OR(NOT(ISERROR(DATEVALUE(A2))), AND(ISNUMBER(A2), LEFT(CELL("format", A2))="D"))</formula1>
    </dataValidation>
  </dataValidations>
  <pageMargins left="0.7" right="0.7" top="0.75" bottom="0.75" header="0.3" footer="0.3"/>
  <pageSetup scale="44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EFD0-FF2A-441B-8DC2-6BE34469A561}">
  <sheetPr>
    <tabColor theme="4" tint="0.39997558519241921"/>
  </sheetPr>
  <dimension ref="B2:J44"/>
  <sheetViews>
    <sheetView rightToLeft="1" workbookViewId="0">
      <pane ySplit="2" topLeftCell="A3" activePane="bottomLeft" state="frozen"/>
      <selection pane="bottomLeft" activeCell="A2" sqref="A2:A38"/>
    </sheetView>
  </sheetViews>
  <sheetFormatPr defaultRowHeight="14.4" x14ac:dyDescent="0.3"/>
  <cols>
    <col min="2" max="2" width="14.109375" bestFit="1" customWidth="1"/>
    <col min="3" max="3" width="11.33203125" bestFit="1" customWidth="1"/>
    <col min="4" max="5" width="11.109375" bestFit="1" customWidth="1"/>
    <col min="6" max="6" width="12.33203125" bestFit="1" customWidth="1"/>
    <col min="7" max="7" width="13.33203125" bestFit="1" customWidth="1"/>
    <col min="8" max="8" width="11" bestFit="1" customWidth="1"/>
    <col min="9" max="9" width="10.109375" bestFit="1" customWidth="1"/>
    <col min="10" max="10" width="12.88671875" bestFit="1" customWidth="1"/>
  </cols>
  <sheetData>
    <row r="2" spans="2:10" s="1" customFormat="1" ht="26.4" customHeight="1" x14ac:dyDescent="0.3">
      <c r="B2" s="42" t="s">
        <v>18</v>
      </c>
      <c r="C2" s="42" t="s">
        <v>819</v>
      </c>
      <c r="D2" s="43" t="s">
        <v>802</v>
      </c>
      <c r="E2" s="42" t="s">
        <v>807</v>
      </c>
      <c r="F2" s="42" t="s">
        <v>804</v>
      </c>
      <c r="G2" s="1" t="s">
        <v>1272</v>
      </c>
      <c r="H2" s="1" t="s">
        <v>1274</v>
      </c>
      <c r="I2" s="1" t="s">
        <v>1273</v>
      </c>
      <c r="J2" s="1" t="s">
        <v>1275</v>
      </c>
    </row>
    <row r="3" spans="2:10" x14ac:dyDescent="0.3">
      <c r="B3" t="s">
        <v>23</v>
      </c>
      <c r="C3" s="99">
        <v>46235</v>
      </c>
      <c r="D3" t="s">
        <v>861</v>
      </c>
      <c r="E3" t="s">
        <v>862</v>
      </c>
      <c r="F3" t="s">
        <v>1265</v>
      </c>
      <c r="G3" s="98">
        <v>53550.430999999997</v>
      </c>
      <c r="H3">
        <v>53550.430999999997</v>
      </c>
      <c r="I3" s="98">
        <v>0</v>
      </c>
      <c r="J3" s="98">
        <v>185.8119171720285</v>
      </c>
    </row>
    <row r="4" spans="2:10" x14ac:dyDescent="0.3">
      <c r="B4" t="s">
        <v>23</v>
      </c>
      <c r="C4" s="99">
        <v>46235</v>
      </c>
      <c r="D4" t="s">
        <v>865</v>
      </c>
      <c r="E4" t="s">
        <v>1122</v>
      </c>
      <c r="F4" t="s">
        <v>1265</v>
      </c>
      <c r="G4" s="98">
        <v>57719.970999999998</v>
      </c>
      <c r="H4">
        <v>0</v>
      </c>
      <c r="I4" s="98">
        <v>57719.970999999998</v>
      </c>
      <c r="J4" s="98">
        <v>162.94057257003956</v>
      </c>
    </row>
    <row r="5" spans="2:10" x14ac:dyDescent="0.3">
      <c r="B5" t="s">
        <v>23</v>
      </c>
      <c r="C5" s="99">
        <v>46266</v>
      </c>
      <c r="D5" t="s">
        <v>857</v>
      </c>
      <c r="E5" t="s">
        <v>1115</v>
      </c>
      <c r="F5" t="s">
        <v>48</v>
      </c>
      <c r="G5" s="98">
        <v>58698.578000000001</v>
      </c>
      <c r="H5">
        <v>58698.578000000001</v>
      </c>
      <c r="I5" s="98">
        <v>0</v>
      </c>
      <c r="J5" s="98">
        <v>175.00483434222531</v>
      </c>
    </row>
    <row r="6" spans="2:10" x14ac:dyDescent="0.3">
      <c r="B6" t="s">
        <v>23</v>
      </c>
      <c r="C6" s="99">
        <v>46266</v>
      </c>
      <c r="D6" t="s">
        <v>868</v>
      </c>
      <c r="E6" t="s">
        <v>866</v>
      </c>
      <c r="F6" t="s">
        <v>1265</v>
      </c>
      <c r="G6" s="98">
        <v>48800.92</v>
      </c>
      <c r="H6">
        <v>48800.92</v>
      </c>
      <c r="I6" s="98">
        <v>0</v>
      </c>
      <c r="J6" s="98">
        <v>183.20027115587334</v>
      </c>
    </row>
    <row r="7" spans="2:10" x14ac:dyDescent="0.3">
      <c r="B7" t="s">
        <v>23</v>
      </c>
      <c r="C7" s="99">
        <v>46296</v>
      </c>
      <c r="D7" t="s">
        <v>859</v>
      </c>
      <c r="E7" t="s">
        <v>860</v>
      </c>
      <c r="F7" t="s">
        <v>26</v>
      </c>
      <c r="G7" s="98">
        <v>60000</v>
      </c>
      <c r="H7">
        <v>37592</v>
      </c>
      <c r="I7" s="98">
        <v>22408</v>
      </c>
      <c r="J7" s="98">
        <v>185.15356503295783</v>
      </c>
    </row>
    <row r="8" spans="2:10" x14ac:dyDescent="0.3">
      <c r="B8" t="s">
        <v>23</v>
      </c>
      <c r="C8" s="99">
        <v>46296</v>
      </c>
      <c r="D8" t="s">
        <v>869</v>
      </c>
      <c r="E8" t="s">
        <v>1121</v>
      </c>
      <c r="F8" t="s">
        <v>1265</v>
      </c>
      <c r="G8" s="98">
        <v>55000</v>
      </c>
      <c r="H8">
        <v>0</v>
      </c>
      <c r="I8" s="98">
        <v>55000</v>
      </c>
      <c r="J8" s="98">
        <v>194.17361596200007</v>
      </c>
    </row>
    <row r="9" spans="2:10" x14ac:dyDescent="0.3">
      <c r="B9" t="s">
        <v>23</v>
      </c>
      <c r="C9" s="99">
        <v>46296</v>
      </c>
      <c r="D9" t="s">
        <v>1123</v>
      </c>
      <c r="E9" t="s">
        <v>1127</v>
      </c>
      <c r="F9" t="s">
        <v>89</v>
      </c>
      <c r="G9" s="98">
        <v>55000</v>
      </c>
      <c r="H9">
        <v>0</v>
      </c>
      <c r="I9" s="98">
        <v>55000</v>
      </c>
      <c r="J9" s="98">
        <v>197</v>
      </c>
    </row>
    <row r="10" spans="2:10" x14ac:dyDescent="0.3">
      <c r="B10" t="s">
        <v>23</v>
      </c>
      <c r="C10" s="99">
        <v>46327</v>
      </c>
      <c r="D10" t="s">
        <v>1152</v>
      </c>
      <c r="E10" t="s">
        <v>1159</v>
      </c>
      <c r="F10" t="s">
        <v>26</v>
      </c>
      <c r="G10" s="98">
        <v>60000</v>
      </c>
      <c r="H10">
        <v>0</v>
      </c>
      <c r="I10" s="98">
        <v>60000</v>
      </c>
      <c r="J10" s="98">
        <v>190.80864142652121</v>
      </c>
    </row>
    <row r="11" spans="2:10" x14ac:dyDescent="0.3">
      <c r="B11" t="s">
        <v>23</v>
      </c>
      <c r="C11" s="99">
        <v>46327</v>
      </c>
      <c r="D11" t="s">
        <v>1153</v>
      </c>
      <c r="E11" t="s">
        <v>1159</v>
      </c>
      <c r="F11" t="s">
        <v>26</v>
      </c>
      <c r="G11" s="98">
        <v>60000</v>
      </c>
      <c r="H11">
        <v>0</v>
      </c>
      <c r="I11" s="98">
        <v>60000</v>
      </c>
      <c r="J11" s="98">
        <v>191.17361596200007</v>
      </c>
    </row>
    <row r="12" spans="2:10" x14ac:dyDescent="0.3">
      <c r="B12" t="s">
        <v>23</v>
      </c>
      <c r="C12" s="99">
        <v>46357</v>
      </c>
      <c r="D12" t="s">
        <v>1224</v>
      </c>
      <c r="E12" t="s">
        <v>1159</v>
      </c>
      <c r="F12" t="s">
        <v>1265</v>
      </c>
      <c r="G12" s="98">
        <v>50000</v>
      </c>
      <c r="H12">
        <v>0</v>
      </c>
      <c r="I12" s="98">
        <v>50000</v>
      </c>
      <c r="J12" s="98">
        <v>57</v>
      </c>
    </row>
    <row r="13" spans="2:10" x14ac:dyDescent="0.3">
      <c r="B13" t="s">
        <v>1267</v>
      </c>
      <c r="G13" s="98">
        <v>558769.9</v>
      </c>
      <c r="H13">
        <v>198641.929</v>
      </c>
      <c r="I13" s="98">
        <v>360127.97100000002</v>
      </c>
      <c r="J13" s="98">
        <v>203.05585683985927</v>
      </c>
    </row>
    <row r="14" spans="2:10" x14ac:dyDescent="0.3">
      <c r="B14" t="s">
        <v>38</v>
      </c>
      <c r="C14" t="s">
        <v>1159</v>
      </c>
      <c r="D14" t="s">
        <v>1232</v>
      </c>
      <c r="E14" t="s">
        <v>1235</v>
      </c>
      <c r="F14" t="s">
        <v>1234</v>
      </c>
      <c r="G14" s="98">
        <v>5000</v>
      </c>
      <c r="H14">
        <v>5000</v>
      </c>
      <c r="I14" s="98">
        <v>0</v>
      </c>
      <c r="J14" s="98"/>
    </row>
    <row r="15" spans="2:10" x14ac:dyDescent="0.3">
      <c r="B15" t="s">
        <v>38</v>
      </c>
      <c r="C15" s="99">
        <v>46266</v>
      </c>
      <c r="D15" t="s">
        <v>1151</v>
      </c>
      <c r="E15" t="s">
        <v>1167</v>
      </c>
      <c r="F15" t="s">
        <v>55</v>
      </c>
      <c r="G15" s="98">
        <v>2500</v>
      </c>
      <c r="H15">
        <v>2500</v>
      </c>
      <c r="I15" s="98">
        <v>0</v>
      </c>
      <c r="J15" s="98">
        <v>78.2</v>
      </c>
    </row>
    <row r="16" spans="2:10" x14ac:dyDescent="0.3">
      <c r="B16" t="s">
        <v>38</v>
      </c>
      <c r="C16" s="99">
        <v>46266</v>
      </c>
      <c r="D16" t="s">
        <v>1186</v>
      </c>
      <c r="E16" t="s">
        <v>1208</v>
      </c>
      <c r="F16" t="s">
        <v>55</v>
      </c>
      <c r="G16" s="98">
        <v>2500</v>
      </c>
      <c r="H16">
        <v>2500</v>
      </c>
      <c r="I16" s="98">
        <v>0</v>
      </c>
      <c r="J16" s="98">
        <v>83</v>
      </c>
    </row>
    <row r="17" spans="2:10" x14ac:dyDescent="0.3">
      <c r="B17" t="s">
        <v>38</v>
      </c>
      <c r="C17" s="99">
        <v>46266</v>
      </c>
      <c r="D17" t="s">
        <v>1187</v>
      </c>
      <c r="E17" t="s">
        <v>1209</v>
      </c>
      <c r="F17" t="s">
        <v>55</v>
      </c>
      <c r="G17" s="98">
        <v>2500</v>
      </c>
      <c r="H17">
        <v>2500</v>
      </c>
      <c r="I17" s="98">
        <v>0</v>
      </c>
      <c r="J17" s="98">
        <v>83</v>
      </c>
    </row>
    <row r="18" spans="2:10" x14ac:dyDescent="0.3">
      <c r="B18" t="s">
        <v>38</v>
      </c>
      <c r="C18" s="99">
        <v>46266</v>
      </c>
      <c r="D18" t="s">
        <v>1188</v>
      </c>
      <c r="E18" t="s">
        <v>1210</v>
      </c>
      <c r="F18" t="s">
        <v>55</v>
      </c>
      <c r="G18" s="98">
        <v>2500</v>
      </c>
      <c r="H18">
        <v>2500</v>
      </c>
      <c r="I18" s="98">
        <v>0</v>
      </c>
      <c r="J18" s="98">
        <v>83</v>
      </c>
    </row>
    <row r="19" spans="2:10" x14ac:dyDescent="0.3">
      <c r="B19" t="s">
        <v>38</v>
      </c>
      <c r="C19" s="99">
        <v>46266</v>
      </c>
      <c r="D19" t="s">
        <v>1189</v>
      </c>
      <c r="E19" t="s">
        <v>1211</v>
      </c>
      <c r="F19" t="s">
        <v>55</v>
      </c>
      <c r="G19" s="98">
        <v>2500</v>
      </c>
      <c r="H19">
        <v>2500</v>
      </c>
      <c r="I19" s="98">
        <v>0</v>
      </c>
      <c r="J19" s="98">
        <v>83</v>
      </c>
    </row>
    <row r="20" spans="2:10" x14ac:dyDescent="0.3">
      <c r="B20" t="s">
        <v>38</v>
      </c>
      <c r="C20" s="99">
        <v>46266</v>
      </c>
      <c r="D20" t="s">
        <v>1190</v>
      </c>
      <c r="E20" t="s">
        <v>1212</v>
      </c>
      <c r="F20" t="s">
        <v>55</v>
      </c>
      <c r="G20" s="98">
        <v>2500</v>
      </c>
      <c r="H20">
        <v>2500</v>
      </c>
      <c r="I20" s="98">
        <v>0</v>
      </c>
      <c r="J20" s="98">
        <v>83</v>
      </c>
    </row>
    <row r="21" spans="2:10" x14ac:dyDescent="0.3">
      <c r="B21" t="s">
        <v>38</v>
      </c>
      <c r="C21" s="99">
        <v>46296</v>
      </c>
      <c r="D21" t="s">
        <v>1191</v>
      </c>
      <c r="E21" t="s">
        <v>1213</v>
      </c>
      <c r="F21" t="s">
        <v>55</v>
      </c>
      <c r="G21" s="98">
        <v>2500</v>
      </c>
      <c r="H21">
        <v>0</v>
      </c>
      <c r="I21" s="98">
        <v>2500</v>
      </c>
      <c r="J21" s="98">
        <v>83</v>
      </c>
    </row>
    <row r="22" spans="2:10" x14ac:dyDescent="0.3">
      <c r="B22" t="s">
        <v>38</v>
      </c>
      <c r="C22" s="99">
        <v>46296</v>
      </c>
      <c r="D22" t="s">
        <v>1192</v>
      </c>
      <c r="E22" t="s">
        <v>1214</v>
      </c>
      <c r="F22" t="s">
        <v>55</v>
      </c>
      <c r="G22" s="98">
        <v>2500</v>
      </c>
      <c r="H22">
        <v>0</v>
      </c>
      <c r="I22" s="98">
        <v>2500</v>
      </c>
      <c r="J22" s="98">
        <v>83</v>
      </c>
    </row>
    <row r="23" spans="2:10" x14ac:dyDescent="0.3">
      <c r="B23" t="s">
        <v>38</v>
      </c>
      <c r="C23" s="99">
        <v>46296</v>
      </c>
      <c r="D23" t="s">
        <v>1193</v>
      </c>
      <c r="E23" t="s">
        <v>1215</v>
      </c>
      <c r="F23" t="s">
        <v>55</v>
      </c>
      <c r="G23" s="98">
        <v>2500</v>
      </c>
      <c r="H23">
        <v>0</v>
      </c>
      <c r="I23" s="98">
        <v>2500</v>
      </c>
      <c r="J23" s="98">
        <v>83</v>
      </c>
    </row>
    <row r="24" spans="2:10" x14ac:dyDescent="0.3">
      <c r="B24" t="s">
        <v>38</v>
      </c>
      <c r="C24" s="99">
        <v>46296</v>
      </c>
      <c r="D24" t="s">
        <v>1194</v>
      </c>
      <c r="E24" t="s">
        <v>1216</v>
      </c>
      <c r="F24" t="s">
        <v>55</v>
      </c>
      <c r="G24" s="98">
        <v>2500</v>
      </c>
      <c r="H24">
        <v>0</v>
      </c>
      <c r="I24" s="98">
        <v>2500</v>
      </c>
      <c r="J24" s="98">
        <v>83</v>
      </c>
    </row>
    <row r="25" spans="2:10" x14ac:dyDescent="0.3">
      <c r="B25" t="s">
        <v>38</v>
      </c>
      <c r="C25" s="99">
        <v>46296</v>
      </c>
      <c r="D25" t="s">
        <v>1195</v>
      </c>
      <c r="E25" t="s">
        <v>1217</v>
      </c>
      <c r="F25" t="s">
        <v>55</v>
      </c>
      <c r="G25" s="98">
        <v>2500</v>
      </c>
      <c r="H25">
        <v>0</v>
      </c>
      <c r="I25" s="98">
        <v>2500</v>
      </c>
      <c r="J25" s="98">
        <v>83</v>
      </c>
    </row>
    <row r="26" spans="2:10" x14ac:dyDescent="0.3">
      <c r="B26" t="s">
        <v>38</v>
      </c>
      <c r="C26" s="99">
        <v>46296</v>
      </c>
      <c r="D26" t="s">
        <v>1196</v>
      </c>
      <c r="E26" t="s">
        <v>1218</v>
      </c>
      <c r="F26" t="s">
        <v>55</v>
      </c>
      <c r="G26" s="98">
        <v>2500</v>
      </c>
      <c r="H26">
        <v>0</v>
      </c>
      <c r="I26" s="98">
        <v>2500</v>
      </c>
      <c r="J26" s="98">
        <v>83</v>
      </c>
    </row>
    <row r="27" spans="2:10" x14ac:dyDescent="0.3">
      <c r="B27" t="s">
        <v>38</v>
      </c>
      <c r="C27" s="99">
        <v>46296</v>
      </c>
      <c r="D27" t="s">
        <v>1197</v>
      </c>
      <c r="E27" t="s">
        <v>1219</v>
      </c>
      <c r="F27" t="s">
        <v>55</v>
      </c>
      <c r="G27" s="98">
        <v>2500</v>
      </c>
      <c r="H27">
        <v>0</v>
      </c>
      <c r="I27" s="98">
        <v>2500</v>
      </c>
      <c r="J27" s="98">
        <v>83</v>
      </c>
    </row>
    <row r="28" spans="2:10" x14ac:dyDescent="0.3">
      <c r="B28" t="s">
        <v>38</v>
      </c>
      <c r="C28" s="99">
        <v>46296</v>
      </c>
      <c r="D28" t="s">
        <v>1198</v>
      </c>
      <c r="E28" t="s">
        <v>1220</v>
      </c>
      <c r="F28" t="s">
        <v>55</v>
      </c>
      <c r="G28" s="98">
        <v>2500</v>
      </c>
      <c r="H28">
        <v>0</v>
      </c>
      <c r="I28" s="98">
        <v>2500</v>
      </c>
      <c r="J28" s="98">
        <v>83</v>
      </c>
    </row>
    <row r="29" spans="2:10" x14ac:dyDescent="0.3">
      <c r="B29" t="s">
        <v>38</v>
      </c>
      <c r="C29" s="99">
        <v>46296</v>
      </c>
      <c r="D29" t="s">
        <v>1199</v>
      </c>
      <c r="E29" t="s">
        <v>1221</v>
      </c>
      <c r="F29" t="s">
        <v>55</v>
      </c>
      <c r="G29" s="98">
        <v>2500</v>
      </c>
      <c r="H29">
        <v>0</v>
      </c>
      <c r="I29" s="98">
        <v>2500</v>
      </c>
      <c r="J29" s="98">
        <v>83</v>
      </c>
    </row>
    <row r="30" spans="2:10" x14ac:dyDescent="0.3">
      <c r="B30" t="s">
        <v>38</v>
      </c>
      <c r="C30" s="99">
        <v>46296</v>
      </c>
      <c r="D30" t="s">
        <v>1200</v>
      </c>
      <c r="E30" t="s">
        <v>1222</v>
      </c>
      <c r="F30" t="s">
        <v>55</v>
      </c>
      <c r="G30" s="98">
        <v>2500</v>
      </c>
      <c r="H30">
        <v>0</v>
      </c>
      <c r="I30" s="98">
        <v>2500</v>
      </c>
      <c r="J30" s="98">
        <v>83</v>
      </c>
    </row>
    <row r="31" spans="2:10" x14ac:dyDescent="0.3">
      <c r="B31" t="s">
        <v>1268</v>
      </c>
      <c r="G31" s="98">
        <v>45000</v>
      </c>
      <c r="H31">
        <v>20000</v>
      </c>
      <c r="I31" s="98">
        <v>25000</v>
      </c>
      <c r="J31" s="98">
        <v>87</v>
      </c>
    </row>
    <row r="32" spans="2:10" x14ac:dyDescent="0.3">
      <c r="B32" t="s">
        <v>52</v>
      </c>
      <c r="C32" s="99">
        <v>46204</v>
      </c>
      <c r="D32" t="s">
        <v>824</v>
      </c>
      <c r="E32" t="s">
        <v>1113</v>
      </c>
      <c r="F32" t="s">
        <v>1266</v>
      </c>
      <c r="G32" s="98">
        <v>10000</v>
      </c>
      <c r="H32">
        <v>7072</v>
      </c>
      <c r="I32" s="98">
        <v>2928</v>
      </c>
      <c r="J32" s="98">
        <v>184.41666666666666</v>
      </c>
    </row>
    <row r="33" spans="2:10" x14ac:dyDescent="0.3">
      <c r="B33" t="s">
        <v>52</v>
      </c>
      <c r="C33" s="99">
        <v>46204</v>
      </c>
      <c r="D33" t="s">
        <v>826</v>
      </c>
      <c r="E33" t="s">
        <v>1116</v>
      </c>
      <c r="F33" t="s">
        <v>1266</v>
      </c>
      <c r="G33" s="98">
        <v>10000</v>
      </c>
      <c r="H33">
        <v>0</v>
      </c>
      <c r="I33" s="98">
        <v>10000</v>
      </c>
      <c r="J33" s="98">
        <v>183.5</v>
      </c>
    </row>
    <row r="34" spans="2:10" x14ac:dyDescent="0.3">
      <c r="B34" t="s">
        <v>52</v>
      </c>
      <c r="C34" s="99">
        <v>46204</v>
      </c>
      <c r="D34" t="s">
        <v>828</v>
      </c>
      <c r="E34" t="s">
        <v>1117</v>
      </c>
      <c r="F34" t="s">
        <v>1266</v>
      </c>
      <c r="G34" s="98">
        <v>2000</v>
      </c>
      <c r="H34">
        <v>0</v>
      </c>
      <c r="I34" s="98">
        <v>2000</v>
      </c>
      <c r="J34" s="98">
        <v>183.5</v>
      </c>
    </row>
    <row r="35" spans="2:10" x14ac:dyDescent="0.3">
      <c r="B35" t="s">
        <v>1269</v>
      </c>
      <c r="G35" s="98">
        <v>22000</v>
      </c>
      <c r="H35">
        <v>7072</v>
      </c>
      <c r="I35" s="98">
        <v>14928</v>
      </c>
      <c r="J35" s="98">
        <v>183.5</v>
      </c>
    </row>
    <row r="36" spans="2:10" x14ac:dyDescent="0.3">
      <c r="B36" t="s">
        <v>60</v>
      </c>
      <c r="C36" s="99">
        <v>46235</v>
      </c>
      <c r="D36" t="s">
        <v>1054</v>
      </c>
      <c r="E36" t="s">
        <v>1114</v>
      </c>
      <c r="F36" t="s">
        <v>1266</v>
      </c>
      <c r="G36" s="98">
        <v>15000</v>
      </c>
      <c r="H36">
        <v>0</v>
      </c>
      <c r="I36" s="98">
        <v>15000</v>
      </c>
      <c r="J36" s="98"/>
    </row>
    <row r="37" spans="2:10" x14ac:dyDescent="0.3">
      <c r="B37" t="s">
        <v>60</v>
      </c>
      <c r="C37" s="99">
        <v>46266</v>
      </c>
      <c r="D37" t="s">
        <v>1055</v>
      </c>
      <c r="E37" t="s">
        <v>1118</v>
      </c>
      <c r="F37" t="s">
        <v>1266</v>
      </c>
      <c r="G37" s="98">
        <v>10000</v>
      </c>
      <c r="H37">
        <v>0</v>
      </c>
      <c r="I37" s="98">
        <v>10000</v>
      </c>
      <c r="J37" s="98"/>
    </row>
    <row r="38" spans="2:10" x14ac:dyDescent="0.3">
      <c r="B38" t="s">
        <v>60</v>
      </c>
      <c r="C38" s="99">
        <v>46266</v>
      </c>
      <c r="D38" t="s">
        <v>1057</v>
      </c>
      <c r="E38" t="s">
        <v>1119</v>
      </c>
      <c r="F38" t="s">
        <v>1266</v>
      </c>
      <c r="G38" s="98">
        <v>15000</v>
      </c>
      <c r="H38">
        <v>0</v>
      </c>
      <c r="I38" s="98">
        <v>15000</v>
      </c>
      <c r="J38" s="98"/>
    </row>
    <row r="39" spans="2:10" x14ac:dyDescent="0.3">
      <c r="B39" t="s">
        <v>60</v>
      </c>
      <c r="C39" s="99">
        <v>46388</v>
      </c>
      <c r="D39" t="s">
        <v>1263</v>
      </c>
      <c r="E39" t="s">
        <v>1159</v>
      </c>
      <c r="F39" t="s">
        <v>1266</v>
      </c>
      <c r="G39" s="98">
        <v>20000</v>
      </c>
      <c r="H39">
        <v>0</v>
      </c>
      <c r="I39" s="98">
        <v>20000</v>
      </c>
      <c r="J39" s="98"/>
    </row>
    <row r="40" spans="2:10" x14ac:dyDescent="0.3">
      <c r="B40" t="s">
        <v>1270</v>
      </c>
      <c r="G40" s="98">
        <v>60000</v>
      </c>
      <c r="H40">
        <v>0</v>
      </c>
      <c r="I40" s="98">
        <v>60000</v>
      </c>
      <c r="J40" s="98"/>
    </row>
    <row r="41" spans="2:10" x14ac:dyDescent="0.3">
      <c r="B41" t="s">
        <v>69</v>
      </c>
      <c r="C41" s="99">
        <v>46296</v>
      </c>
      <c r="D41" t="s">
        <v>1175</v>
      </c>
      <c r="E41" t="s">
        <v>1159</v>
      </c>
      <c r="F41" t="s">
        <v>1176</v>
      </c>
      <c r="G41" s="98">
        <v>12000</v>
      </c>
      <c r="H41">
        <v>0</v>
      </c>
      <c r="I41" s="98">
        <v>12000</v>
      </c>
      <c r="J41" s="98"/>
    </row>
    <row r="42" spans="2:10" x14ac:dyDescent="0.3">
      <c r="B42" t="s">
        <v>69</v>
      </c>
      <c r="C42" s="99">
        <v>46357</v>
      </c>
      <c r="D42" t="s">
        <v>1262</v>
      </c>
      <c r="E42" t="s">
        <v>1159</v>
      </c>
      <c r="F42" t="s">
        <v>1261</v>
      </c>
      <c r="G42" s="98">
        <v>13000</v>
      </c>
      <c r="H42">
        <v>0</v>
      </c>
      <c r="I42" s="98">
        <v>13000</v>
      </c>
      <c r="J42" s="98"/>
    </row>
    <row r="43" spans="2:10" x14ac:dyDescent="0.3">
      <c r="B43" t="s">
        <v>1271</v>
      </c>
      <c r="G43" s="98">
        <v>25000</v>
      </c>
      <c r="H43">
        <v>0</v>
      </c>
      <c r="I43" s="98">
        <v>25000</v>
      </c>
      <c r="J43" s="98"/>
    </row>
    <row r="44" spans="2:10" x14ac:dyDescent="0.3">
      <c r="B44" t="s">
        <v>1264</v>
      </c>
      <c r="G44" s="98">
        <v>710769.9</v>
      </c>
      <c r="H44">
        <v>225713.929</v>
      </c>
      <c r="I44" s="98">
        <v>485055.97100000002</v>
      </c>
      <c r="J44" s="98">
        <v>346.0558568398593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AF80E-4CF4-45E9-A2D9-4C09F2ED2D76}">
  <sheetPr>
    <tabColor rgb="FF00B0F0"/>
    <pageSetUpPr fitToPage="1"/>
  </sheetPr>
  <dimension ref="B1:N35"/>
  <sheetViews>
    <sheetView rightToLeft="1" workbookViewId="0">
      <pane ySplit="2" topLeftCell="A3" activePane="bottomLeft" state="frozen"/>
      <selection pane="bottomLeft" activeCell="G3" sqref="G3"/>
    </sheetView>
  </sheetViews>
  <sheetFormatPr defaultRowHeight="14.4" x14ac:dyDescent="0.3"/>
  <cols>
    <col min="2" max="2" width="12.33203125" customWidth="1"/>
    <col min="3" max="3" width="14.109375" customWidth="1"/>
    <col min="4" max="4" width="14" customWidth="1"/>
    <col min="5" max="5" width="14.5546875" customWidth="1"/>
    <col min="6" max="6" width="14" customWidth="1"/>
    <col min="8" max="8" width="14.21875" customWidth="1"/>
    <col min="9" max="9" width="12.21875" bestFit="1" customWidth="1"/>
    <col min="12" max="12" width="12.77734375" customWidth="1"/>
    <col min="13" max="13" width="14.44140625" customWidth="1"/>
    <col min="14" max="14" width="15.77734375" customWidth="1"/>
    <col min="15" max="15" width="14.44140625" bestFit="1" customWidth="1"/>
  </cols>
  <sheetData>
    <row r="1" spans="2:14" ht="19.2" customHeight="1" x14ac:dyDescent="0.3"/>
    <row r="2" spans="2:14" s="1" customFormat="1" ht="26.4" customHeight="1" x14ac:dyDescent="0.3">
      <c r="B2" s="42" t="s">
        <v>18</v>
      </c>
      <c r="C2" s="42" t="s">
        <v>807</v>
      </c>
      <c r="D2" s="42" t="s">
        <v>210</v>
      </c>
      <c r="E2" s="1" t="s">
        <v>1125</v>
      </c>
      <c r="F2" s="1" t="s">
        <v>1120</v>
      </c>
      <c r="G2" s="1" t="s">
        <v>1124</v>
      </c>
      <c r="H2" t="s">
        <v>1227</v>
      </c>
      <c r="I2"/>
      <c r="L2" s="43" t="s">
        <v>1128</v>
      </c>
      <c r="M2" s="95" t="s">
        <v>1139</v>
      </c>
      <c r="N2" s="95" t="s">
        <v>1140</v>
      </c>
    </row>
    <row r="3" spans="2:14" x14ac:dyDescent="0.3">
      <c r="B3" t="s">
        <v>23</v>
      </c>
      <c r="C3" t="s">
        <v>1115</v>
      </c>
      <c r="D3" t="s">
        <v>214</v>
      </c>
      <c r="E3">
        <v>58698.578000000001</v>
      </c>
      <c r="F3">
        <v>41435.839999999997</v>
      </c>
      <c r="G3">
        <v>17262.738000000005</v>
      </c>
      <c r="L3" s="4" t="s">
        <v>23</v>
      </c>
      <c r="M3" s="44">
        <v>182.82737094176989</v>
      </c>
      <c r="N3" s="44">
        <v>507.33244830559408</v>
      </c>
    </row>
    <row r="4" spans="2:14" x14ac:dyDescent="0.3">
      <c r="B4" t="s">
        <v>23</v>
      </c>
      <c r="C4" t="s">
        <v>862</v>
      </c>
      <c r="D4" t="s">
        <v>214</v>
      </c>
      <c r="E4">
        <v>53550.430999999997</v>
      </c>
      <c r="F4">
        <v>53410.3</v>
      </c>
      <c r="G4">
        <v>140.13099999999395</v>
      </c>
      <c r="L4" s="4" t="s">
        <v>38</v>
      </c>
      <c r="M4" s="44">
        <v>83</v>
      </c>
      <c r="N4" s="44">
        <v>354.74003015930208</v>
      </c>
    </row>
    <row r="5" spans="2:14" x14ac:dyDescent="0.3">
      <c r="B5" t="s">
        <v>23</v>
      </c>
      <c r="C5" t="s">
        <v>860</v>
      </c>
      <c r="D5" t="s">
        <v>1112</v>
      </c>
      <c r="E5">
        <v>60000</v>
      </c>
      <c r="H5">
        <v>60000</v>
      </c>
      <c r="L5" s="4" t="s">
        <v>52</v>
      </c>
      <c r="M5" s="44">
        <v>163.25</v>
      </c>
      <c r="N5" s="44">
        <v>1284.5083262169087</v>
      </c>
    </row>
    <row r="6" spans="2:14" x14ac:dyDescent="0.3">
      <c r="B6" t="s">
        <v>23</v>
      </c>
      <c r="C6" t="s">
        <v>1122</v>
      </c>
      <c r="D6" t="s">
        <v>214</v>
      </c>
      <c r="E6">
        <v>57719.970999999998</v>
      </c>
      <c r="F6">
        <v>31449.68</v>
      </c>
      <c r="G6">
        <v>26270.290999999997</v>
      </c>
    </row>
    <row r="7" spans="2:14" x14ac:dyDescent="0.3">
      <c r="B7" t="s">
        <v>23</v>
      </c>
      <c r="C7" t="s">
        <v>866</v>
      </c>
      <c r="D7" t="s">
        <v>214</v>
      </c>
      <c r="E7">
        <v>48800.92</v>
      </c>
      <c r="F7">
        <v>24674.28</v>
      </c>
      <c r="G7">
        <v>24126.639999999999</v>
      </c>
    </row>
    <row r="8" spans="2:14" x14ac:dyDescent="0.3">
      <c r="B8" t="s">
        <v>23</v>
      </c>
      <c r="C8" t="s">
        <v>1121</v>
      </c>
      <c r="D8" t="s">
        <v>1112</v>
      </c>
      <c r="E8">
        <v>55000</v>
      </c>
      <c r="H8">
        <v>55000</v>
      </c>
    </row>
    <row r="9" spans="2:14" x14ac:dyDescent="0.3">
      <c r="B9" t="s">
        <v>23</v>
      </c>
      <c r="C9" t="s">
        <v>1127</v>
      </c>
      <c r="D9" t="s">
        <v>1112</v>
      </c>
      <c r="E9">
        <v>55000</v>
      </c>
      <c r="H9">
        <v>55000</v>
      </c>
    </row>
    <row r="10" spans="2:14" x14ac:dyDescent="0.3">
      <c r="B10" t="s">
        <v>23</v>
      </c>
      <c r="C10" t="s">
        <v>1159</v>
      </c>
      <c r="D10" t="s">
        <v>1112</v>
      </c>
      <c r="E10">
        <v>170000</v>
      </c>
      <c r="H10">
        <v>170000</v>
      </c>
    </row>
    <row r="11" spans="2:14" x14ac:dyDescent="0.3">
      <c r="B11" t="s">
        <v>38</v>
      </c>
      <c r="C11" t="s">
        <v>1167</v>
      </c>
      <c r="D11" t="s">
        <v>214</v>
      </c>
      <c r="E11">
        <v>2500</v>
      </c>
      <c r="F11">
        <v>2489.1</v>
      </c>
      <c r="G11">
        <v>10.900000000000091</v>
      </c>
    </row>
    <row r="12" spans="2:14" x14ac:dyDescent="0.3">
      <c r="B12" t="s">
        <v>38</v>
      </c>
      <c r="C12" t="s">
        <v>1208</v>
      </c>
      <c r="D12" t="s">
        <v>214</v>
      </c>
      <c r="E12">
        <v>2500</v>
      </c>
      <c r="F12">
        <v>2476.6099999999997</v>
      </c>
      <c r="G12">
        <v>23.390000000000327</v>
      </c>
    </row>
    <row r="13" spans="2:14" x14ac:dyDescent="0.3">
      <c r="B13" t="s">
        <v>38</v>
      </c>
      <c r="C13" t="s">
        <v>1209</v>
      </c>
      <c r="D13" t="s">
        <v>214</v>
      </c>
      <c r="E13">
        <v>2500</v>
      </c>
      <c r="F13">
        <v>2454.3000000000002</v>
      </c>
      <c r="G13">
        <v>45.699999999999818</v>
      </c>
    </row>
    <row r="14" spans="2:14" x14ac:dyDescent="0.3">
      <c r="B14" t="s">
        <v>38</v>
      </c>
      <c r="C14" t="s">
        <v>1210</v>
      </c>
      <c r="D14" t="s">
        <v>214</v>
      </c>
      <c r="E14">
        <v>2500</v>
      </c>
      <c r="F14">
        <v>2475.9199999999996</v>
      </c>
      <c r="G14">
        <v>24.080000000000382</v>
      </c>
    </row>
    <row r="15" spans="2:14" x14ac:dyDescent="0.3">
      <c r="B15" t="s">
        <v>38</v>
      </c>
      <c r="C15" t="s">
        <v>1211</v>
      </c>
      <c r="D15" t="s">
        <v>214</v>
      </c>
      <c r="E15">
        <v>2500</v>
      </c>
      <c r="F15">
        <v>2486.35</v>
      </c>
      <c r="G15">
        <v>13.650000000000091</v>
      </c>
    </row>
    <row r="16" spans="2:14" x14ac:dyDescent="0.3">
      <c r="B16" t="s">
        <v>38</v>
      </c>
      <c r="C16" t="s">
        <v>1212</v>
      </c>
      <c r="D16" t="s">
        <v>220</v>
      </c>
      <c r="E16">
        <v>2500</v>
      </c>
      <c r="F16">
        <v>1421.5300000000002</v>
      </c>
      <c r="G16">
        <v>1078.4699999999998</v>
      </c>
    </row>
    <row r="17" spans="2:8" x14ac:dyDescent="0.3">
      <c r="B17" t="s">
        <v>38</v>
      </c>
      <c r="C17" t="s">
        <v>1213</v>
      </c>
      <c r="D17" t="s">
        <v>220</v>
      </c>
      <c r="E17">
        <v>2500</v>
      </c>
      <c r="G17">
        <v>2500</v>
      </c>
    </row>
    <row r="18" spans="2:8" x14ac:dyDescent="0.3">
      <c r="B18" t="s">
        <v>38</v>
      </c>
      <c r="C18" t="s">
        <v>1214</v>
      </c>
      <c r="D18" t="s">
        <v>220</v>
      </c>
      <c r="E18">
        <v>2500</v>
      </c>
      <c r="H18">
        <v>2500</v>
      </c>
    </row>
    <row r="19" spans="2:8" x14ac:dyDescent="0.3">
      <c r="B19" t="s">
        <v>38</v>
      </c>
      <c r="C19" t="s">
        <v>1215</v>
      </c>
      <c r="D19" t="s">
        <v>220</v>
      </c>
      <c r="E19">
        <v>2500</v>
      </c>
      <c r="H19">
        <v>2500</v>
      </c>
    </row>
    <row r="20" spans="2:8" x14ac:dyDescent="0.3">
      <c r="B20" t="s">
        <v>38</v>
      </c>
      <c r="C20" t="s">
        <v>1216</v>
      </c>
      <c r="D20" t="s">
        <v>220</v>
      </c>
      <c r="E20">
        <v>2500</v>
      </c>
      <c r="H20">
        <v>2500</v>
      </c>
    </row>
    <row r="21" spans="2:8" x14ac:dyDescent="0.3">
      <c r="B21" t="s">
        <v>38</v>
      </c>
      <c r="C21" t="s">
        <v>1217</v>
      </c>
      <c r="D21" t="s">
        <v>220</v>
      </c>
      <c r="E21">
        <v>2500</v>
      </c>
      <c r="H21">
        <v>2500</v>
      </c>
    </row>
    <row r="22" spans="2:8" x14ac:dyDescent="0.3">
      <c r="B22" t="s">
        <v>38</v>
      </c>
      <c r="C22" t="s">
        <v>1218</v>
      </c>
      <c r="D22" t="s">
        <v>220</v>
      </c>
      <c r="E22">
        <v>2500</v>
      </c>
      <c r="H22">
        <v>2500</v>
      </c>
    </row>
    <row r="23" spans="2:8" x14ac:dyDescent="0.3">
      <c r="B23" t="s">
        <v>38</v>
      </c>
      <c r="C23" t="s">
        <v>1219</v>
      </c>
      <c r="D23" t="s">
        <v>220</v>
      </c>
      <c r="E23">
        <v>2500</v>
      </c>
      <c r="H23">
        <v>2500</v>
      </c>
    </row>
    <row r="24" spans="2:8" x14ac:dyDescent="0.3">
      <c r="B24" t="s">
        <v>38</v>
      </c>
      <c r="C24" t="s">
        <v>1220</v>
      </c>
      <c r="D24" t="s">
        <v>220</v>
      </c>
      <c r="E24">
        <v>2500</v>
      </c>
      <c r="H24">
        <v>2500</v>
      </c>
    </row>
    <row r="25" spans="2:8" x14ac:dyDescent="0.3">
      <c r="B25" t="s">
        <v>38</v>
      </c>
      <c r="C25" t="s">
        <v>1221</v>
      </c>
      <c r="D25" t="s">
        <v>220</v>
      </c>
      <c r="E25">
        <v>2500</v>
      </c>
      <c r="H25">
        <v>2500</v>
      </c>
    </row>
    <row r="26" spans="2:8" x14ac:dyDescent="0.3">
      <c r="B26" t="s">
        <v>38</v>
      </c>
      <c r="C26" t="s">
        <v>1222</v>
      </c>
      <c r="D26" t="s">
        <v>220</v>
      </c>
      <c r="E26">
        <v>2500</v>
      </c>
      <c r="H26">
        <v>2500</v>
      </c>
    </row>
    <row r="27" spans="2:8" x14ac:dyDescent="0.3">
      <c r="B27" t="s">
        <v>38</v>
      </c>
      <c r="C27" t="s">
        <v>1235</v>
      </c>
      <c r="D27" t="s">
        <v>214</v>
      </c>
      <c r="E27">
        <v>5000</v>
      </c>
      <c r="F27">
        <v>3180.7100000000009</v>
      </c>
      <c r="G27">
        <v>319.28999999999905</v>
      </c>
      <c r="H27">
        <v>1500</v>
      </c>
    </row>
    <row r="28" spans="2:8" x14ac:dyDescent="0.3">
      <c r="B28" t="s">
        <v>52</v>
      </c>
      <c r="C28" t="s">
        <v>1113</v>
      </c>
      <c r="D28" t="s">
        <v>214</v>
      </c>
      <c r="E28">
        <v>10000</v>
      </c>
      <c r="F28">
        <v>8000.0000000000009</v>
      </c>
      <c r="G28">
        <v>1999.9999999999991</v>
      </c>
    </row>
    <row r="29" spans="2:8" x14ac:dyDescent="0.3">
      <c r="B29" t="s">
        <v>52</v>
      </c>
      <c r="C29" t="s">
        <v>1116</v>
      </c>
      <c r="D29" t="s">
        <v>220</v>
      </c>
      <c r="E29">
        <v>10000</v>
      </c>
      <c r="G29">
        <v>-10000</v>
      </c>
    </row>
    <row r="30" spans="2:8" x14ac:dyDescent="0.3">
      <c r="B30" t="s">
        <v>52</v>
      </c>
      <c r="C30" t="s">
        <v>1117</v>
      </c>
      <c r="D30" t="s">
        <v>220</v>
      </c>
      <c r="E30">
        <v>2000</v>
      </c>
      <c r="G30">
        <v>-2000</v>
      </c>
    </row>
    <row r="31" spans="2:8" x14ac:dyDescent="0.3">
      <c r="B31" t="s">
        <v>60</v>
      </c>
      <c r="C31" t="s">
        <v>1159</v>
      </c>
      <c r="D31" t="s">
        <v>1112</v>
      </c>
      <c r="E31">
        <v>20000</v>
      </c>
      <c r="H31">
        <v>20000</v>
      </c>
    </row>
    <row r="32" spans="2:8" x14ac:dyDescent="0.3">
      <c r="B32" t="s">
        <v>60</v>
      </c>
      <c r="C32" t="s">
        <v>1114</v>
      </c>
      <c r="D32" t="s">
        <v>214</v>
      </c>
      <c r="E32">
        <v>15000</v>
      </c>
      <c r="F32">
        <v>13270.56</v>
      </c>
      <c r="G32">
        <v>1729.4400000000005</v>
      </c>
    </row>
    <row r="33" spans="2:8" x14ac:dyDescent="0.3">
      <c r="B33" t="s">
        <v>60</v>
      </c>
      <c r="C33" t="s">
        <v>1118</v>
      </c>
      <c r="D33" t="s">
        <v>220</v>
      </c>
      <c r="E33">
        <v>10000</v>
      </c>
      <c r="G33">
        <v>-10000</v>
      </c>
    </row>
    <row r="34" spans="2:8" x14ac:dyDescent="0.3">
      <c r="B34" t="s">
        <v>60</v>
      </c>
      <c r="C34" t="s">
        <v>1119</v>
      </c>
      <c r="D34" t="s">
        <v>220</v>
      </c>
      <c r="E34">
        <v>15000</v>
      </c>
      <c r="G34">
        <v>-15000</v>
      </c>
    </row>
    <row r="35" spans="2:8" x14ac:dyDescent="0.3">
      <c r="B35" t="s">
        <v>69</v>
      </c>
      <c r="C35" t="s">
        <v>1159</v>
      </c>
      <c r="D35" t="s">
        <v>1112</v>
      </c>
      <c r="E35">
        <v>25000</v>
      </c>
      <c r="H35">
        <v>25000</v>
      </c>
    </row>
  </sheetData>
  <pageMargins left="0.7" right="0.7" top="0.75" bottom="0.75" header="0.3" footer="0.3"/>
  <pageSetup paperSize="9" scale="54" orientation="portrait" horizontalDpi="1200" verticalDpi="120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item1.xml>�� 'D'3*GD'C 'D5FA 'D'3*GD'C DH7 'D5FA 'D'3*GD'C DH7 
</file>

<file path=customXml/item2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E*H37  391  'D(1JE 
</file>

<file path=customXml/item3.xml>�� (J9_ .'1,I 'D1BE  'D/'.DJ *'1J.  'D(J9 1BE  'D9B/ 'D5FA '3E  'DE1C( CEJ)  'DE(J9'* 'D1BE  'D/'.DJ *'1J.  'D(J9 1BE  'D9B/ 'D5FA '3E  'DE1C( CEJ)  'DE(J9'* 
</file>

<file path=customXml/item4.xml>�� 
</file>

<file path=customXml/item5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
</file>

<file path=customXml/item6.xml>�� *3,JD_ 'D9BH/ 'D1BE  /'.DJ *5FJA  'D*9'B/ FH9  'D*9'B/ *'1J.  'D*9'B/ 'D*5FJA 'DEH1/ 'DE5/1 41C)  'D*9'B/ 1BE  'D9B/ 'DCEJ) (1JE  'D*9'B/ (H15)  'D*9'B/ 'D4-F BJE)  'D4-F ED'-8'*  'D*3,JD EHBA  'D9B/ CH/  'D5FA H5HD  E*HB9 'D(1JE CEJ)  'D1(7 CEJ)  'D3/'/ CEJ)  'D*-EJD 'D391 EHBA  'D*39J1 391  'D3/'/ EHBA  'D3/'/ 391  'D(H15) (H15)  'D1(7 391 E*HB9 E*HB9  3/'/ 391  'D1(7 CEJ)  'DE7DH(  3/'/G BJE)  'DE7DH(  3/'/G 3/'/  E*HB9 -'D)  'D*,EJ9 CEJ)  'D1(7  *B/J1I 4G1  91(I  3/'/  E*HB9 H5HD  E*HB9 (/'J)  *4:JD (/'J)  *4:JD 391  E(/&I H5HD  E*HB9  9DI  'D5FA E*HB9  3/'/ E*HB9  3/'/ E*HB9  3/'/ E*HB9  3/'/ 'D1BE  /'.DJ *5FJA  'D*9'B/ FH9  'D*9'B/ *'1J.  'D*9'B/ 'D*5FJA 'DEH1/ 'DE5/1 41C)  'D*9'B/ 1BE  'D9B/ 'DCEJ) (1JE  'D*9'B/ (H15)  'D*9'B/ 'D4-F BJE)  'D4-F ED'-8'*  'D*3,JD EHBA  'D9B/ CH/  'D5FA H5HD  E*HB9 'D(1JE CEJ)  'D1(7 'D391 CEJ)  'D3/'/ CEJ)  'D*-EJD EHBA  'D*39J1 391  'D3/'/ EHBA  'D3/'/ 391  'D(H15) (H15)  'D1(7 391 E*HB9 E*HB9  3/'/ 391  'D1(7 CEJ)  'DE7DH(  3/'/G BJE)  'DE7DH(  3/'/G 3/'/  E*HB9 -'D)  'D*,EJ9 CEJ)  'D1(7  *B/J1I 4G1  91(I  3/'/  E*HB9 H5HD  E*HB9 (/'J)  *4:JD (/'J)  *4:JD 391  E(/&I H5HD  E*HB9  9DI  'D5FA E*HB9  3/'/ E*HB9  3/'/ E*HB9  3/'/ E*HB9  3/'/ EHBA  'D9B/ EHBA  'D9B/ EHBA  'D9B/ 
</file>

<file path=customXml/item7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'D*9'B/ CEJ)  'D*9'B/ CEJ)  E1'C(  'D01) CEJ)  E1'C(  'D01)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
</file>

<file path=customXml/item8.xml>�� 'D'15/) *'1J.  'D*B1J1 CH/  'D5FA '3E  'D5@@@@@@@FA 'DH-/) E@@HB9    'D@3H'BJ E@@HB9    'D@@H'-) E@@HB9    'D9'E1J) E@@HB9    'D5'D-J) ',E'DI  'D15J/ E9/D    'D'3*GD'C JCAI  DE/)  ( ('D'J'E -*J  *'1J. 'D*5FJA 'D'3*GD'C 'DDH7 *9'B/'*  %6'A'* 'D*H,J) EJF'!  %6'A'* 'DE9'ED 'D1J*  'DJHEI 'DE5'1JA 'D391  ('D/HD'1 391  'D3HB *'1J.  'D*B1J1 CH/  'D5FA '3E  'D5@@@@@@@FA 'DH-/) E@@HB9    'D@3H'BJ E@@HB9    'D@@H'-) E@@HB9    'D9'E1J) E@@HB9    'D5'D-J) ',E'DI  'D15J/ E9/D    'D'3*GD'C JCAI  DE/)  ( ('D'J'E -*J  *'1J. 'D*5FJA 'D'3*GD'C 'DDH7 *9'B/'*  %6'A'* 'D*H,J) EJF'!  %6'A'* 'DE9'ED 'D1J*  'DJHEI 'DE5'1JA 'D391  ('D/HD'1 391  'D3HB 
</file>

<file path=customXml/item9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
</file>

<file path=customXml/item10.xml>�� 'D3/'/ 'D1BE  'D/'.DJ *'1J.  'D3/'/ 41C)  'D3/'/ 'D5FA 'DEH1/ 1BE  'D9B/ 'D41C)  'D/'.DJ) FH9  'D3/'/ FH9  'D391 CEJ)  'D3/'/ 391  'D3/'/ 1J*  'D3/'/ E3&HD  'D3/'/ ED'-8'*  'D3/'/ 'D1BE  'D/'.DJ *'1J.  'D3/'/ 41C)  'D3/'/ 'D5FA 'DEH1/ 1BE  'D9B/ 'D41C)  'D/'.DJ) FH9  'D3/'/ FH9  'D391 CEJ)  'D3/'/ 391  'D3/'/ 1J*  'D3/'/ E3&HD  'D3/'/ ED'-8'*  'D3/'/ 
</file>

<file path=customXml/item11.xml>�� 'D1HDJF, 'D1BE  'D/'.DJ *'1J.  'D*1HJD 1BE  'D9B/ 'DEH1/ 'D5FA CEJ)  'D*1HJD (H15)  'D*9'B/ (H15)  'D1(7 (H15)  3'(B) (H15)  'D1HDJF, 391  'D1HDJF, ED'-8'*  'D1HDJF, 'D1BE  'D/'.DJ *'1J.  'D*1HJD 1BE  'D9B/ 'DEH1/ 'D5FA CEJ)  'D*1HJD (H15)  'D*9'B/ (H15)  'D1(7 (H15)  3'(B) (H15)  'D1HDJF, 391  'D1HDJF, ED'-8'*  'D1HDJF, 
</file>

<file path=customXml/item12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
</file>

<file path=customXml/item13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
</file>

<file path=customXml/item14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E*H37  391  'D(1JE CEJ)  'A1', CEJ)  'A1', E'  *E  'D'A1',  9FG E'  *E  'D'A1',  9FG CEJ)  (J9 CEJ)  (J9 E'  *E  (J9G E'  *E  (J9G 
</file>

<file path=customXml/item15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CEJ)  'D*9'B/ CEJ)  'D*9'B/ CEJ)  E1'C(  'D01) CEJ)  E1'C(  'D01)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9//  'D9BH/ 9//  'D9BH/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CEJ)  'A1', CEJ)  'A1', E'  *E  'D'A1',  9FG E'  *E  'D'A1',  9FG CEJ)  (J9 CEJ)  (J9 E'  *E  (J9G E'  *E  (J9G *9'B/'* *9'B/'* E*H37  391  'D(1JE  DHB*  'D1(7 E*H37  391  'D(1JE  DHB*  'D1(7 E*H37  391  'D(H15)  DHB*  'D1(7 E*H37  391  'D(H15)  DHB*  'D1(7 
</file>

<file path=customXml/item16.xml>�� '15/)_ 'DE5'F9 *'1J.  'D*B1J1 CH/  'D5FA '3E  'D5@@@@@@@FA 'DH-/) E@@HB9    'D@3H'BJ E@@HB9    'D@@H'-) E@@HB9    'D9'E1J) E@@HB9    'D5'D-J) ',E'DI  'D15J/ *'1J.  'D*B1J1 CH/  'D5FA '3E  'D5@@@@@@@FA 'DH-/) E@@HB9    'D@3H'BJ E@@HB9    'D@@H'-) E@@HB9    'D9'E1J) E@@HB9    'D5'D-J) ',E'DI  'D15J/ 
</file>

<file path=customXml/item17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 DHB*  'D1(7 E*H37  391  'D(1JE  DHB*  'D1(7 CEJ)  'A1', CEJ)  'A1', E'  *E  'D'A1',  9FG E'  *E  'D'A1',  9FG CEJ)  (J9 CEJ)  (J9 E'  *E  (J9G E'  *E  (J9G E*H37  391  'D(H15)  DHB*  'D1(7 E*H37  391  'D(H15)  DHB*  'D1(7 
</file>

<file path=customXml/item18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
</file>

<file path=customXml/item19.xml>�� 
</file>

<file path=customXml/item20.xml>�� *9'B/'* *9'B/'*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CEJ)  *1'CEJ) CEJ)  *1'CEJ) BJE)  1(7 BJE)  1(7 E*H37  391  'D(1JE  DHB*  'D1(7 E*H37  391  'D(1JE  DHB*  'D1(7 CEJ)  'A1', CEJ)  'A1', E'  *E  'D'A1',  9FG E'  *E  'D'A1',  9FG CEJ)  (J9 CEJ)  (J9 E'  *E  (J9G E'  *E  (J9G E*H37  391  'D(H15)  DHB*  'D1(7 E*H37  391  'D(H15)  DHB*  'D1(7 CEJ)  E*9'B/  9DJG' CEJ)  E*9'B/  9DJG' CEJ)  E*(BJ)  DD1(7 CEJ)  E*(BJ)  DD1(7 5'AJ  'D(1JE  'DFG'&J 5'AJ  'D(1JE  'DFG'&J 
</file>

<file path=customXml/item21.xml>�� 'D1(7 'D1BE  'D/'.DJ *'1J.  'D1(7 'DEH1/ 1BE  'D9B/ 'D5FA (H15)  'D*9'B/ 9//  'D9BH/ CEJ)  'D1(7 391  'D(H15) (H15)  'D1(7 (1JE  'D1(7 391  'D1(7 ED'-8'*  'D1(7 BJE)  'D1(7 'DCEJ)  'D*1'CEJ) 'DCEJ)  'D3'(B) 'D1BE  'D/'.DJ *'1J.  'D1(7 'DEH1/ 1BE  'D9B/ 'D5FA (H15)  'D*9'B/ 9//  'D9BH/ CEJ)  'D1(7 391  'D(H15) (H15)  'D1(7 (1JE  'D1(7 391  'D1(7 ED'-8'*  'D1(7 BJE)  'D1(7 'DCEJ)  'D*1'CEJ) 'DCEJ)  'D3'(B) 'D5FA 'D5FA 'D5FA *'1J.  'D1(7 
</file>

<file path=customXml/item22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E*H37  391  'D(1JE CEJ)  'A1', CEJ)  'A1', E'  *E  'D'A1',  9FG E'  *E  'D'A1',  9FG CEJ)  (J9 CEJ)  (J9 E'  *E  (J9G E'  *E  (J9G 
</file>

<file path=customXml/item23.xml>�� 'D*-EJD 'D1BE  'D/'.DJ *'1J.  'D*-EJD 1BE  'D9B/ 'D5FA '3E  'DE1C( FH9  'D*-EJD CEJ)  'D*-EJD ED'-8'*  'D*-EJD 'D1BE  'D/'.DJ *'1J.  'D*-EJD 1BE  'D9B/ 'D5FA '3E  'DE1C( FH9  'D*-EJD CEJ)  'D*-EJD ED'-8'*  'D*-EJD 
</file>

<file path=customXml/item24.xml>�� 
</file>

<file path=customXml/item25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E*H37  391  'D(1JE CEJ)  'A1', CEJ)  'A1', E'  *E  'D'A1',  9FG E'  *E  'D'A1',  9FG CEJ)  (J9 CEJ)  (J9 E'  *E  (J9G E'  *E  (J9G 
</file>

<file path=customXml/item26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
</file>

<file path=customXml/item27.xml>�� 'D(H15) *'1J.  'D(H15) 'D5FA (H15) *'1J.  'D(H15) 'D5FA (H15) 
</file>

<file path=customXml/item28.xml>�� EHBA  'D.'E'* CH/  'D5FA '3E  'D5FA CEJ)  'D3/'/ CEJ)  'D1(7 'DCEJ'*  'DE/AH9)  (/HF  *39J1 15J/  'D*:7J) CEJ)  'D*-EJD 15J/  'DEJF'! 15J/  'DE5'F9 'D'3*GD'C DH7 9//  'D9BH/ 9//  'D'J'E CH/  'D5FA '3E  'D5FA CEJ)  'D3/'/ CEJ)  'D1(7 'DCEJ'*  'DE/AH9)  (/HF  *39J1 15J/  'D*:7J) CEJ)  'D*-EJD 15J/  'DEJF'! 15J/  'DE5'F9 'D'3*GD'C DH7 9//  'D9BH/ 9//  'D'J'E 
</file>

<file path=customXml/item29.xml>�� 
</file>

<file path=customXml/item30.xml>�� 'D'5F'A 'D'5F'A CH/  'D5FA '3E  'D5FA 'D*H,J) DH7 E9'ED *A5JDI *A5JDI 'D1BE  /'.DJ 'D*5FJA 'DE5/1 41C)  .'1,I) 41C)  /'.DJ) 1BE  'D9B/ CEJ)  *A5JDI 'D('.1) EJF'!  'DH5HD H5HD  E*HB9 (/'J)  *4:JD E/)  'D*-EJD FG'J)  *4:JD EHBA  'D9B/ EHBA  'DE1C( ED'-8'*  'D*3,JD 'D1(7 'D1(7 'D1BE  'D/'.DJ *'1J.  'D1(7 'DEH1/ 1BE  'D9B/ 'D5FA (H15)  'D*9'B/ 9//  'D9BH/ CEJ)  'D1(7 391  'D(H15) (H15)  'D1(7 (1JE  'D1(7 391  'D1(7 BJE)  'D1(7 ED'-8'*  'D1(7 'DCEJ)  'D*1'CEJ) 'DCEJ)  'D3'(B) 'D'15/) 'D'15/) *'1J.  'D*B1J1 CH/  'D5FA '3E  'D5@@@@@@@FA 'DH-/) E@@HB9    'D@3H'BJ E@@HB9    'D@@H'-) E@@HB9    'D9'E1J) E@@HB9    'D5'D-J) ',E'DI  'D15J/ E9/D    'D'3*GD'C JCAI  DE/)  ( ('D'J'E -*J  *'1J. *9'B/'*  %6'A'* EJF'!  %6'A'* 'D'3*GD'C 'DDH7 'DE9'ED 'D1J*  'DJHEI 'DE5'1JA 'D391  ('D/HD'1 391  'D3HB 'D*5FJA 'D*H,J) 'D1HDJF, 'D1HDJF, 'D1BE  'D/'.DJ *'1J.  'D*1HJD 1BE  'D9B/ 'DEH1/ 'D5FA CEJ)  'D*1HJD (H15)  'D*9'B/ (H15)  'D1(7 (H15)  3'(B) (H15)  'D1HDJF, 391  'D1HDJF, ED'-8'*  'D1HDJF, 'D3/'/ 'D3/'/ 'D1BE  'D/'.DJ *'1J.  'D3/'/ 41C)  'D3/'/ 'D5FA 'DEH1/ 1BE  'D9B/ 'D41C)  'D/'.DJ) FH9  'D3/'/ FH9  'D391 CEJ)  'D3/'/ 391  'D3/'/ 1J*  'D3/'/ E3&HD  'D3/'/ ED'-8'*  'D3/'/ 'D(H15) 'D(H15) *'1J.  'D(H15) (H15) 'D5FA 'D'A1', 'D'A1', 'D1BE  'D/'.DJ *'1J.  'D'A1', 1BE  'D9B/ 'D5FA '3E  'DE1C( CEJ)  'D'A1', 'D*-EJD 'D*-EJD 'D1BE  'D/'.DJ *'1J.  'D*-EJD 1BE  'D9B/ 'D5FA '3E  'DE1C( FH9  'D*-EJD CEJ)  'D*-EJD ED'-8'*  'D*-EJD *-EJD  'DEJF'! *-EJD  'DEJF'! E E 'D*'1J. '3E  'DE1C(  - 'DEH1/ 'DH1/J) FH9  'D(6'9) 1BE  3J'1)  'D41C) 1BE  3J'1)  'D'G'DI '3E  'D3'&B H2F  'HD H2F  +'FI 'D5'AI 1BE  'D4G'/) 'D*H,JG EB'HD  'DFBD E(D:  'D*-5JD E(D:  'DC'4J1 'D'3E EHBA  'D3J'1) ED'-8'* 'DCEJ)  ('D7F '15/)_ 'DE5'F9 '15/)_ 'DE5'F9 *'1J.  'D*B1J1 CH/  'D5FA '3E  'D5@@@@@@@FA 'DH-/) E@@HB9    'D@3H'BJ E@@HB9    'D@@H'-) E@@HB9    'D9'E1J) E@@HB9    'D5'D-J) ',E'DI  'D15J/ (J9_ .'1,I (J9_ .'1,I 'D1BE  'D/'.DJ *'1J.  'D(J9 1BE  'D9B/ 'D5FA '3E  'DE1C( CEJ)  'DE(J9'* *3,JD_ 'D9BH/ *3,JD_ 'D9BH/ 'D1BE  /'.DJ *5FJA  'D*9'B/ FH9  'D*9'B/ *'1J.  'D*9'B/ 'D*5FJA 'DEH1/ 'DE5/1 41C)  'D*9'B/ 1BE  'D9B/ 'DCEJ) (1JE  'D*9'B/ 'D4-F BJE)  'D4-F 391  E(/&I (H15)  'D*9'B/ E*HB9  3/'/ EHBA  'D9B/ 391 E*HB9 ED'-8'*  'D*3,JD CH/  'D5FA 'D(1JE CEJ)  'D1(7 391  'D(H15) 391  'D1(7 (H15)  'D1(7 CEJ)  'D3/'/ 391  'D3/'/ 'D391 CEJ)  'D*-EJD CEJ)  'D1(7  *B/J1I EHBA  'D*39J1 EHBA  'D3/'/ CEJ)  'DE7DH(  3/'/G BJE)  'DE7DH(  3/'/G -'D)  'D*,EJ9 H5HD  E*HB9 3/'/  E*HB9 4G1  91(I  3/'/  E*HB9 H5HD  E*HB9 H5HD  E*HB9  9DI  'D5FA (/'J)  *4:JD (/'J)  *4:JD E*HB9  3/'/ E*HB9  3/'/ E*HB9  3/'/ E*HB9  3/'/ 
</file>

<file path=customXml/item31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'D*9'B/ CEJ)  'D*9'B/ CEJ)  E1'C(  'D01) CEJ)  E1'C(  'D01)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E*H37  391  'D(1JE  DHB*  'D1(7 E*H37  391  'D(1JE  DHB*  'D1(7 CEJ)  'A1', CEJ)  'A1', E'  *E  'D'A1',  9FG E'  *E  'D'A1',  9FG CEJ)  (J9 CEJ)  (J9 E'  *E  (J9G E'  *E  (J9G E*H37  391  'D(H15)  DHB*  'D1(7 E*H37  391  'D(H15)  DHB*  'D1(7 
</file>

<file path=customXml/item32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
</file>

<file path=customXml/item33.xml>�� 
</file>

<file path=customXml/item34.xml>�� *A5JDI 'D1BE  /'.DJ 'D*5FJA 'DE5/1 41C)  .'1,I) 41C)  /'.DJ) 1BE  'D9B/ CEJ)  *A5JDI 'D('.1) EJF'!  'DH5HD H5HD  E*HB9 (/'J)  *4:JD E/)  'D*-EJD FG'J)  *4:JD EHBA  'D9B/ EHBA  'DE1C( ED'-8'*  'D*3,JD 'D1BE  /'.DJ 'D*5FJA 'DE5/1 41C)  .'1,I) 41C)  /'.DJ) 1BE  'D9B/ CEJ)  *A5JDI 'D('.1) EJF'!  'DH5HD H5HD  E*HB9 (/'J)  *4:JD E/)  'D*-EJD FG'J)  *4:JD EHBA  'D9B/ EHBA  'DE1C( ED'-8'*  'D*3,JD 
</file>

<file path=customXml/item35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*9'B/'* *9'B/'* CEJ)  E*9'B/  9DJG' CEJ)  E*9'B/  9DJG' CEJ)  E*(BJ)  DD1(7 CEJ)  E*(BJ)  DD1(7 5'AJ  'D(1JE  'DFG'&J 5'AJ  'D(1JE  'DFG'&J 
</file>

<file path=customXml/item36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391  'D'BA'D 391  'D'BA'D A1B  'D*39J1  3F* A1B  'D*39J1  3F* A1B  'D*39J1  /HD'1 A1B  'D*39J1  /HD'1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E*H37  391  (H15) E*H37  391  (H15)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
</file>

<file path=customXml/item37.xml>�� 'D'A1', 'D1BE  'D/'.DJ *'1J.  'D'A1', 1BE  'D9B/ 'D5FA '3E  'DE1C( CEJ)  'D'A1', 'D1BE  'D/'.DJ *'1J.  'D'A1', 1BE  'D9B/ 'D5FA '3E  'DE1C( CEJ)  'D'A1', 
</file>

<file path=customXml/item38.xml>�� 'D'5F'A CH/  'D5FA '3E  'D5FA 'D*H,J) DH7 E9'ED CH/  'D5FA '3E  'D5FA 'D*H,J) DH7 E9'ED 
</file>

<file path=customXml/item39.xml>�� *-EJD  'DEJF'! E E 'D*'1J. '3E  'DE1C(  - 'DEH1/ 'DH1/J) FH9  'D(6'9) 1BE  3J'1)  'D41C) 1BE  3J'1)  'D'G'DI '3E  'D3'&B H2F  'HD H2F  +'FI 'D5'AI 1BE  'D4G'/) 'D*H,JG EB'HD  'DFBD E(D:  'D*-5JD E(D:  'DC'4J1 'D'3E EHBA  'D3J'1) ED'-8'* 'DCEJ)  ('D7F E E 'D*'1J. '3E  'DE1C(  - 'DEH1/ 'DH1/J) FH9  'D(6'9) 1BE  3J'1)  'D41C) 1BE  3J'1)  'D'G'DI '3E  'D3'&B H2F  'HD H2F  +'FI 'D5'AI 1BE  'D4G'/) 'D*H,JG EB'HD  'DFBD E(D:  'D*-5JD E(D:  'DC'4J1 'D'3E EHBA  'D3J'1) ED'-8'* 'DCEJ)  ('D7F 
</file>

<file path=customXml/item40.xml>�� CEJ)  3/'/ CEJ)  3/'/ CEJ)  *-EJD CEJ)  *-EJD CEJ)  1(7 CEJ)  1(7 CEJ)  15J/ CEJ)  15J/ CEJ)  1HDJF, CEJ)  1HDJF, E'  *E  /A9G  HA*-G  A9DJ'  ( 'D3/'/ E'  *E  /A9G  HA*-G  A9DJ'  ( 'D3/'/ E'  *E  1(7G E'  *E  1(7G E'  *E  3-(G E'  *E  3-(G 'DE*(BI  EF  'DCEJ)  'DEA*H-) 'DE*(BI  EF  'DCEJ)  'DEA*H-) 15J/  'DE5'F9 15J/  'DE5'F9 'DCEJ'*  'DE/AH9)  (/HF  *39J1 'DCEJ'*  'DE/AH9)  (/HF  *39J1 15J/  'D*:7J) 15J/  'D*:7J) 9//  'D'J'E 9//  'D'J'E 9//  'D9BH/ 9//  'D9BH/ CEJ)  E1'C(  'D01) CEJ)  E1'C(  'D01) CEJ)  'D*9'B/ CEJ)  'D*9'B/ 9//  E1'C(  'D01) 9//  E1'C(  'D01) ',E'DJ  CEJ'*  E391)  'D01) ',E'DJ  CEJ'*  E391)  'D01) CEJ'*  E391)  (/HF  3/'/  'D01) CEJ'*  E391)  (/HF  3/'/  'D01) 'D01) 'D01) CEJ)  1(7  'D9BH/ CEJ)  1(7  'D9BH/ CEJ)  3/'/  'D9BH/ CEJ)  3/'/  'D9BH/ CEJ)  *-EJD  'D9BH/ CEJ)  *-EJD  'D9BH/ E*H37  391  'D(H15) E*H37  391  'D(H15) '-/+  (H15) '-/+  (H15) CEJ)  'DE7DH(  3/'/G CEJ)  'DE7DH(  3/'/G CEJ)  E7DH(  3/'/G' CEJ)  E7DH(  3/'/G' E*H37  391 E*HB9 E*H37  391 E*HB9 BJE)  'DE7DH(  3/'/G BJE)  'DE7DH(  3/'/G 4G1  'D3/'/ 4G1  'D3/'/ CEJ)  1(7  *B/J1I CEJ)  1(7  *B/J1I 1(7  *B/J1I 1(7  *B/J1I CEJ)  E/AH9)  H:J1  EA*H-) CEJ)  E/AH9)  H:J1  EA*H-) CEJ)  E7DH(  3/'/G' CEJ)  E7DH(  3/'/G' CEJ)  *9'B/'* CEJ)  *9'B/'* 15J/  E*'-  EJF'! 15J/  E*'-  EJF'! ',E'DI  'D15J/ ',E'DI  'D15J/ CEJ)  'D'3*GD'C CEJ)  'D'3*GD'C ',E'DI  'DE*'- ',E'DI  'DE*'- 'DE*'-  JCAI 'DE*'-  JCAI 'D',E'DI  JCAI 'D',E'DI  JCAI CEJ)  'D*9'B/'* CEJ)  'D*9'B/'* ',E'DI  'D15J/  H'D*9'B/'* ',E'DI  'D15J/  H'D*9'B/'* E*'-  '6'A'*  JCAI E*'-  '6'A'*  JCAI ',E'DI  '6'A'*  JCAI ',E'DI  '6'A'*  JCAI CEJ)  *1'CEJ) CEJ)  *1'CEJ) BJE)  1(7 BJE)  1(7 CEJ)  'A1', CEJ)  'A1', E'  *E  'D'A1',  9FG E'  *E  'D'A1',  9FG CEJ)  (J9 CEJ)  (J9 E'  *E  (J9G E'  *E  (J9G E*H37  391  'D(1JE  DHB*  'D1(7 E*H37  391  'D(1JE  DHB*  'D1(7 E*H37  391  'D(H15)  DHB*  'D1(7 E*H37  391  'D(H15)  DHB*  'D1(7 *9'B/'* *9'B/'* 
</file>

<file path=customXml/item41.xml>�� 
</file>

<file path=customXml/item42.xml>�� 
</file>

<file path=customXml/itemProps1.xml><?xml version="1.0" encoding="utf-8"?>
<ds:datastoreItem xmlns:ds="http://schemas.openxmlformats.org/officeDocument/2006/customXml" ds:itemID="{20B12693-0C03-450F-883C-CE1DFCD62CD7}">
  <ds:schemaRefs>
    <ds:schemaRef ds:uri="http://gemini/pivotcustomization/TableXML_الاستهلاك_f8fd01d0-6c33-49e3-8658-abe92f39d09f"/>
  </ds:schemaRefs>
</ds:datastoreItem>
</file>

<file path=customXml/itemProps2.xml><?xml version="1.0" encoding="utf-8"?>
<ds:datastoreItem xmlns:ds="http://schemas.openxmlformats.org/officeDocument/2006/customXml" ds:itemID="{B87400C2-FB4F-4BBD-B846-363307636422}">
  <ds:schemaRefs/>
</ds:datastoreItem>
</file>

<file path=customXml/itemProps3.xml><?xml version="1.0" encoding="utf-8"?>
<ds:datastoreItem xmlns:ds="http://schemas.openxmlformats.org/officeDocument/2006/customXml" ds:itemID="{ADA796C2-4D65-4BFD-AA93-D0E22647BE3B}">
  <ds:schemaRefs/>
</ds:datastoreItem>
</file>

<file path=customXml/itemProps4.xml><?xml version="1.0" encoding="utf-8"?>
<ds:datastoreItem xmlns:ds="http://schemas.openxmlformats.org/officeDocument/2006/customXml" ds:itemID="{DA42ED53-5CDE-4D78-A226-1B9934728821}">
  <ds:schemaRefs/>
</ds:datastoreItem>
</file>

<file path=customXml/itemProps5.xml><?xml version="1.0" encoding="utf-8"?>
<ds:datastoreItem xmlns:ds="http://schemas.openxmlformats.org/officeDocument/2006/customXml" ds:itemID="{3D58C9E6-8F67-4B56-AAEB-4D0F68306070}">
  <ds:schemaRefs/>
</ds:datastoreItem>
</file>

<file path=customXml/itemProps6.xml><?xml version="1.0" encoding="utf-8"?>
<ds:datastoreItem xmlns:ds="http://schemas.openxmlformats.org/officeDocument/2006/customXml" ds:itemID="{AFBCC406-AF97-41D3-839F-1FAE51A755DE}">
  <ds:schemaRefs/>
</ds:datastoreItem>
</file>

<file path=customXml/itemProps7.xml><?xml version="1.0" encoding="utf-8"?>
<ds:datastoreItem xmlns:ds="http://schemas.openxmlformats.org/officeDocument/2006/customXml" ds:itemID="{9AD87121-8C12-4222-A3B6-42DF3BE728B4}">
  <ds:schemaRefs>
    <ds:schemaRef ds:uri="http://gemini/pivotcustomization/4662b4aa-d299-48e4-9744-8bb54b13e059"/>
  </ds:schemaRefs>
</ds:datastoreItem>
</file>

<file path=customXml/itemProps8.xml><?xml version="1.0" encoding="utf-8"?>
<ds:datastoreItem xmlns:ds="http://schemas.openxmlformats.org/officeDocument/2006/customXml" ds:itemID="{77DBCD34-8801-4117-8119-27B6B2446E79}">
  <ds:schemaRefs/>
</ds:datastoreItem>
</file>

<file path=customXml/itemProps9.xml><?xml version="1.0" encoding="utf-8"?>
<ds:datastoreItem xmlns:ds="http://schemas.openxmlformats.org/officeDocument/2006/customXml" ds:itemID="{57F062E3-F971-4D81-BCC8-839413F6B75A}">
  <ds:schemaRefs>
    <ds:schemaRef ds:uri="http://gemini/pivotcustomization/b46751d3-3b2a-4ebb-b1f5-b2725d298a9a"/>
  </ds:schemaRefs>
</ds:datastoreItem>
</file>

<file path=customXml/itemProps10.xml><?xml version="1.0" encoding="utf-8"?>
<ds:datastoreItem xmlns:ds="http://schemas.openxmlformats.org/officeDocument/2006/customXml" ds:itemID="{0F6ED58A-0C64-4CDC-B8CE-B89FF51D6CEB}">
  <ds:schemaRefs>
    <ds:schemaRef ds:uri="http://gemini/pivotcustomization/TableXML_السداد_a9c461d1-c9c4-43b3-b00b-f1471533e2f1"/>
  </ds:schemaRefs>
</ds:datastoreItem>
</file>

<file path=customXml/itemProps11.xml><?xml version="1.0" encoding="utf-8"?>
<ds:datastoreItem xmlns:ds="http://schemas.openxmlformats.org/officeDocument/2006/customXml" ds:itemID="{38883CF1-F954-473B-9939-AF4D010712E7}">
  <ds:schemaRefs>
    <ds:schemaRef ds:uri="http://gemini/pivotcustomization/TableXML_الرولينج_cc8f34a1-26fb-4ca1-9ab5-a2d8b661c572"/>
  </ds:schemaRefs>
</ds:datastoreItem>
</file>

<file path=customXml/itemProps12.xml><?xml version="1.0" encoding="utf-8"?>
<ds:datastoreItem xmlns:ds="http://schemas.openxmlformats.org/officeDocument/2006/customXml" ds:itemID="{2D2943EE-68EB-4E92-96A5-0958E2836D1C}">
  <ds:schemaRefs>
    <ds:schemaRef ds:uri="http://gemini/pivotcustomization/7bfda157-e660-4e4d-81be-1ffd5bac8b71"/>
  </ds:schemaRefs>
</ds:datastoreItem>
</file>

<file path=customXml/itemProps13.xml><?xml version="1.0" encoding="utf-8"?>
<ds:datastoreItem xmlns:ds="http://schemas.openxmlformats.org/officeDocument/2006/customXml" ds:itemID="{2BA60DC3-EF8B-4D7B-83E8-0D444937A2A9}">
  <ds:schemaRefs/>
</ds:datastoreItem>
</file>

<file path=customXml/itemProps14.xml><?xml version="1.0" encoding="utf-8"?>
<ds:datastoreItem xmlns:ds="http://schemas.openxmlformats.org/officeDocument/2006/customXml" ds:itemID="{671BDBDD-E4CF-4FBD-8F6F-EB07E6C86BCA}">
  <ds:schemaRefs/>
</ds:datastoreItem>
</file>

<file path=customXml/itemProps15.xml><?xml version="1.0" encoding="utf-8"?>
<ds:datastoreItem xmlns:ds="http://schemas.openxmlformats.org/officeDocument/2006/customXml" ds:itemID="{291B3209-DC5C-4608-A074-A45CC3B606D5}">
  <ds:schemaRefs/>
</ds:datastoreItem>
</file>

<file path=customXml/itemProps16.xml><?xml version="1.0" encoding="utf-8"?>
<ds:datastoreItem xmlns:ds="http://schemas.openxmlformats.org/officeDocument/2006/customXml" ds:itemID="{9154AFBB-95A3-4972-B004-E21B478D11FE}">
  <ds:schemaRefs>
    <ds:schemaRef ds:uri="http://gemini/pivotcustomization/TableXML_ارصدة_المصانع_85d628c6-278b-4b1b-8251-6d0630c17759"/>
  </ds:schemaRefs>
</ds:datastoreItem>
</file>

<file path=customXml/itemProps17.xml><?xml version="1.0" encoding="utf-8"?>
<ds:datastoreItem xmlns:ds="http://schemas.openxmlformats.org/officeDocument/2006/customXml" ds:itemID="{9922A4FB-FDF4-4842-B663-D1C59A9B69C6}">
  <ds:schemaRefs/>
</ds:datastoreItem>
</file>

<file path=customXml/itemProps18.xml><?xml version="1.0" encoding="utf-8"?>
<ds:datastoreItem xmlns:ds="http://schemas.openxmlformats.org/officeDocument/2006/customXml" ds:itemID="{1950D496-474B-46E8-8A76-8BB7D036C577}">
  <ds:schemaRefs>
    <ds:schemaRef ds:uri="http://gemini/pivotcustomization/9608755f-be56-4503-bbb8-ddea8c3f259b"/>
  </ds:schemaRefs>
</ds:datastoreItem>
</file>

<file path=customXml/itemProps19.xml><?xml version="1.0" encoding="utf-8"?>
<ds:datastoreItem xmlns:ds="http://schemas.openxmlformats.org/officeDocument/2006/customXml" ds:itemID="{ED2922A9-676A-45A8-9DB3-B3763FD86E10}">
  <ds:schemaRefs/>
</ds:datastoreItem>
</file>

<file path=customXml/itemProps20.xml><?xml version="1.0" encoding="utf-8"?>
<ds:datastoreItem xmlns:ds="http://schemas.openxmlformats.org/officeDocument/2006/customXml" ds:itemID="{5560A007-BDAC-4450-9ECF-482D21180466}">
  <ds:schemaRefs/>
</ds:datastoreItem>
</file>

<file path=customXml/itemProps21.xml><?xml version="1.0" encoding="utf-8"?>
<ds:datastoreItem xmlns:ds="http://schemas.openxmlformats.org/officeDocument/2006/customXml" ds:itemID="{EE2A77DD-96C5-452E-AF54-F92394E42348}">
  <ds:schemaRefs/>
</ds:datastoreItem>
</file>

<file path=customXml/itemProps22.xml><?xml version="1.0" encoding="utf-8"?>
<ds:datastoreItem xmlns:ds="http://schemas.openxmlformats.org/officeDocument/2006/customXml" ds:itemID="{3340D703-13F6-42FF-96C6-D700BAA7167E}">
  <ds:schemaRefs/>
</ds:datastoreItem>
</file>

<file path=customXml/itemProps23.xml><?xml version="1.0" encoding="utf-8"?>
<ds:datastoreItem xmlns:ds="http://schemas.openxmlformats.org/officeDocument/2006/customXml" ds:itemID="{B2C8202D-AC2C-4A46-9302-AB0856518E03}">
  <ds:schemaRefs>
    <ds:schemaRef ds:uri="http://gemini/pivotcustomization/TableXML_التحميل_e881f29d-6ec0-4984-8a4f-1fd634b97e09"/>
  </ds:schemaRefs>
</ds:datastoreItem>
</file>

<file path=customXml/itemProps24.xml><?xml version="1.0" encoding="utf-8"?>
<ds:datastoreItem xmlns:ds="http://schemas.openxmlformats.org/officeDocument/2006/customXml" ds:itemID="{5793B912-F948-4630-8B24-0BD5989757D2}">
  <ds:schemaRefs/>
</ds:datastoreItem>
</file>

<file path=customXml/itemProps25.xml><?xml version="1.0" encoding="utf-8"?>
<ds:datastoreItem xmlns:ds="http://schemas.openxmlformats.org/officeDocument/2006/customXml" ds:itemID="{D3E533B4-4277-428F-83C4-2DF27CC6677B}">
  <ds:schemaRefs/>
</ds:datastoreItem>
</file>

<file path=customXml/itemProps26.xml><?xml version="1.0" encoding="utf-8"?>
<ds:datastoreItem xmlns:ds="http://schemas.openxmlformats.org/officeDocument/2006/customXml" ds:itemID="{05C647DA-9F55-4397-AEAE-56E2D0A7E2A4}">
  <ds:schemaRefs>
    <ds:schemaRef ds:uri="http://gemini/pivotcustomization/1ce7bfc7-2aa0-48cb-a012-e9a74060c42c"/>
  </ds:schemaRefs>
</ds:datastoreItem>
</file>

<file path=customXml/itemProps27.xml><?xml version="1.0" encoding="utf-8"?>
<ds:datastoreItem xmlns:ds="http://schemas.openxmlformats.org/officeDocument/2006/customXml" ds:itemID="{CBF75DD5-644E-4472-A320-A064580A6D56}">
  <ds:schemaRefs/>
</ds:datastoreItem>
</file>

<file path=customXml/itemProps28.xml><?xml version="1.0" encoding="utf-8"?>
<ds:datastoreItem xmlns:ds="http://schemas.openxmlformats.org/officeDocument/2006/customXml" ds:itemID="{2A3F8481-271D-457A-B504-2FF0260000CB}">
  <ds:schemaRefs>
    <ds:schemaRef ds:uri="http://gemini/pivotcustomization/TableXML_موقف الخامات_1e5f1d90-509c-4694-9187-acd64744ae84"/>
  </ds:schemaRefs>
</ds:datastoreItem>
</file>

<file path=customXml/itemProps29.xml><?xml version="1.0" encoding="utf-8"?>
<ds:datastoreItem xmlns:ds="http://schemas.openxmlformats.org/officeDocument/2006/customXml" ds:itemID="{1D6A2665-CCCE-4649-B62C-5432834BAAB9}">
  <ds:schemaRefs/>
</ds:datastoreItem>
</file>

<file path=customXml/itemProps30.xml><?xml version="1.0" encoding="utf-8"?>
<ds:datastoreItem xmlns:ds="http://schemas.openxmlformats.org/officeDocument/2006/customXml" ds:itemID="{1A2A9F78-0158-4B71-948A-84B30EFF50B0}">
  <ds:schemaRefs/>
</ds:datastoreItem>
</file>

<file path=customXml/itemProps31.xml><?xml version="1.0" encoding="utf-8"?>
<ds:datastoreItem xmlns:ds="http://schemas.openxmlformats.org/officeDocument/2006/customXml" ds:itemID="{1A281365-E8A2-4244-AB18-9A23484BCB3B}">
  <ds:schemaRefs/>
</ds:datastoreItem>
</file>

<file path=customXml/itemProps32.xml><?xml version="1.0" encoding="utf-8"?>
<ds:datastoreItem xmlns:ds="http://schemas.openxmlformats.org/officeDocument/2006/customXml" ds:itemID="{AAAFAD17-E353-4E05-92AC-3A481EB27D81}">
  <ds:schemaRefs/>
</ds:datastoreItem>
</file>

<file path=customXml/itemProps33.xml><?xml version="1.0" encoding="utf-8"?>
<ds:datastoreItem xmlns:ds="http://schemas.openxmlformats.org/officeDocument/2006/customXml" ds:itemID="{A98AACBB-24CA-45EB-BEAC-09008A0ADAD4}">
  <ds:schemaRefs/>
</ds:datastoreItem>
</file>

<file path=customXml/itemProps34.xml><?xml version="1.0" encoding="utf-8"?>
<ds:datastoreItem xmlns:ds="http://schemas.openxmlformats.org/officeDocument/2006/customXml" ds:itemID="{DE693686-EC1A-4779-AFB8-398D1100CD49}">
  <ds:schemaRefs/>
</ds:datastoreItem>
</file>

<file path=customXml/itemProps35.xml><?xml version="1.0" encoding="utf-8"?>
<ds:datastoreItem xmlns:ds="http://schemas.openxmlformats.org/officeDocument/2006/customXml" ds:itemID="{F6699E54-D2DF-4054-A0B2-6C5521B8B23B}">
  <ds:schemaRefs/>
</ds:datastoreItem>
</file>

<file path=customXml/itemProps36.xml><?xml version="1.0" encoding="utf-8"?>
<ds:datastoreItem xmlns:ds="http://schemas.openxmlformats.org/officeDocument/2006/customXml" ds:itemID="{2C2AABF5-B457-45E6-8BB8-FD26182A1F9F}">
  <ds:schemaRefs/>
</ds:datastoreItem>
</file>

<file path=customXml/itemProps37.xml><?xml version="1.0" encoding="utf-8"?>
<ds:datastoreItem xmlns:ds="http://schemas.openxmlformats.org/officeDocument/2006/customXml" ds:itemID="{C216DB4C-E259-4BA3-9215-CD0E50C733D1}">
  <ds:schemaRefs/>
</ds:datastoreItem>
</file>

<file path=customXml/itemProps38.xml><?xml version="1.0" encoding="utf-8"?>
<ds:datastoreItem xmlns:ds="http://schemas.openxmlformats.org/officeDocument/2006/customXml" ds:itemID="{585D0F8A-8326-4520-9AE4-DB5A0F1CCD26}">
  <ds:schemaRefs/>
</ds:datastoreItem>
</file>

<file path=customXml/itemProps39.xml><?xml version="1.0" encoding="utf-8"?>
<ds:datastoreItem xmlns:ds="http://schemas.openxmlformats.org/officeDocument/2006/customXml" ds:itemID="{E03E73C6-D1CB-4577-ABA4-4379320D9035}">
  <ds:schemaRefs>
    <ds:schemaRef ds:uri="http://gemini/pivotcustomization/TableXML_تحميل الميناء_c42cfb3c-c6f8-44f0-9d2f-7a1bfb38c853"/>
  </ds:schemaRefs>
</ds:datastoreItem>
</file>

<file path=customXml/itemProps40.xml><?xml version="1.0" encoding="utf-8"?>
<ds:datastoreItem xmlns:ds="http://schemas.openxmlformats.org/officeDocument/2006/customXml" ds:itemID="{255465FD-35E4-4215-87CC-9C352E60830C}">
  <ds:schemaRefs/>
</ds:datastoreItem>
</file>

<file path=customXml/itemProps41.xml><?xml version="1.0" encoding="utf-8"?>
<ds:datastoreItem xmlns:ds="http://schemas.openxmlformats.org/officeDocument/2006/customXml" ds:itemID="{EFF5E545-1D55-47B5-8AB0-6053477AF297}">
  <ds:schemaRefs>
    <ds:schemaRef ds:uri="http://schemas.microsoft.com/DataMashup"/>
  </ds:schemaRefs>
</ds:datastoreItem>
</file>

<file path=customXml/itemProps42.xml><?xml version="1.0" encoding="utf-8"?>
<ds:datastoreItem xmlns:ds="http://schemas.openxmlformats.org/officeDocument/2006/customXml" ds:itemID="{0EC3CA3D-30D0-4A93-B5E6-E993E1D091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بيانات</vt:lpstr>
      <vt:lpstr>التسجيل</vt:lpstr>
      <vt:lpstr>تفصيلى</vt:lpstr>
      <vt:lpstr>السداد</vt:lpstr>
      <vt:lpstr>التحميل</vt:lpstr>
      <vt:lpstr>الربط</vt:lpstr>
      <vt:lpstr>الرول</vt:lpstr>
      <vt:lpstr>الافراج</vt:lpstr>
      <vt:lpstr>الارصدة</vt:lpstr>
      <vt:lpstr>متابعة الربط</vt:lpstr>
      <vt:lpstr>متابعة التحميل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Aleman</dc:creator>
  <cp:keywords/>
  <dc:description/>
  <cp:lastModifiedBy>Mohamed Elgnainy</cp:lastModifiedBy>
  <cp:revision/>
  <cp:lastPrinted>2026-08-15T09:09:50Z</cp:lastPrinted>
  <dcterms:created xsi:type="dcterms:W3CDTF">2015-06-05T18:19:34Z</dcterms:created>
  <dcterms:modified xsi:type="dcterms:W3CDTF">2026-10-05T08:04:54Z</dcterms:modified>
  <cp:category/>
  <cp:contentStatus/>
</cp:coreProperties>
</file>