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Projects\statistics-4-data-science-business-analysis\03-descriptive statistics\"/>
    </mc:Choice>
  </mc:AlternateContent>
  <xr:revisionPtr revIDLastSave="0" documentId="13_ncr:1_{A8A4CF7E-C93E-4902-9414-BD609F9B937D}" xr6:coauthVersionLast="47" xr6:coauthVersionMax="47" xr10:uidLastSave="{00000000-0000-0000-0000-000000000000}"/>
  <bookViews>
    <workbookView xWindow="-120" yWindow="-120" windowWidth="24240" windowHeight="1314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'365RE'!$I$6:$I$272</definedName>
    <definedName name="_xlchart.v1.2" hidden="1">'Tasks 6,7'!$B$8:$B$15</definedName>
    <definedName name="_xlchart.v1.3" hidden="1">'Tasks 6,7'!$C$8:$C$15</definedName>
    <definedName name="_xlchart.v1.4" hidden="1">'Tasks 6,7'!$D$8:$D$15</definedName>
    <definedName name="_xlchart.v1.5" hidden="1">'Tasks 6,7'!$E$8:$E$15</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6" l="1"/>
  <c r="C7" i="6"/>
  <c r="C13" i="5"/>
  <c r="C12" i="5"/>
  <c r="C11" i="5"/>
  <c r="C10" i="5"/>
  <c r="C9" i="5"/>
  <c r="C8" i="5"/>
  <c r="E10" i="10"/>
  <c r="E11" i="10"/>
  <c r="E12" i="10"/>
  <c r="E13" i="10" s="1"/>
  <c r="E14" i="10" s="1"/>
  <c r="E15" i="10" s="1"/>
  <c r="E9" i="10"/>
  <c r="E8" i="10"/>
  <c r="C16" i="10"/>
  <c r="D11" i="10" s="1"/>
  <c r="D14" i="10" l="1"/>
  <c r="D13" i="10"/>
  <c r="D8" i="10"/>
  <c r="D12" i="10"/>
  <c r="D9" i="10"/>
  <c r="D10" i="10"/>
  <c r="D15" i="10"/>
  <c r="D16" i="10" l="1"/>
  <c r="D8" i="9" l="1"/>
  <c r="C11" i="8" l="1"/>
  <c r="C10" i="8"/>
  <c r="I275" i="1"/>
  <c r="I274" i="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<sst xmlns="http://schemas.openxmlformats.org/spreadsheetml/2006/main" count="2558" uniqueCount="586">
  <si>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</si>
  <si>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</si>
  <si>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</si>
  <si>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</si>
  <si>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</si>
  <si>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</si>
  <si>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</si>
  <si>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</si>
  <si>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</si>
  <si>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</si>
  <si>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</si>
  <si>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</si>
  <si>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</si>
  <si>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</si>
  <si>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</si>
  <si>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</si>
  <si>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</si>
  <si>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</si>
  <si>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</si>
  <si>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</si>
  <si>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</si>
  <si>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</si>
  <si>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</si>
  <si>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</si>
  <si>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</si>
  <si>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</si>
  <si>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</si>
  <si>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</si>
  <si>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</si>
  <si>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</si>
  <si>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</si>
  <si>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</si>
  <si>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</si>
  <si>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</si>
  <si>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</si>
  <si>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</si>
  <si>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</si>
  <si>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</si>
  <si>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</si>
  <si>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</si>
  <si>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</si>
  <si>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</si>
  <si>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</si>
  <si>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</si>
  <si>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</si>
  <si>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</si>
  <si>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</si>
  <si>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</si>
  <si>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</si>
  <si>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</si>
  <si>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</si>
  <si>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</si>
  <si>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</si>
  <si>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</si>
  <si>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</si>
  <si>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</si>
  <si>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</si>
  <si>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</si>
  <si>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</si>
  <si>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</si>
  <si>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</si>
  <si>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</si>
  <si>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</si>
  <si>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</si>
  <si>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</si>
  <si>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</si>
  <si>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</si>
  <si>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</si>
  <si>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</si>
  <si>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</si>
  <si>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</si>
  <si>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</si>
  <si>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</si>
  <si>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</si>
  <si>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</si>
  <si>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</si>
  <si>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</si>
  <si>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</si>
  <si>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</si>
  <si>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</si>
  <si>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</si>
  <si>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</si>
  <si>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</si>
  <si>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</si>
  <si>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</si>
  <si>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</si>
  <si>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</si>
  <si>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</si>
  <si>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</si>
  <si>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</si>
  <si>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</si>
  <si>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</si>
  <si>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</si>
  <si>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</si>
  <si>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</si>
  <si>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</si>
  <si>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</si>
  <si>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</si>
  <si>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</si>
  <si>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</si>
  <si>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</si>
  <si>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</si>
  <si>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</si>
  <si>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</si>
  <si>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</si>
  <si>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</si>
  <si>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</si>
  <si>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</si>
  <si>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</si>
  <si>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</si>
  <si>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</si>
  <si>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</si>
  <si>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</si>
  <si>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</si>
  <si>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</si>
  <si>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</si>
  <si>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</si>
  <si>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</si>
  <si>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</si>
  <si>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</si>
  <si>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</si>
  <si>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</si>
  <si>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</si>
  <si>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</si>
  <si>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</si>
  <si>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</si>
  <si>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</si>
  <si>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</si>
  <si>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</si>
  <si>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</si>
  <si>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</si>
  <si>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</si>
  <si>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</si>
  <si>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</si>
  <si>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</si>
  <si>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</si>
  <si>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</si>
  <si>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</si>
  <si>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</si>
  <si>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</si>
  <si>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</si>
  <si>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</si>
  <si>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</si>
  <si>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</si>
  <si>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</si>
  <si>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</si>
  <si>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</si>
  <si>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</si>
  <si>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</si>
  <si>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</si>
  <si>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</si>
  <si>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</si>
  <si>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</si>
  <si>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</si>
  <si>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</si>
  <si>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</si>
  <si>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</si>
  <si>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</si>
  <si>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</si>
  <si>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</si>
  <si>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</si>
  <si>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</si>
  <si>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</si>
  <si>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</si>
  <si>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</si>
  <si>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</si>
  <si>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</si>
  <si>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</si>
  <si>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</si>
  <si>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</si>
  <si>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</si>
  <si>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</si>
  <si>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</si>
  <si>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</si>
  <si>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</si>
  <si>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</si>
  <si>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</si>
  <si>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</si>
  <si>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</si>
  <si>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</si>
  <si>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</si>
  <si>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</si>
  <si>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</si>
  <si>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</si>
  <si>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</si>
  <si>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</si>
  <si>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</si>
  <si>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</si>
  <si>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</si>
  <si>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</si>
  <si>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</si>
  <si>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</si>
  <si>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</si>
  <si>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</si>
  <si>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</si>
  <si>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</si>
  <si>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</si>
  <si>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</si>
  <si>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</si>
  <si>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</si>
  <si>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</si>
  <si>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</si>
  <si>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</si>
  <si>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</si>
  <si>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</si>
  <si>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</si>
  <si>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</si>
  <si>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</si>
  <si>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</si>
  <si>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</si>
  <si>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</si>
  <si>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</si>
  <si>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</si>
  <si>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</si>
  <si>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</si>
  <si>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</si>
  <si>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</si>
  <si>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</si>
  <si>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</si>
  <si>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</si>
  <si>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</si>
  <si>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</si>
  <si>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</si>
  <si>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</si>
  <si>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</si>
  <si>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</si>
  <si>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</si>
  <si>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</si>
  <si>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</si>
  <si>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</si>
  <si>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</si>
  <si>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</si>
  <si>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</si>
  <si>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</si>
  <si>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</si>
  <si>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</si>
  <si>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</si>
  <si>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</si>
  <si>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</si>
  <si>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</si>
  <si>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</si>
  <si>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</si>
  <si>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</si>
  <si>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</si>
  <si>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</si>
  <si>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</si>
  <si>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</si>
  <si>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</si>
  <si>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</si>
  <si>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</si>
  <si>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</si>
  <si>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</si>
  <si>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</si>
  <si>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</si>
  <si>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</si>
  <si>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</si>
  <si>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</si>
  <si>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</si>
  <si>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</si>
  <si>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</si>
  <si>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</si>
  <si>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</si>
  <si>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</si>
  <si>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</si>
  <si>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</si>
  <si>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</si>
  <si>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</si>
  <si>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</si>
  <si>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</si>
  <si>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</si>
  <si>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</si>
  <si>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</si>
  <si>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</si>
  <si>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</si>
  <si>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</si>
  <si>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</si>
  <si>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</si>
  <si>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</si>
  <si>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</si>
  <si>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</si>
  <si>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</si>
  <si>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</si>
  <si>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</si>
  <si>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</si>
  <si>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</si>
  <si>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</si>
  <si>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</si>
  <si>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</si>
  <si>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</si>
  <si>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</si>
  <si>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</si>
  <si>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</si>
  <si>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</si>
  <si>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</si>
  <si>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</si>
  <si>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</si>
  <si>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</si>
  <si>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</si>
  <si>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</si>
  <si>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</si>
  <si>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</si>
  <si>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</si>
  <si>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</si>
  <si>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</si>
  <si>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</si>
  <si>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</si>
  <si>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</si>
  <si>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</si>
  <si>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</si>
  <si>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</si>
  <si>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</si>
  <si>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</si>
  <si>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</si>
  <si>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</si>
  <si>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</si>
  <si>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</si>
  <si>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</si>
  <si>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</si>
  <si>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</si>
  <si>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</si>
  <si>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</si>
  <si>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</si>
  <si>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</si>
  <si>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</si>
  <si>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</si>
  <si>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</si>
  <si>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</si>
  <si>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</si>
  <si>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</si>
  <si>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</si>
  <si>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</si>
  <si>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</si>
  <si>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</si>
  <si>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</si>
  <si>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</si>
  <si>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</si>
  <si>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</si>
  <si>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</si>
  <si>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</si>
  <si>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</si>
  <si>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</si>
  <si>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</si>
  <si>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</si>
  <si>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</si>
  <si>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</si>
  <si>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</si>
  <si>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</si>
  <si>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</si>
  <si>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</si>
  <si>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</si>
  <si>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</si>
  <si>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</si>
  <si>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</si>
  <si>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</si>
  <si>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</si>
  <si>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</si>
  <si>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</si>
  <si>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</si>
  <si>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</si>
  <si>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</si>
  <si>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</si>
  <si>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</si>
  <si>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</si>
  <si>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</si>
  <si>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</si>
  <si>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</si>
  <si>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</si>
  <si>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</si>
  <si>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</si>
  <si>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</si>
  <si>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</si>
  <si>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</si>
  <si>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</si>
  <si>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</si>
  <si>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</si>
  <si>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</si>
  <si>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</si>
  <si>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</si>
  <si>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</si>
  <si>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</si>
  <si>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</si>
  <si>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</si>
  <si>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</si>
  <si>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</si>
  <si>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</si>
  <si>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</si>
  <si>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</si>
  <si>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</si>
  <si>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</si>
  <si>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</si>
  <si>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</si>
  <si>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</si>
  <si>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</si>
  <si>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</si>
  <si>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</si>
  <si>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</si>
  <si>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</si>
  <si>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</si>
  <si>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</si>
  <si>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</si>
  <si>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</si>
  <si>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</si>
  <si>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</si>
  <si>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</si>
  <si>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</si>
  <si>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</si>
  <si>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</si>
  <si>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</si>
  <si>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</si>
  <si>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</si>
  <si>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</si>
  <si>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</si>
  <si>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</si>
  <si>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</si>
  <si>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</si>
  <si>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</si>
  <si>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</si>
  <si>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</si>
  <si>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</si>
  <si>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</si>
  <si>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</si>
  <si>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</si>
  <si>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</si>
  <si>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</si>
  <si>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</si>
  <si>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</si>
  <si>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</si>
  <si>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</si>
  <si>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</si>
  <si>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</si>
  <si>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</si>
  <si>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</si>
  <si>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</si>
  <si>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</si>
  <si>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</si>
  <si>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</si>
  <si>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</si>
  <si>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</si>
  <si>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</si>
  <si>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</si>
  <si>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</si>
  <si>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</si>
  <si>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</si>
  <si>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</si>
  <si>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</si>
  <si>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</si>
  <si>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</si>
  <si>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</si>
  <si>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</si>
  <si>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</si>
  <si>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</si>
  <si>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</si>
  <si>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</si>
  <si>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</si>
  <si>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</si>
  <si>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</si>
  <si>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</si>
  <si>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</si>
  <si>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</si>
  <si>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</si>
  <si>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</si>
  <si>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</si>
  <si>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</si>
  <si>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</si>
  <si>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</si>
  <si>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</si>
  <si>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</si>
  <si>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</si>
  <si>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</si>
  <si>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</si>
  <si>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</si>
  <si>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</si>
  <si>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</si>
  <si>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</si>
  <si>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</si>
  <si>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</si>
  <si>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</si>
  <si>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</si>
  <si>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</si>
  <si>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</si>
  <si>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</si>
  <si>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</si>
  <si>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</si>
  <si>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</si>
  <si>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</si>
  <si>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</si>
  <si>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</si>
  <si>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</si>
  <si>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</si>
  <si>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</si>
  <si>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</si>
  <si>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</si>
  <si>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</si>
  <si>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</si>
  <si>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</si>
  <si>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</si>
  <si>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</si>
  <si>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</si>
  <si>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</si>
  <si>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</si>
  <si>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</si>
  <si>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</si>
  <si>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</si>
  <si>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</si>
  <si>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</si>
  <si>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</si>
  <si>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</si>
  <si>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</si>
  <si>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</si>
  <si>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</si>
  <si>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</si>
  <si>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</si>
  <si>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</si>
  <si>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</si>
  <si>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</si>
  <si>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</si>
  <si>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</si>
  <si>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</si>
  <si>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</si>
  <si>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</si>
  <si>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</si>
  <si>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</si>
  <si>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</si>
  <si>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</si>
  <si>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</si>
  <si>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</si>
  <si>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</si>
  <si>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</si>
  <si>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</si>
  <si>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</si>
  <si>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</si>
  <si>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</si>
  <si>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</si>
  <si>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</si>
  <si>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</si>
  <si>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</si>
  <si>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</si>
  <si>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</si>
  <si>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</si>
  <si>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</si>
  <si>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</si>
  <si>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</si>
  <si>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</si>
  <si>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</si>
  <si>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</si>
  <si>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</si>
  <si>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</si>
  <si>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</si>
  <si>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</si>
  <si>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</si>
  <si>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</si>
  <si>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Cust ID</t>
  </si>
  <si>
    <t>Types of data</t>
  </si>
  <si>
    <t>Levels of measurement</t>
  </si>
  <si>
    <t>Categorical</t>
  </si>
  <si>
    <r>
      <t xml:space="preserve">Qualitative </t>
    </r>
    <r>
      <rPr>
        <sz val="11"/>
        <color rgb="FF000000"/>
        <rFont val="Wingdings"/>
        <charset val="2"/>
      </rPr>
      <t>à</t>
    </r>
    <r>
      <rPr>
        <sz val="11"/>
        <color rgb="FF000000"/>
        <rFont val="Calibri"/>
        <family val="2"/>
      </rPr>
      <t xml:space="preserve"> Nominal</t>
    </r>
  </si>
  <si>
    <t>Categorical (Binary)</t>
  </si>
  <si>
    <t>Discrete OR Continuous</t>
  </si>
  <si>
    <t>Quantitative --&gt; Interval</t>
  </si>
  <si>
    <t>min price</t>
  </si>
  <si>
    <t>max price</t>
  </si>
  <si>
    <t>The correlation coefficient</t>
  </si>
  <si>
    <t>The scatter plot and the correlation coefficient show a very strong linear relationship between Price and Area.</t>
  </si>
  <si>
    <t>Variable</t>
  </si>
  <si>
    <t>Type of data</t>
  </si>
  <si>
    <t>Level of measurement</t>
  </si>
  <si>
    <t>Comment</t>
  </si>
  <si>
    <t>Nominal</t>
  </si>
  <si>
    <t>This variable has the same properties as ID.</t>
  </si>
  <si>
    <t>This is a Binary variable. Like a Yes/No question or Gender.</t>
  </si>
  <si>
    <t>Numerical, discrete</t>
  </si>
  <si>
    <t>Year is a numerical variable. It is always discrete. The level of measurement is questionable, but we would treat it as interval, as the 0 year would be the time when the Big Bang happened. The current BC-AD calendar was arbitrary chosen (similarly to degrees Celsius and Fahrenheit).</t>
  </si>
  <si>
    <t>Total</t>
  </si>
  <si>
    <t xml:space="preserve">absolute frequency </t>
  </si>
  <si>
    <t>relative frequency</t>
  </si>
  <si>
    <t>Cumulative frequency</t>
  </si>
  <si>
    <t>mean</t>
  </si>
  <si>
    <t>median</t>
  </si>
  <si>
    <t>mode</t>
  </si>
  <si>
    <t>skewness</t>
  </si>
  <si>
    <t xml:space="preserve">variance </t>
  </si>
  <si>
    <t>standard deviation</t>
  </si>
  <si>
    <t>We will only comment on the skew, as it is a bit tougher. The skew is right (positive). This means that most properties are relatively cheap with a tiny portion that is more expensive.</t>
  </si>
  <si>
    <t>covariance</t>
  </si>
  <si>
    <t>correlation coefficient</t>
  </si>
  <si>
    <t xml:space="preserve">Yes, the result is in line with the scatter plot. The two variables are greatly correlated.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</si>
</sst>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Wingdings"/>
      <charset val="2"/>
    </font>
    <font>
      <b/>
      <sz val="11"/>
      <color theme="1"/>
      <name val="Arial"/>
      <family val="2"/>
    </font>
    <font>
      <b/>
      <sz val="11"/>
      <color rgb="FF000000"/>
      <name val="Calibri"/>
      <family val="2"/>
    </font>
    <font>
      <b/>
      <sz val="11"/>
      <color rgb="FF000000"/>
      <name val="Arial"/>
      <family val="2"/>
    </font>
    <font>
      <sz val="11"/>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5" fillId="0" borderId="0" applyFont="0" applyFill="0" applyBorder="0" applyAlignment="0" applyProtection="0"/>
  </cellStyleXfs>
  <cellXfs count="6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11" fillId="4" borderId="0" xfId="0" applyFont="1" applyFill="1" applyBorder="1" applyAlignment="1">
      <alignment vertical="center"/>
    </xf>
    <xf numFmtId="0" fontId="12" fillId="4" borderId="0" xfId="0" applyFont="1" applyFill="1" applyBorder="1" applyAlignment="1">
      <alignment vertical="center"/>
    </xf>
    <xf numFmtId="0" fontId="13" fillId="4" borderId="0" xfId="0" applyFont="1" applyFill="1" applyAlignment="1"/>
    <xf numFmtId="0" fontId="13" fillId="5" borderId="0" xfId="0" applyFont="1" applyFill="1" applyBorder="1" applyAlignment="1">
      <alignment horizontal="left" vertical="center"/>
    </xf>
    <xf numFmtId="0" fontId="14" fillId="4" borderId="0" xfId="0" applyFont="1" applyFill="1" applyBorder="1" applyAlignment="1">
      <alignment vertical="center"/>
    </xf>
    <xf numFmtId="44" fontId="2" fillId="2" borderId="0" xfId="0" applyNumberFormat="1" applyFont="1" applyFill="1" applyBorder="1" applyAlignment="1">
      <alignment horizontal="center" vertical="center"/>
    </xf>
    <xf numFmtId="44" fontId="2" fillId="4" borderId="0" xfId="0" applyNumberFormat="1" applyFont="1" applyFill="1" applyAlignment="1"/>
    <xf numFmtId="2" fontId="2" fillId="4" borderId="0" xfId="0" applyNumberFormat="1" applyFont="1" applyFill="1" applyAlignment="1"/>
    <xf numFmtId="0" fontId="5" fillId="5" borderId="1" xfId="0" applyFont="1" applyFill="1" applyBorder="1" applyAlignment="1">
      <alignment horizontal="left" vertical="center"/>
    </xf>
    <xf numFmtId="0" fontId="5" fillId="4" borderId="1" xfId="0" applyFont="1" applyFill="1" applyBorder="1" applyAlignment="1">
      <alignment vertical="center"/>
    </xf>
    <xf numFmtId="9" fontId="5" fillId="4" borderId="1" xfId="2" applyFont="1" applyFill="1" applyBorder="1" applyAlignment="1">
      <alignment vertical="center"/>
    </xf>
    <xf numFmtId="0" fontId="2" fillId="5" borderId="0" xfId="0" applyFont="1" applyFill="1" applyAlignment="1">
      <alignment horizontal="left" vertical="center"/>
    </xf>
    <xf numFmtId="9" fontId="7" fillId="4" borderId="0" xfId="2" applyFont="1" applyFill="1" applyBorder="1" applyAlignment="1">
      <alignment vertical="center"/>
    </xf>
    <xf numFmtId="0" fontId="2" fillId="4" borderId="0" xfId="0" applyFont="1" applyFill="1"/>
    <xf numFmtId="9" fontId="7" fillId="4" borderId="0" xfId="0" applyNumberFormat="1" applyFont="1" applyFill="1" applyAlignment="1">
      <alignment vertical="center"/>
    </xf>
    <xf numFmtId="0" fontId="0" fillId="0" borderId="0" xfId="0" applyFont="1" applyAlignment="1">
      <alignment horizontal="left"/>
    </xf>
    <xf numFmtId="0" fontId="0" fillId="0" borderId="0" xfId="0" applyNumberFormat="1" applyFont="1" applyAlignment="1"/>
    <xf numFmtId="9" fontId="0" fillId="0" borderId="0" xfId="2" applyFont="1" applyAlignment="1"/>
    <xf numFmtId="0" fontId="5" fillId="4" borderId="1" xfId="0" applyFont="1" applyFill="1" applyBorder="1" applyAlignment="1">
      <alignment horizontal="right" vertical="center"/>
    </xf>
    <xf numFmtId="9" fontId="2" fillId="4" borderId="0" xfId="0" applyNumberFormat="1" applyFont="1" applyFill="1" applyAlignment="1"/>
    <xf numFmtId="0" fontId="9"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&amp; Area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76AD-428D-9373-B8F2606EA105}"/>
            </c:ext>
          </c:extLst>
        </c:ser>
        <c:dLbls>
          <c:showLegendKey val="0"/>
          <c:showVal val="0"/>
          <c:showCatName val="0"/>
          <c:showSerName val="0"/>
          <c:showPercent val="0"/>
          <c:showBubbleSize val="0"/>
        </c:dLbls>
        <c:axId val="513175336"/>
        <c:axId val="513185504"/>
      </c:scatterChart>
      <c:valAx>
        <c:axId val="513175336"/>
        <c:scaling>
          <c:orientation val="minMax"/>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5504"/>
        <c:crosses val="autoZero"/>
        <c:crossBetween val="midCat"/>
      </c:valAx>
      <c:valAx>
        <c:axId val="513185504"/>
        <c:scaling>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9288D21D-CE68-4982-82F4-112E2943E5E7}">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F4295C6A-6146-4B60-878F-20B1AFFC0F52}">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data id="1">
      <cx:strDim type="cat">
        <cx:f>_xlchart.v1.2</cx:f>
      </cx:strDim>
      <cx:numDim type="val">
        <cx:f>_xlchart.v1.4</cx:f>
      </cx:numDim>
    </cx:data>
    <cx:data id="2">
      <cx:strDim type="cat">
        <cx:f>_xlchart.v1.2</cx:f>
      </cx:strDim>
      <cx:numDim type="val">
        <cx:f>_xlchart.v1.5</cx:f>
      </cx:numDim>
    </cx:data>
  </cx:chartData>
  <cx:chart>
    <cx:title pos="t" align="ctr" overlay="0">
      <cx:tx>
        <cx:txData>
          <cx:v>Customer vs. #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Customer vs. # buyers</a:t>
          </a:r>
        </a:p>
      </cx:txPr>
    </cx:title>
    <cx:plotArea>
      <cx:plotAreaRegion>
        <cx:series layoutId="clusteredColumn" uniqueId="{E2C58A80-8865-4D32-B4DF-C4F7C0A2AD24}" formatIdx="0">
          <cx:dataId val="0"/>
          <cx:layoutPr>
            <cx:aggregation/>
          </cx:layoutPr>
          <cx:axisId val="1"/>
        </cx:series>
        <cx:series layoutId="paretoLine" ownerIdx="0" uniqueId="{E81CB930-D423-4A71-8AB5-7E5817F89406}" formatIdx="1">
          <cx:axisId val="2"/>
        </cx:series>
        <cx:series layoutId="clusteredColumn" hidden="1" uniqueId="{7BDD5D79-79C8-4E43-802C-7D4A99A291FD}" formatIdx="2">
          <cx:dataId val="1"/>
          <cx:layoutPr>
            <cx:aggregation/>
          </cx:layoutPr>
          <cx:axisId val="1"/>
        </cx:series>
        <cx:series layoutId="paretoLine" ownerIdx="2" uniqueId="{01E2F997-B533-46F8-8598-97167ADB7DB5}" formatIdx="3">
          <cx:axisId val="2"/>
        </cx:series>
        <cx:series layoutId="clusteredColumn" hidden="1" uniqueId="{EED5D22C-0850-4284-8DBD-ADD2633F6DBA}" formatIdx="4">
          <cx:dataId val="2"/>
          <cx:layoutPr>
            <cx:aggregation/>
          </cx:layoutPr>
          <cx:axisId val="1"/>
        </cx:series>
        <cx:series layoutId="paretoLine" ownerIdx="4" uniqueId="{BC117084-AC59-4D9B-B8E4-B19E9B8EFE03}" formatIdx="5">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14</xdr:col>
      <xdr:colOff>115047</xdr:colOff>
      <xdr:row>8</xdr:row>
      <xdr:rowOff>105709</xdr:rowOff>
    </xdr:from>
    <xdr:to>
      <xdr:col>22</xdr:col>
      <xdr:colOff>314699</xdr:colOff>
      <xdr:row>26</xdr:row>
      <xdr:rowOff>105709</xdr:rowOff>
    </xdr:to>
    <mc:AlternateContent xmlns:mc="http://schemas.openxmlformats.org/markup-compatibility/2006">
      <mc:Choice xmlns:cx1="http://schemas.microsoft.com/office/drawing/2015/9/8/chartex" Requires="cx1">
        <xdr:graphicFrame macro="">
          <xdr:nvGraphicFramePr>
            <xdr:cNvPr id="2" name="Chart 2">
              <a:extLst>
                <a:ext uri="{FF2B5EF4-FFF2-40B4-BE49-F238E27FC236}">
                  <a16:creationId xmlns:a16="http://schemas.microsoft.com/office/drawing/2014/main" id="{818B1D04-7094-4786-3622-2B81BCD6FD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06672" y="1372534"/>
              <a:ext cx="492405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304800</xdr:colOff>
      <xdr:row>7</xdr:row>
      <xdr:rowOff>147637</xdr:rowOff>
    </xdr:from>
    <xdr:to>
      <xdr:col>12</xdr:col>
      <xdr:colOff>152400</xdr:colOff>
      <xdr:row>25</xdr:row>
      <xdr:rowOff>147637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BEBC6A8-E376-34F2-B528-AC9F70EB6D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90925" y="12620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542925</xdr:colOff>
      <xdr:row>6</xdr:row>
      <xdr:rowOff>6</xdr:rowOff>
    </xdr:from>
    <xdr:to>
      <xdr:col>14</xdr:col>
      <xdr:colOff>559921</xdr:colOff>
      <xdr:row>29</xdr:row>
      <xdr:rowOff>19050</xdr:rowOff>
    </xdr:to>
    <xdr:graphicFrame macro="">
      <xdr:nvGraphicFramePr>
        <xdr:cNvPr id="3" name="Chart 1">
          <a:extLst>
            <a:ext uri="{FF2B5EF4-FFF2-40B4-BE49-F238E27FC236}">
              <a16:creationId xmlns:a16="http://schemas.microsoft.com/office/drawing/2014/main" id="{FCC88996-3B0C-1D02-2F61-62F73B25D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371475</xdr:colOff>
      <xdr:row>7</xdr:row>
      <xdr:rowOff>176212</xdr:rowOff>
    </xdr:from>
    <xdr:to>
      <xdr:col>15</xdr:col>
      <xdr:colOff>219075</xdr:colOff>
      <xdr:row>22</xdr:row>
      <xdr:rowOff>61912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807765-30E9-60C0-74E8-175D1EB05B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86500" y="13001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7" activePane="bottomLeft" state="frozen"/>
      <selection pane="bottomLeft" activeCell="I6" sqref="I6"/>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7.710937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6.7109375" style="14" customWidth="1"/>
    <col min="19" max="19" width="3" style="14" customWidth="1"/>
    <col min="20" max="20" width="2.85546875" style="14"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66" t="s">
        <v>528</v>
      </c>
      <c r="C4" s="66"/>
      <c r="D4" s="66"/>
      <c r="E4" s="66"/>
      <c r="F4" s="66"/>
      <c r="G4" s="66"/>
      <c r="H4" s="66"/>
      <c r="I4" s="66"/>
      <c r="J4" s="66"/>
      <c r="L4" s="66" t="s">
        <v>529</v>
      </c>
      <c r="M4" s="66"/>
      <c r="N4" s="66"/>
      <c r="O4" s="66"/>
      <c r="P4" s="66"/>
      <c r="Q4" s="66"/>
      <c r="R4" s="66"/>
      <c r="S4" s="66"/>
      <c r="T4" s="66"/>
      <c r="U4" s="66"/>
      <c r="V4" s="66"/>
      <c r="W4" s="66"/>
      <c r="X4" s="66"/>
      <c r="Y4" s="66"/>
      <c r="Z4" s="66"/>
      <c r="AA4" s="66"/>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t="s">
        <v>559</v>
      </c>
      <c r="I274" s="2">
        <f>MIN($I$6:$I$272)</f>
        <v>117564.0716</v>
      </c>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t="s">
        <v>560</v>
      </c>
      <c r="I275" s="37">
        <f>MAX($I$6:$I$272)</f>
        <v>538271.73560000001</v>
      </c>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9"/>
  <sheetViews>
    <sheetView workbookViewId="0">
      <selection activeCell="B12" sqref="B12:E15"/>
    </sheetView>
  </sheetViews>
  <sheetFormatPr defaultColWidth="8.85546875" defaultRowHeight="12" x14ac:dyDescent="0.2"/>
  <cols>
    <col min="1" max="1" width="2" style="32" customWidth="1"/>
    <col min="2" max="2" width="14.5703125" style="32" customWidth="1"/>
    <col min="3" max="3" width="26.5703125" style="32" customWidth="1"/>
    <col min="4" max="4" width="25" style="32" customWidth="1"/>
    <col min="5" max="16384" width="8.85546875" style="32"/>
  </cols>
  <sheetData>
    <row r="1" spans="2:5" ht="15.75" x14ac:dyDescent="0.2">
      <c r="B1" s="24" t="s">
        <v>527</v>
      </c>
    </row>
    <row r="2" spans="2:5" x14ac:dyDescent="0.2">
      <c r="B2" s="25" t="s">
        <v>534</v>
      </c>
    </row>
    <row r="4" spans="2:5" x14ac:dyDescent="0.2">
      <c r="B4" s="33" t="s">
        <v>544</v>
      </c>
    </row>
    <row r="5" spans="2:5" x14ac:dyDescent="0.2">
      <c r="B5" s="29"/>
      <c r="C5" s="39"/>
      <c r="D5" s="39"/>
    </row>
    <row r="6" spans="2:5" ht="15" x14ac:dyDescent="0.2">
      <c r="B6" s="26"/>
      <c r="C6" s="46" t="s">
        <v>552</v>
      </c>
      <c r="D6" s="47" t="s">
        <v>553</v>
      </c>
    </row>
    <row r="7" spans="2:5" ht="15" x14ac:dyDescent="0.25">
      <c r="B7" s="48" t="s">
        <v>551</v>
      </c>
      <c r="C7" s="50" t="s">
        <v>554</v>
      </c>
      <c r="D7" s="50" t="s">
        <v>555</v>
      </c>
    </row>
    <row r="8" spans="2:5" ht="15" x14ac:dyDescent="0.2">
      <c r="B8" s="49" t="s">
        <v>37</v>
      </c>
      <c r="C8" s="50" t="s">
        <v>556</v>
      </c>
      <c r="D8" s="50" t="s">
        <v>555</v>
      </c>
    </row>
    <row r="9" spans="2:5" ht="15" x14ac:dyDescent="0.2">
      <c r="B9" s="49" t="s">
        <v>26</v>
      </c>
      <c r="C9" s="50" t="s">
        <v>557</v>
      </c>
      <c r="D9" s="50" t="s">
        <v>558</v>
      </c>
    </row>
    <row r="12" spans="2:5" ht="12.75" thickBot="1" x14ac:dyDescent="0.25">
      <c r="B12" s="54" t="s">
        <v>563</v>
      </c>
      <c r="C12" s="55" t="s">
        <v>564</v>
      </c>
      <c r="D12" s="56" t="s">
        <v>565</v>
      </c>
      <c r="E12" s="56" t="s">
        <v>566</v>
      </c>
    </row>
    <row r="13" spans="2:5" x14ac:dyDescent="0.2">
      <c r="B13" s="57" t="s">
        <v>551</v>
      </c>
      <c r="C13" s="28" t="s">
        <v>554</v>
      </c>
      <c r="D13" s="58" t="s">
        <v>567</v>
      </c>
      <c r="E13" s="59" t="s">
        <v>568</v>
      </c>
    </row>
    <row r="14" spans="2:5" x14ac:dyDescent="0.2">
      <c r="B14" s="57" t="s">
        <v>37</v>
      </c>
      <c r="C14" s="28" t="s">
        <v>554</v>
      </c>
      <c r="D14" s="58" t="s">
        <v>567</v>
      </c>
      <c r="E14" s="59" t="s">
        <v>569</v>
      </c>
    </row>
    <row r="15" spans="2:5" x14ac:dyDescent="0.2">
      <c r="B15" s="28" t="s">
        <v>26</v>
      </c>
      <c r="C15" s="28" t="s">
        <v>570</v>
      </c>
      <c r="D15" s="60" t="s">
        <v>523</v>
      </c>
      <c r="E15" s="59" t="s">
        <v>571</v>
      </c>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25"/>
  <sheetViews>
    <sheetView workbookViewId="0">
      <selection activeCell="A14" sqref="A14"/>
    </sheetView>
  </sheetViews>
  <sheetFormatPr defaultColWidth="8.85546875" defaultRowHeight="12" x14ac:dyDescent="0.2"/>
  <cols>
    <col min="1" max="1" width="2" style="32" customWidth="1"/>
    <col min="2" max="2" width="13.8554687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550</v>
      </c>
    </row>
    <row r="5" spans="2:4" x14ac:dyDescent="0.2">
      <c r="B5" s="33" t="s">
        <v>542</v>
      </c>
      <c r="C5" s="39"/>
      <c r="D5" s="39"/>
    </row>
    <row r="6" spans="2:4" x14ac:dyDescent="0.2">
      <c r="B6" s="45" t="s">
        <v>546</v>
      </c>
      <c r="C6" s="29"/>
      <c r="D6" s="30"/>
    </row>
    <row r="7" spans="2:4" x14ac:dyDescent="0.2">
      <c r="B7" s="33" t="s">
        <v>543</v>
      </c>
      <c r="C7" s="29"/>
      <c r="D7" s="30"/>
    </row>
    <row r="8" spans="2:4" x14ac:dyDescent="0.2">
      <c r="B8" s="26"/>
      <c r="C8" s="28"/>
      <c r="D8" s="27"/>
    </row>
    <row r="10" spans="2:4" x14ac:dyDescent="0.2">
      <c r="B10" s="2" t="s">
        <v>559</v>
      </c>
      <c r="C10" s="51">
        <f>MIN('365RE'!$I$6:$I$272)</f>
        <v>117564.0716</v>
      </c>
    </row>
    <row r="11" spans="2:4" x14ac:dyDescent="0.2">
      <c r="B11" s="2" t="s">
        <v>560</v>
      </c>
      <c r="C11" s="51">
        <f>MAX('365RE'!$I$6:$I$272)</f>
        <v>538271.73560000001</v>
      </c>
    </row>
    <row r="16" spans="2:4" x14ac:dyDescent="0.2">
      <c r="C16" s="52"/>
    </row>
    <row r="20" spans="2:2" x14ac:dyDescent="0.2">
      <c r="B20" s="52"/>
    </row>
    <row r="21" spans="2:2" x14ac:dyDescent="0.2">
      <c r="B21" s="52"/>
    </row>
    <row r="22" spans="2:2" x14ac:dyDescent="0.2">
      <c r="B22" s="52"/>
    </row>
    <row r="23" spans="2:2" x14ac:dyDescent="0.2">
      <c r="B23" s="52"/>
    </row>
    <row r="24" spans="2:2" x14ac:dyDescent="0.2">
      <c r="B24" s="52"/>
    </row>
    <row r="25" spans="2:2" x14ac:dyDescent="0.2">
      <c r="B25" s="52"/>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workbookViewId="0">
      <selection activeCell="B32" sqref="B32"/>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row r="8" spans="2:4" x14ac:dyDescent="0.2">
      <c r="B8" s="32" t="s">
        <v>561</v>
      </c>
      <c r="D8" s="32">
        <f>CORREL('365RE'!H6:H272,'365RE'!I6:I272)</f>
        <v>0.95108737743161964</v>
      </c>
    </row>
    <row r="11" spans="2:4" x14ac:dyDescent="0.2">
      <c r="D11" s="53"/>
    </row>
    <row r="12" spans="2:4" x14ac:dyDescent="0.2">
      <c r="D12" s="53"/>
    </row>
    <row r="31" spans="2:2" x14ac:dyDescent="0.2">
      <c r="B31" s="32" t="s">
        <v>562</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Q7" sqref="Q7"/>
    </sheetView>
  </sheetViews>
  <sheetFormatPr defaultColWidth="8.85546875" defaultRowHeight="12" x14ac:dyDescent="0.2"/>
  <cols>
    <col min="1" max="1" width="2" style="32" customWidth="1"/>
    <col min="2" max="2" width="11.85546875" style="32" customWidth="1"/>
    <col min="3" max="3" width="18.28515625" style="32" customWidth="1"/>
    <col min="4" max="4" width="20.5703125" style="32"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ht="12.75" thickBot="1" x14ac:dyDescent="0.25">
      <c r="B7" s="33" t="s">
        <v>25</v>
      </c>
      <c r="C7" s="64" t="s">
        <v>573</v>
      </c>
      <c r="D7" s="64" t="s">
        <v>574</v>
      </c>
      <c r="E7" s="64" t="s">
        <v>575</v>
      </c>
    </row>
    <row r="8" spans="2:10" ht="15" x14ac:dyDescent="0.25">
      <c r="B8" s="61" t="s">
        <v>5</v>
      </c>
      <c r="C8" s="62">
        <v>177</v>
      </c>
      <c r="D8" s="63">
        <f t="shared" ref="D8:D15" si="0">C8/$C$16</f>
        <v>0.90769230769230769</v>
      </c>
      <c r="E8" s="65">
        <f>D8</f>
        <v>0.90769230769230769</v>
      </c>
      <c r="J8" s="31"/>
    </row>
    <row r="9" spans="2:10" ht="15" x14ac:dyDescent="0.25">
      <c r="B9" s="61" t="s">
        <v>9</v>
      </c>
      <c r="C9" s="62">
        <v>7</v>
      </c>
      <c r="D9" s="63">
        <f t="shared" si="0"/>
        <v>3.5897435897435895E-2</v>
      </c>
      <c r="E9" s="65">
        <f>E8+D9</f>
        <v>0.94358974358974357</v>
      </c>
      <c r="J9" s="31"/>
    </row>
    <row r="10" spans="2:10" ht="15" x14ac:dyDescent="0.25">
      <c r="B10" s="61" t="s">
        <v>6</v>
      </c>
      <c r="C10" s="62">
        <v>4</v>
      </c>
      <c r="D10" s="63">
        <f t="shared" si="0"/>
        <v>2.0512820512820513E-2</v>
      </c>
      <c r="E10" s="65">
        <f t="shared" ref="E10:E15" si="1">E9+D10</f>
        <v>0.96410256410256412</v>
      </c>
      <c r="J10" s="31"/>
    </row>
    <row r="11" spans="2:10" ht="15" x14ac:dyDescent="0.25">
      <c r="B11" s="61" t="s">
        <v>11</v>
      </c>
      <c r="C11" s="62">
        <v>2</v>
      </c>
      <c r="D11" s="63">
        <f t="shared" si="0"/>
        <v>1.0256410256410256E-2</v>
      </c>
      <c r="E11" s="65">
        <f t="shared" si="1"/>
        <v>0.97435897435897434</v>
      </c>
      <c r="J11" s="31"/>
    </row>
    <row r="12" spans="2:10" ht="15" x14ac:dyDescent="0.25">
      <c r="B12" s="61" t="s">
        <v>10</v>
      </c>
      <c r="C12" s="62">
        <v>2</v>
      </c>
      <c r="D12" s="63">
        <f t="shared" si="0"/>
        <v>1.0256410256410256E-2</v>
      </c>
      <c r="E12" s="65">
        <f t="shared" si="1"/>
        <v>0.98461538461538456</v>
      </c>
      <c r="J12" s="31"/>
    </row>
    <row r="13" spans="2:10" ht="15" x14ac:dyDescent="0.25">
      <c r="B13" s="61" t="s">
        <v>8</v>
      </c>
      <c r="C13" s="62">
        <v>1</v>
      </c>
      <c r="D13" s="63">
        <f t="shared" si="0"/>
        <v>5.1282051282051282E-3</v>
      </c>
      <c r="E13" s="65">
        <f t="shared" si="1"/>
        <v>0.98974358974358967</v>
      </c>
      <c r="J13" s="31"/>
    </row>
    <row r="14" spans="2:10" ht="15" x14ac:dyDescent="0.25">
      <c r="B14" s="61" t="s">
        <v>490</v>
      </c>
      <c r="C14" s="62">
        <v>1</v>
      </c>
      <c r="D14" s="63">
        <f t="shared" si="0"/>
        <v>5.1282051282051282E-3</v>
      </c>
      <c r="E14" s="65">
        <f t="shared" si="1"/>
        <v>0.99487179487179478</v>
      </c>
      <c r="J14" s="31"/>
    </row>
    <row r="15" spans="2:10" ht="15" x14ac:dyDescent="0.25">
      <c r="B15" s="61" t="s">
        <v>7</v>
      </c>
      <c r="C15" s="62">
        <v>1</v>
      </c>
      <c r="D15" s="63">
        <f t="shared" si="0"/>
        <v>5.1282051282051282E-3</v>
      </c>
      <c r="E15" s="65">
        <f t="shared" si="1"/>
        <v>0.99999999999999989</v>
      </c>
      <c r="J15" s="31"/>
    </row>
    <row r="16" spans="2:10" ht="15" x14ac:dyDescent="0.25">
      <c r="B16" s="61" t="s">
        <v>572</v>
      </c>
      <c r="C16" s="62">
        <f>SUM(C8:C15)</f>
        <v>195</v>
      </c>
      <c r="D16" s="63">
        <f>SUM(D8:D15)</f>
        <v>0.99999999999999989</v>
      </c>
      <c r="J16" s="31"/>
    </row>
    <row r="17" spans="2:10" ht="15" x14ac:dyDescent="0.25">
      <c r="B17" s="61"/>
      <c r="J17" s="31"/>
    </row>
    <row r="18" spans="2:10" ht="15" x14ac:dyDescent="0.25">
      <c r="J18" s="31"/>
    </row>
    <row r="19" spans="2:10" ht="15" x14ac:dyDescent="0.25">
      <c r="J19" s="31"/>
    </row>
    <row r="20" spans="2:10" ht="15" x14ac:dyDescent="0.25">
      <c r="J20" s="31"/>
    </row>
    <row r="21" spans="2:10" ht="15" x14ac:dyDescent="0.25">
      <c r="J21" s="31"/>
    </row>
    <row r="22" spans="2:10" ht="15" x14ac:dyDescent="0.25">
      <c r="J22" s="31"/>
    </row>
    <row r="23" spans="2:10" ht="15" x14ac:dyDescent="0.25">
      <c r="J23" s="31"/>
    </row>
    <row r="24" spans="2:10" ht="15" x14ac:dyDescent="0.25">
      <c r="J24" s="31"/>
    </row>
    <row r="25" spans="2:10" ht="15" x14ac:dyDescent="0.25">
      <c r="J25" s="31"/>
    </row>
    <row r="26" spans="2:10" ht="15" x14ac:dyDescent="0.25">
      <c r="J26" s="31"/>
    </row>
    <row r="27" spans="2:10" ht="15" x14ac:dyDescent="0.25">
      <c r="J27" s="31"/>
    </row>
    <row r="28" spans="2:10" ht="15" x14ac:dyDescent="0.25">
      <c r="J28" s="31"/>
    </row>
    <row r="29" spans="2:10" ht="15" x14ac:dyDescent="0.25">
      <c r="J29" s="31"/>
    </row>
    <row r="30" spans="2:10" ht="15" x14ac:dyDescent="0.25">
      <c r="J30" s="31"/>
    </row>
    <row r="31" spans="2:10" ht="15" x14ac:dyDescent="0.25">
      <c r="J31" s="31"/>
    </row>
    <row r="32" spans="2: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sortState xmlns:xlrd2="http://schemas.microsoft.com/office/spreadsheetml/2017/richdata2" ref="C8:D15">
    <sortCondition descending="1" ref="D8:D15"/>
  </sortState>
  <dataValidations disablePrompts="1"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16" sqref="B16"/>
    </sheetView>
  </sheetViews>
  <sheetFormatPr defaultColWidth="8.85546875" defaultRowHeight="12" x14ac:dyDescent="0.2"/>
  <cols>
    <col min="1" max="1" width="2" style="32" customWidth="1"/>
    <col min="2" max="2" width="26.28515625" style="32" customWidth="1"/>
    <col min="3" max="3" width="22.7109375" style="32"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B8" s="32" t="s">
        <v>576</v>
      </c>
      <c r="C8" s="52">
        <f>AVERAGE('365RE'!$I$6:$I$272)</f>
        <v>281171.90150112362</v>
      </c>
      <c r="H8" s="31"/>
    </row>
    <row r="9" spans="2:24" ht="15" x14ac:dyDescent="0.25">
      <c r="B9" s="32" t="s">
        <v>577</v>
      </c>
      <c r="C9" s="52">
        <f>MEDIAN('365RE'!$I$6:$I$272)</f>
        <v>249075.6568</v>
      </c>
      <c r="H9" s="31"/>
    </row>
    <row r="10" spans="2:24" ht="15" x14ac:dyDescent="0.25">
      <c r="B10" s="32" t="s">
        <v>578</v>
      </c>
      <c r="C10" s="52">
        <f>_xlfn.MODE.SNGL('365RE'!$I$6:$I$272)</f>
        <v>460001.25599999994</v>
      </c>
      <c r="H10" s="31"/>
    </row>
    <row r="11" spans="2:24" ht="15" x14ac:dyDescent="0.25">
      <c r="B11" s="32" t="s">
        <v>579</v>
      </c>
      <c r="C11" s="52">
        <f>SKEW('365RE'!$I$6:$I$272)</f>
        <v>1.0960149435317852</v>
      </c>
      <c r="H11" s="31"/>
    </row>
    <row r="12" spans="2:24" ht="15" x14ac:dyDescent="0.25">
      <c r="B12" s="32" t="s">
        <v>580</v>
      </c>
      <c r="C12" s="52">
        <f>_xlfn.VAR.S('365RE'!$I$6:$I$272)</f>
        <v>7942217700.9209938</v>
      </c>
      <c r="H12" s="31"/>
    </row>
    <row r="13" spans="2:24" ht="15" x14ac:dyDescent="0.25">
      <c r="B13" s="32" t="s">
        <v>581</v>
      </c>
      <c r="C13" s="52">
        <f>_xlfn.STDEV.S('365RE'!$I$6:$I$272)</f>
        <v>89119.120849125262</v>
      </c>
      <c r="H13" s="31"/>
    </row>
    <row r="14" spans="2:24" ht="15" x14ac:dyDescent="0.25">
      <c r="H14" s="31"/>
    </row>
    <row r="15" spans="2:24" ht="15" x14ac:dyDescent="0.25">
      <c r="H15" s="31"/>
    </row>
    <row r="16" spans="2:24" ht="15" x14ac:dyDescent="0.25">
      <c r="B16" s="59" t="s">
        <v>582</v>
      </c>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B12" sqref="B12"/>
    </sheetView>
  </sheetViews>
  <sheetFormatPr defaultColWidth="8.85546875" defaultRowHeight="12" x14ac:dyDescent="0.2"/>
  <cols>
    <col min="1" max="1" width="2" style="32" customWidth="1"/>
    <col min="2" max="2" width="19" style="32" customWidth="1"/>
    <col min="3" max="3" width="11" style="32" bestFit="1" customWidth="1"/>
    <col min="4" max="16384" width="8.85546875" style="32"/>
  </cols>
  <sheetData>
    <row r="1" spans="2:3" ht="15.75" x14ac:dyDescent="0.2">
      <c r="B1" s="24" t="s">
        <v>527</v>
      </c>
    </row>
    <row r="2" spans="2:3" x14ac:dyDescent="0.2">
      <c r="B2" s="25" t="s">
        <v>541</v>
      </c>
    </row>
    <row r="4" spans="2:3" x14ac:dyDescent="0.2">
      <c r="B4" s="42" t="s">
        <v>549</v>
      </c>
      <c r="C4" s="41"/>
    </row>
    <row r="5" spans="2:3" x14ac:dyDescent="0.2">
      <c r="B5" s="43"/>
      <c r="C5" s="41"/>
    </row>
    <row r="6" spans="2:3" x14ac:dyDescent="0.2">
      <c r="B6" s="42"/>
      <c r="C6" s="44"/>
    </row>
    <row r="7" spans="2:3" x14ac:dyDescent="0.2">
      <c r="B7" s="32" t="s">
        <v>583</v>
      </c>
      <c r="C7" s="32">
        <f>_xlfn.COVARIANCE.S('365RE'!$H$6:$H$272,'365RE'!$I$6:$I$272)</f>
        <v>24147721.725818869</v>
      </c>
    </row>
    <row r="8" spans="2:3" x14ac:dyDescent="0.2">
      <c r="B8" s="32" t="s">
        <v>584</v>
      </c>
      <c r="C8" s="32">
        <f>CORREL('365RE'!$H$6:$H$272,'365RE'!$I$6:$I$272)</f>
        <v>0.95108737743161964</v>
      </c>
    </row>
    <row r="11" spans="2:3" x14ac:dyDescent="0.2">
      <c r="B11" s="32" t="s">
        <v>585</v>
      </c>
    </row>
    <row r="25" spans="2:2" x14ac:dyDescent="0.2">
      <c r="B25" s="26"/>
    </row>
  </sheetData>
  <dataValidations disablePrompts="1"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STC</cp:lastModifiedBy>
  <dcterms:created xsi:type="dcterms:W3CDTF">2017-06-08T15:05:34Z</dcterms:created>
  <dcterms:modified xsi:type="dcterms:W3CDTF">2022-10-10T08:46:56Z</dcterms:modified>
</cp:coreProperties>
</file>