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namedSheetViews/namedSheetView2.xml" ContentType="application/vnd.ms-excel.namedsheetview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hamed/my-academy/public/data/"/>
    </mc:Choice>
  </mc:AlternateContent>
  <xr:revisionPtr revIDLastSave="0" documentId="8_{A32E7845-A226-AB44-B582-4EA02727F1FD}" xr6:coauthVersionLast="47" xr6:coauthVersionMax="47" xr10:uidLastSave="{00000000-0000-0000-0000-000000000000}"/>
  <bookViews>
    <workbookView xWindow="3800" yWindow="500" windowWidth="21800" windowHeight="14620" activeTab="1" xr2:uid="{00000000-000D-0000-FFFF-FFFF00000000}"/>
  </bookViews>
  <sheets>
    <sheet name="batch 1" sheetId="1" r:id="rId1"/>
    <sheet name="studen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8" i="3" l="1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W15" i="3"/>
  <c r="W16" i="3"/>
  <c r="W17" i="3"/>
  <c r="R16" i="3"/>
  <c r="V16" i="3" s="1"/>
  <c r="R17" i="3"/>
  <c r="V17" i="3" s="1"/>
  <c r="P16" i="3"/>
  <c r="P17" i="3"/>
  <c r="R15" i="3"/>
  <c r="V15" i="3" s="1"/>
  <c r="P15" i="3"/>
  <c r="P14" i="3"/>
  <c r="W14" i="3"/>
  <c r="R14" i="3"/>
  <c r="V14" i="3" s="1"/>
  <c r="W13" i="3"/>
  <c r="W11" i="3"/>
  <c r="W12" i="3"/>
  <c r="R11" i="3"/>
  <c r="V11" i="3" s="1"/>
  <c r="R12" i="3"/>
  <c r="V12" i="3" s="1"/>
  <c r="R13" i="3"/>
  <c r="V13" i="3" s="1"/>
  <c r="P11" i="3"/>
  <c r="P12" i="3"/>
  <c r="P13" i="3"/>
  <c r="W6" i="3"/>
  <c r="R6" i="3"/>
  <c r="V6" i="3" s="1"/>
  <c r="P6" i="3"/>
  <c r="V5" i="3"/>
  <c r="V22" i="3"/>
  <c r="V25" i="3"/>
  <c r="V53" i="3"/>
  <c r="P54" i="3"/>
  <c r="P55" i="3"/>
  <c r="R54" i="3"/>
  <c r="V54" i="3" s="1"/>
  <c r="R55" i="3"/>
  <c r="V55" i="3" s="1"/>
  <c r="W54" i="3"/>
  <c r="W55" i="3"/>
  <c r="W26" i="1"/>
  <c r="W25" i="1"/>
  <c r="W24" i="1"/>
  <c r="W20" i="1"/>
  <c r="W16" i="1"/>
  <c r="W15" i="1"/>
  <c r="W9" i="1"/>
  <c r="W8" i="1"/>
  <c r="W6" i="1"/>
  <c r="W5" i="1"/>
  <c r="W3" i="1"/>
  <c r="W2" i="1"/>
  <c r="W5" i="3"/>
  <c r="Y5" i="3" s="1"/>
  <c r="W3" i="3"/>
  <c r="R3" i="3"/>
  <c r="V3" i="3" s="1"/>
  <c r="P3" i="3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R54" i="1"/>
  <c r="V54" i="1" s="1"/>
  <c r="R55" i="1"/>
  <c r="V55" i="1" s="1"/>
  <c r="R56" i="1"/>
  <c r="V56" i="1" s="1"/>
  <c r="R57" i="1"/>
  <c r="V57" i="1" s="1"/>
  <c r="R58" i="1"/>
  <c r="V58" i="1" s="1"/>
  <c r="R59" i="1"/>
  <c r="V59" i="1" s="1"/>
  <c r="R60" i="1"/>
  <c r="V60" i="1" s="1"/>
  <c r="R61" i="1"/>
  <c r="V61" i="1" s="1"/>
  <c r="R62" i="1"/>
  <c r="V62" i="1" s="1"/>
  <c r="R63" i="1"/>
  <c r="V63" i="1" s="1"/>
  <c r="R64" i="1"/>
  <c r="V64" i="1" s="1"/>
  <c r="R65" i="1"/>
  <c r="V65" i="1" s="1"/>
  <c r="R66" i="1"/>
  <c r="V66" i="1" s="1"/>
  <c r="R67" i="1"/>
  <c r="V67" i="1" s="1"/>
  <c r="R68" i="1"/>
  <c r="V68" i="1" s="1"/>
  <c r="R69" i="1"/>
  <c r="V69" i="1" s="1"/>
  <c r="R70" i="1"/>
  <c r="V70" i="1" s="1"/>
  <c r="R71" i="1"/>
  <c r="V71" i="1" s="1"/>
  <c r="R72" i="1"/>
  <c r="V72" i="1" s="1"/>
  <c r="R73" i="1"/>
  <c r="V73" i="1" s="1"/>
  <c r="R74" i="1"/>
  <c r="V74" i="1" s="1"/>
  <c r="R75" i="1"/>
  <c r="V75" i="1" s="1"/>
  <c r="R76" i="1"/>
  <c r="V76" i="1" s="1"/>
  <c r="R77" i="1"/>
  <c r="V77" i="1" s="1"/>
  <c r="R78" i="1"/>
  <c r="V78" i="1" s="1"/>
  <c r="R79" i="1"/>
  <c r="V79" i="1" s="1"/>
  <c r="R80" i="1"/>
  <c r="V80" i="1" s="1"/>
  <c r="R81" i="1"/>
  <c r="V81" i="1" s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P53" i="1"/>
  <c r="R53" i="1"/>
  <c r="V53" i="1" s="1"/>
  <c r="AA53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2" i="1"/>
  <c r="W29" i="1"/>
  <c r="W21" i="1"/>
  <c r="W23" i="1"/>
  <c r="W28" i="1"/>
  <c r="W19" i="1"/>
  <c r="W18" i="1"/>
  <c r="W17" i="1"/>
  <c r="W14" i="1"/>
  <c r="W7" i="1"/>
  <c r="W13" i="1"/>
  <c r="W12" i="1"/>
  <c r="W11" i="1"/>
  <c r="W10" i="1"/>
  <c r="W4" i="1"/>
  <c r="W27" i="1"/>
  <c r="W2" i="3"/>
  <c r="W7" i="3"/>
  <c r="W8" i="3"/>
  <c r="W9" i="3"/>
  <c r="W4" i="3"/>
  <c r="W10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P8" i="3"/>
  <c r="R8" i="3"/>
  <c r="V8" i="3" s="1"/>
  <c r="R7" i="3"/>
  <c r="V7" i="3" s="1"/>
  <c r="R9" i="3"/>
  <c r="V9" i="3" s="1"/>
  <c r="P7" i="3"/>
  <c r="P9" i="3"/>
  <c r="R4" i="3"/>
  <c r="V4" i="3" s="1"/>
  <c r="R10" i="3"/>
  <c r="V10" i="3" s="1"/>
  <c r="R18" i="3"/>
  <c r="V18" i="3" s="1"/>
  <c r="R19" i="3"/>
  <c r="V19" i="3" s="1"/>
  <c r="R20" i="3"/>
  <c r="V20" i="3" s="1"/>
  <c r="R21" i="3"/>
  <c r="V21" i="3" s="1"/>
  <c r="R23" i="3"/>
  <c r="V23" i="3" s="1"/>
  <c r="R24" i="3"/>
  <c r="V24" i="3" s="1"/>
  <c r="R26" i="3"/>
  <c r="V26" i="3" s="1"/>
  <c r="R27" i="3"/>
  <c r="V27" i="3" s="1"/>
  <c r="R28" i="3"/>
  <c r="V28" i="3" s="1"/>
  <c r="R29" i="3"/>
  <c r="V29" i="3" s="1"/>
  <c r="R30" i="3"/>
  <c r="V30" i="3" s="1"/>
  <c r="P53" i="3"/>
  <c r="R52" i="3"/>
  <c r="V52" i="3" s="1"/>
  <c r="P52" i="3"/>
  <c r="R51" i="3"/>
  <c r="V51" i="3" s="1"/>
  <c r="P51" i="3"/>
  <c r="R50" i="3"/>
  <c r="V50" i="3" s="1"/>
  <c r="P50" i="3"/>
  <c r="R49" i="3"/>
  <c r="V49" i="3" s="1"/>
  <c r="P49" i="3"/>
  <c r="R48" i="3"/>
  <c r="V48" i="3" s="1"/>
  <c r="P48" i="3"/>
  <c r="R47" i="3"/>
  <c r="V47" i="3" s="1"/>
  <c r="P47" i="3"/>
  <c r="R46" i="3"/>
  <c r="V46" i="3" s="1"/>
  <c r="P46" i="3"/>
  <c r="R45" i="3"/>
  <c r="V45" i="3" s="1"/>
  <c r="P45" i="3"/>
  <c r="R44" i="3"/>
  <c r="V44" i="3" s="1"/>
  <c r="P44" i="3"/>
  <c r="R43" i="3"/>
  <c r="V43" i="3" s="1"/>
  <c r="P43" i="3"/>
  <c r="R42" i="3"/>
  <c r="V42" i="3" s="1"/>
  <c r="P42" i="3"/>
  <c r="R41" i="3"/>
  <c r="V41" i="3" s="1"/>
  <c r="P41" i="3"/>
  <c r="R40" i="3"/>
  <c r="V40" i="3" s="1"/>
  <c r="P40" i="3"/>
  <c r="R39" i="3"/>
  <c r="V39" i="3" s="1"/>
  <c r="P39" i="3"/>
  <c r="R38" i="3"/>
  <c r="V38" i="3" s="1"/>
  <c r="P38" i="3"/>
  <c r="R37" i="3"/>
  <c r="V37" i="3" s="1"/>
  <c r="P37" i="3"/>
  <c r="R36" i="3"/>
  <c r="V36" i="3" s="1"/>
  <c r="P36" i="3"/>
  <c r="R35" i="3"/>
  <c r="V35" i="3" s="1"/>
  <c r="P35" i="3"/>
  <c r="R34" i="3"/>
  <c r="V34" i="3" s="1"/>
  <c r="P34" i="3"/>
  <c r="R33" i="3"/>
  <c r="V33" i="3" s="1"/>
  <c r="P33" i="3"/>
  <c r="R32" i="3"/>
  <c r="V32" i="3" s="1"/>
  <c r="P32" i="3"/>
  <c r="R31" i="3"/>
  <c r="V31" i="3" s="1"/>
  <c r="P31" i="3"/>
  <c r="AL29" i="3" a="1"/>
  <c r="AL29" i="3" s="1"/>
  <c r="P30" i="3"/>
  <c r="AL28" i="3" a="1"/>
  <c r="AL28" i="3" s="1"/>
  <c r="P29" i="3"/>
  <c r="AL27" i="3" a="1"/>
  <c r="AL27" i="3" s="1"/>
  <c r="P28" i="3"/>
  <c r="AL26" i="3" a="1"/>
  <c r="AL26" i="3" s="1"/>
  <c r="P27" i="3"/>
  <c r="AL25" i="3" a="1"/>
  <c r="AL25" i="3" s="1"/>
  <c r="P26" i="3"/>
  <c r="AL24" i="3" a="1"/>
  <c r="AL24" i="3" s="1"/>
  <c r="P25" i="3"/>
  <c r="AL23" i="3" a="1"/>
  <c r="AL23" i="3" s="1"/>
  <c r="P24" i="3"/>
  <c r="AL22" i="3" a="1"/>
  <c r="AL22" i="3" s="1"/>
  <c r="P23" i="3"/>
  <c r="AL21" i="3" a="1"/>
  <c r="AL21" i="3" s="1"/>
  <c r="P22" i="3"/>
  <c r="AL20" i="3" a="1"/>
  <c r="AL20" i="3" s="1"/>
  <c r="P21" i="3"/>
  <c r="AL19" i="3" a="1"/>
  <c r="AL19" i="3" s="1"/>
  <c r="P20" i="3"/>
  <c r="AL18" i="3" a="1"/>
  <c r="AL18" i="3" s="1"/>
  <c r="P19" i="3"/>
  <c r="P18" i="3"/>
  <c r="AL9" i="3" a="1"/>
  <c r="AL9" i="3" s="1"/>
  <c r="AL8" i="3" a="1"/>
  <c r="AL8" i="3" s="1"/>
  <c r="P10" i="3"/>
  <c r="P4" i="3"/>
  <c r="AL6" i="3" a="1"/>
  <c r="AL6" i="3" s="1"/>
  <c r="AL5" i="3" a="1"/>
  <c r="AL5" i="3" s="1"/>
  <c r="P5" i="3"/>
  <c r="AL4" i="3" a="1"/>
  <c r="AL4" i="3" s="1"/>
  <c r="AL3" i="3" a="1"/>
  <c r="AL3" i="3" s="1"/>
  <c r="R2" i="3"/>
  <c r="V2" i="3" s="1"/>
  <c r="P2" i="3"/>
  <c r="R25" i="1"/>
  <c r="R30" i="1"/>
  <c r="R31" i="1"/>
  <c r="R32" i="1"/>
  <c r="R33" i="1"/>
  <c r="R34" i="1"/>
  <c r="R35" i="1"/>
  <c r="R36" i="1"/>
  <c r="Y17" i="3" l="1"/>
  <c r="Y9" i="3"/>
  <c r="Y16" i="3"/>
  <c r="Y6" i="3"/>
  <c r="Y15" i="3"/>
  <c r="Y8" i="3"/>
  <c r="Y14" i="3"/>
  <c r="Y7" i="3"/>
  <c r="Y13" i="3"/>
  <c r="Y12" i="3"/>
  <c r="Y4" i="3"/>
  <c r="Y11" i="3"/>
  <c r="Y3" i="3"/>
  <c r="Y10" i="3"/>
  <c r="Y2" i="3"/>
  <c r="V15" i="1"/>
  <c r="Y15" i="1" s="1"/>
  <c r="V23" i="1"/>
  <c r="Y23" i="1" s="1"/>
  <c r="V52" i="1"/>
  <c r="P25" i="1"/>
  <c r="V25" i="1"/>
  <c r="Y25" i="1" s="1"/>
  <c r="AA25" i="1"/>
  <c r="P30" i="1"/>
  <c r="V30" i="1"/>
  <c r="AA30" i="1"/>
  <c r="P31" i="1"/>
  <c r="V31" i="1"/>
  <c r="AA31" i="1"/>
  <c r="P32" i="1"/>
  <c r="V32" i="1"/>
  <c r="AA32" i="1"/>
  <c r="P33" i="1"/>
  <c r="V33" i="1"/>
  <c r="AA33" i="1"/>
  <c r="P34" i="1"/>
  <c r="V34" i="1"/>
  <c r="AA34" i="1"/>
  <c r="P35" i="1"/>
  <c r="V35" i="1"/>
  <c r="AA35" i="1"/>
  <c r="P36" i="1"/>
  <c r="V36" i="1"/>
  <c r="AA36" i="1"/>
  <c r="P37" i="1"/>
  <c r="R37" i="1"/>
  <c r="V37" i="1" s="1"/>
  <c r="AA37" i="1"/>
  <c r="P38" i="1"/>
  <c r="R38" i="1"/>
  <c r="V38" i="1" s="1"/>
  <c r="AA38" i="1"/>
  <c r="P39" i="1"/>
  <c r="R39" i="1"/>
  <c r="V39" i="1" s="1"/>
  <c r="AA39" i="1"/>
  <c r="P40" i="1"/>
  <c r="R40" i="1"/>
  <c r="V40" i="1" s="1"/>
  <c r="AA40" i="1"/>
  <c r="P41" i="1"/>
  <c r="R41" i="1"/>
  <c r="V41" i="1" s="1"/>
  <c r="AA41" i="1"/>
  <c r="P42" i="1"/>
  <c r="R42" i="1"/>
  <c r="V42" i="1" s="1"/>
  <c r="AA42" i="1"/>
  <c r="P43" i="1"/>
  <c r="R43" i="1"/>
  <c r="V43" i="1" s="1"/>
  <c r="AA43" i="1"/>
  <c r="P44" i="1"/>
  <c r="R44" i="1"/>
  <c r="V44" i="1" s="1"/>
  <c r="AA44" i="1"/>
  <c r="P45" i="1"/>
  <c r="R45" i="1"/>
  <c r="V45" i="1" s="1"/>
  <c r="AA45" i="1"/>
  <c r="P46" i="1"/>
  <c r="R46" i="1"/>
  <c r="V46" i="1" s="1"/>
  <c r="AA46" i="1"/>
  <c r="P47" i="1"/>
  <c r="R47" i="1"/>
  <c r="V47" i="1" s="1"/>
  <c r="AA47" i="1"/>
  <c r="P48" i="1"/>
  <c r="R48" i="1"/>
  <c r="V48" i="1" s="1"/>
  <c r="AA48" i="1"/>
  <c r="P49" i="1"/>
  <c r="R49" i="1"/>
  <c r="V49" i="1" s="1"/>
  <c r="AA49" i="1"/>
  <c r="P50" i="1"/>
  <c r="R50" i="1"/>
  <c r="V50" i="1" s="1"/>
  <c r="AA50" i="1"/>
  <c r="P51" i="1"/>
  <c r="R51" i="1"/>
  <c r="V51" i="1" s="1"/>
  <c r="AA51" i="1"/>
  <c r="P52" i="1"/>
  <c r="AA52" i="1"/>
  <c r="AA2" i="1"/>
  <c r="AA5" i="1"/>
  <c r="AA6" i="1"/>
  <c r="AA17" i="1"/>
  <c r="AA27" i="1"/>
  <c r="AA9" i="1"/>
  <c r="AA10" i="1"/>
  <c r="AA11" i="1"/>
  <c r="AA12" i="1"/>
  <c r="AA13" i="1"/>
  <c r="AA7" i="1"/>
  <c r="AA14" i="1"/>
  <c r="AA8" i="1"/>
  <c r="AA3" i="1"/>
  <c r="AA4" i="1"/>
  <c r="AA16" i="1"/>
  <c r="AA24" i="1"/>
  <c r="AA20" i="1"/>
  <c r="AA26" i="1"/>
  <c r="AA15" i="1"/>
  <c r="AA23" i="1"/>
  <c r="AA28" i="1"/>
  <c r="AA22" i="1"/>
  <c r="AA21" i="1"/>
  <c r="AA29" i="1"/>
  <c r="AA18" i="1"/>
  <c r="AA19" i="1"/>
  <c r="R8" i="1"/>
  <c r="V8" i="1" s="1"/>
  <c r="Y8" i="1" s="1"/>
  <c r="R3" i="1"/>
  <c r="R4" i="1"/>
  <c r="V4" i="1" s="1"/>
  <c r="Y4" i="1" s="1"/>
  <c r="R16" i="1"/>
  <c r="V16" i="1" s="1"/>
  <c r="Y16" i="1" s="1"/>
  <c r="R24" i="1"/>
  <c r="V24" i="1" s="1"/>
  <c r="Y24" i="1" s="1"/>
  <c r="R20" i="1"/>
  <c r="V20" i="1" s="1"/>
  <c r="Y20" i="1" s="1"/>
  <c r="R26" i="1"/>
  <c r="V26" i="1" s="1"/>
  <c r="Y26" i="1" s="1"/>
  <c r="R28" i="1"/>
  <c r="R22" i="1"/>
  <c r="V22" i="1" s="1"/>
  <c r="Y22" i="1" s="1"/>
  <c r="R21" i="1"/>
  <c r="V21" i="1" s="1"/>
  <c r="Y21" i="1" s="1"/>
  <c r="R29" i="1"/>
  <c r="R18" i="1"/>
  <c r="V18" i="1" s="1"/>
  <c r="Y18" i="1" s="1"/>
  <c r="R19" i="1"/>
  <c r="V19" i="1" s="1"/>
  <c r="Y19" i="1" s="1"/>
  <c r="P7" i="1"/>
  <c r="R7" i="1"/>
  <c r="V7" i="1" s="1"/>
  <c r="Y7" i="1" s="1"/>
  <c r="P14" i="1"/>
  <c r="R14" i="1"/>
  <c r="V14" i="1" s="1"/>
  <c r="Y14" i="1" s="1"/>
  <c r="P8" i="1"/>
  <c r="R17" i="1"/>
  <c r="V17" i="1" s="1"/>
  <c r="Y17" i="1" s="1"/>
  <c r="R27" i="1"/>
  <c r="V27" i="1" s="1"/>
  <c r="Y27" i="1" s="1"/>
  <c r="R9" i="1"/>
  <c r="V9" i="1" s="1"/>
  <c r="Y9" i="1" s="1"/>
  <c r="R10" i="1"/>
  <c r="V10" i="1" s="1"/>
  <c r="Y10" i="1" s="1"/>
  <c r="R11" i="1"/>
  <c r="V11" i="1" s="1"/>
  <c r="Y11" i="1" s="1"/>
  <c r="R12" i="1"/>
  <c r="V12" i="1" s="1"/>
  <c r="Y12" i="1" s="1"/>
  <c r="R13" i="1"/>
  <c r="V13" i="1" s="1"/>
  <c r="Y13" i="1" s="1"/>
  <c r="P10" i="1"/>
  <c r="P11" i="1"/>
  <c r="R2" i="1"/>
  <c r="V2" i="1" s="1"/>
  <c r="Y2" i="1" s="1"/>
  <c r="P2" i="1"/>
  <c r="R5" i="1"/>
  <c r="V5" i="1" s="1"/>
  <c r="Y5" i="1" s="1"/>
  <c r="R6" i="1"/>
  <c r="V6" i="1" s="1"/>
  <c r="Y6" i="1" s="1"/>
  <c r="P5" i="1"/>
  <c r="P17" i="1"/>
  <c r="P27" i="1"/>
  <c r="P9" i="1"/>
  <c r="P6" i="1"/>
  <c r="P12" i="1"/>
  <c r="P13" i="1"/>
  <c r="P3" i="1"/>
  <c r="P4" i="1"/>
  <c r="P16" i="1"/>
  <c r="P24" i="1"/>
  <c r="P20" i="1"/>
  <c r="P26" i="1"/>
  <c r="P15" i="1"/>
  <c r="P23" i="1"/>
  <c r="P28" i="1"/>
  <c r="P22" i="1"/>
  <c r="P21" i="1"/>
  <c r="P29" i="1"/>
  <c r="P18" i="1"/>
  <c r="P19" i="1"/>
  <c r="V3" i="1" l="1"/>
  <c r="Y3" i="1" s="1"/>
  <c r="V29" i="1"/>
  <c r="Y29" i="1" s="1"/>
  <c r="V28" i="1"/>
  <c r="Y28" i="1" s="1"/>
  <c r="AN3" i="1" a="1"/>
  <c r="AN3" i="1" s="1"/>
  <c r="AN4" i="1" a="1"/>
  <c r="AN4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16" i="1" a="1"/>
  <c r="AN16" i="1" s="1"/>
  <c r="AN17" i="1" a="1"/>
  <c r="AN17" i="1" s="1"/>
  <c r="AN18" i="1" a="1"/>
  <c r="AN18" i="1" s="1"/>
  <c r="AN19" i="1" a="1"/>
  <c r="AN19" i="1" s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mohamedsharaf834@gmail.com</author>
    <author>tc={D5BA5629-6440-DA40-95C7-60BD721E9EDC}</author>
    <author>tc={BE27E161-6208-CE4C-9565-7743FF7C6933}</author>
    <author>tc={37BEAA5E-666E-CA4A-B989-C665FCC2F498}</author>
    <author>tc={EF921359-B929-2E48-829E-19FC84155EFC}</author>
  </authors>
  <commentList>
    <comment ref="N4" authorId="0" shapeId="0" xr:uid="{9329ED5A-F0A6-DE4D-A42B-4A13313A5214}">
      <text>
        <r>
          <rPr>
            <b/>
            <sz val="10"/>
            <color rgb="FF000000"/>
            <rFont val="Tahoma"/>
            <family val="2"/>
          </rPr>
          <t>mohamedsharaf834@gmail.com: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 xml:space="preserve">
</t>
        </r>
        <r>
          <rPr>
            <sz val="18"/>
            <color rgb="FF000000"/>
            <rFont val="Aptos Narrow"/>
          </rPr>
          <t>C / Mariem</t>
        </r>
        <r>
          <rPr>
            <sz val="10"/>
            <color rgb="FF000000"/>
            <rFont val="Aptos Narrow"/>
          </rPr>
          <t xml:space="preserve">
</t>
        </r>
      </text>
    </comment>
    <comment ref="O9" authorId="1" shapeId="0" xr:uid="{D5BA5629-6440-DA40-95C7-60BD721E9E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انا اشتغلت معاهم 
Reply:
    مش محسوبين للمدربه 
</t>
      </text>
    </comment>
    <comment ref="N10" authorId="0" shapeId="0" xr:uid="{9FF84062-2FB1-3C4A-A6D7-893994F15E9F}">
      <text>
        <r>
          <rPr>
            <b/>
            <sz val="10"/>
            <color rgb="FF000000"/>
            <rFont val="Tahoma"/>
            <family val="2"/>
          </rPr>
          <t>mohamedsharaf834@gmail.com: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C/mariem
</t>
        </r>
      </text>
    </comment>
    <comment ref="N11" authorId="0" shapeId="0" xr:uid="{59320487-419C-3940-A24F-308CAE9230DD}">
      <text>
        <r>
          <rPr>
            <b/>
            <sz val="10"/>
            <color rgb="FF000000"/>
            <rFont val="Tahoma"/>
            <family val="2"/>
          </rPr>
          <t>mohamedsharaf834@gmail.com: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 xml:space="preserve">
</t>
        </r>
        <r>
          <rPr>
            <sz val="18"/>
            <color rgb="FF000000"/>
            <rFont val="Aptos Narrow"/>
          </rPr>
          <t>C/mariem</t>
        </r>
        <r>
          <rPr>
            <sz val="10"/>
            <color rgb="FF000000"/>
            <rFont val="Aptos Narrow"/>
          </rPr>
          <t xml:space="preserve">
</t>
        </r>
      </text>
    </comment>
    <comment ref="N12" authorId="0" shapeId="0" xr:uid="{21461C53-1074-8A47-AB0E-27E5F306A499}">
      <text>
        <r>
          <rPr>
            <b/>
            <sz val="10"/>
            <color rgb="FF000000"/>
            <rFont val="Tahoma"/>
            <family val="2"/>
          </rPr>
          <t>mohamedsharaf834@gmail.com: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 xml:space="preserve">
</t>
        </r>
        <r>
          <rPr>
            <sz val="18"/>
            <color rgb="FF000000"/>
            <rFont val="Aptos Narrow"/>
          </rPr>
          <t>C/mariem</t>
        </r>
        <r>
          <rPr>
            <sz val="10"/>
            <color rgb="FF000000"/>
            <rFont val="Aptos Narrow"/>
          </rPr>
          <t xml:space="preserve">
</t>
        </r>
      </text>
    </comment>
    <comment ref="N13" authorId="0" shapeId="0" xr:uid="{937C1FC9-1A14-BA40-83B8-36D6ABD62AD6}">
      <text>
        <r>
          <rPr>
            <b/>
            <sz val="10"/>
            <color rgb="FF000000"/>
            <rFont val="Tahoma"/>
            <family val="2"/>
          </rPr>
          <t>mohamedsharaf834@gmail.com: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 xml:space="preserve">
</t>
        </r>
        <r>
          <rPr>
            <sz val="18"/>
            <color rgb="FF000000"/>
            <rFont val="Aptos Narrow"/>
          </rPr>
          <t>C/mariem</t>
        </r>
        <r>
          <rPr>
            <sz val="10"/>
            <color rgb="FF000000"/>
            <rFont val="Aptos Narrow"/>
          </rPr>
          <t xml:space="preserve">
</t>
        </r>
      </text>
    </comment>
    <comment ref="M14" authorId="0" shapeId="0" xr:uid="{52A71037-E0DE-B14F-8DB0-10ABE5DCF7EE}">
      <text>
        <r>
          <rPr>
            <b/>
            <sz val="10"/>
            <color rgb="FF000000"/>
            <rFont val="Tahoma"/>
            <family val="2"/>
          </rPr>
          <t>mohamedsharaf834@gmail.com: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 xml:space="preserve">
</t>
        </r>
        <r>
          <rPr>
            <sz val="18"/>
            <color rgb="FF000000"/>
            <rFont val="Aptos Narrow"/>
          </rPr>
          <t>C/mariem</t>
        </r>
        <r>
          <rPr>
            <sz val="10"/>
            <color rgb="FF000000"/>
            <rFont val="Aptos Narrow"/>
          </rPr>
          <t xml:space="preserve">
</t>
        </r>
      </text>
    </comment>
    <comment ref="J17" authorId="0" shapeId="0" xr:uid="{63861B5B-1805-8740-A1FB-04E7CDAA0E2D}">
      <text>
        <r>
          <rPr>
            <b/>
            <sz val="10"/>
            <color rgb="FF000000"/>
            <rFont val="Tahoma"/>
            <family val="2"/>
          </rPr>
          <t>mohamedsharaf834@gmail.com: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 xml:space="preserve">
</t>
        </r>
        <r>
          <rPr>
            <sz val="18"/>
            <color rgb="FF000000"/>
            <rFont val="Aptos Narrow"/>
          </rPr>
          <t>C / Mariem</t>
        </r>
        <r>
          <rPr>
            <sz val="10"/>
            <color rgb="FF000000"/>
            <rFont val="Aptos Narrow"/>
          </rPr>
          <t xml:space="preserve">
</t>
        </r>
      </text>
    </comment>
    <comment ref="O17" authorId="2" shapeId="0" xr:uid="{BE27E161-6208-CE4C-9565-7743FF7C6933}">
      <text>
        <t>[Threaded comment]
Your version of Excel allows you to read this threaded comment; however, any edits to it will get removed if the file is opened in a newer version of Excel. Learn more: https://go.microsoft.com/fwlink/?linkid=870924
Comment:
    appsent 3 sep</t>
      </text>
    </comment>
    <comment ref="J18" authorId="0" shapeId="0" xr:uid="{12CF4EF0-9515-5646-BF94-B2C983C79C8E}">
      <text>
        <r>
          <rPr>
            <b/>
            <sz val="10"/>
            <color rgb="FF000000"/>
            <rFont val="Tahoma"/>
            <family val="2"/>
          </rPr>
          <t>mohamedsharaf834@gmail.com: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 xml:space="preserve">
</t>
        </r>
        <r>
          <rPr>
            <sz val="18"/>
            <color rgb="FF000000"/>
            <rFont val="Aptos Narrow"/>
          </rPr>
          <t>C / Mariem</t>
        </r>
        <r>
          <rPr>
            <sz val="10"/>
            <color rgb="FF000000"/>
            <rFont val="Aptos Narrow"/>
          </rPr>
          <t xml:space="preserve">
</t>
        </r>
      </text>
    </comment>
    <comment ref="J19" authorId="0" shapeId="0" xr:uid="{C053A968-F619-0E41-A3F1-D2AC127AA468}">
      <text>
        <r>
          <rPr>
            <b/>
            <sz val="10"/>
            <color rgb="FF000000"/>
            <rFont val="Tahoma"/>
            <family val="2"/>
          </rPr>
          <t>mohamedsharaf834@gmail.com: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 xml:space="preserve">
</t>
        </r>
        <r>
          <rPr>
            <sz val="18"/>
            <color rgb="FF000000"/>
            <rFont val="Aptos Narrow"/>
          </rPr>
          <t>C / Mariem</t>
        </r>
        <r>
          <rPr>
            <sz val="10"/>
            <color rgb="FF000000"/>
            <rFont val="Aptos Narrow"/>
          </rPr>
          <t xml:space="preserve">
</t>
        </r>
      </text>
    </comment>
    <comment ref="I21" authorId="0" shapeId="0" xr:uid="{034F1E11-E3AB-8945-876F-F557C81BA4DD}">
      <text>
        <r>
          <rPr>
            <b/>
            <sz val="10"/>
            <color rgb="FF000000"/>
            <rFont val="Tahoma"/>
            <family val="2"/>
          </rPr>
          <t>mohamedsharaf834@gmail.com: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 / mariem </t>
        </r>
      </text>
    </comment>
    <comment ref="I22" authorId="0" shapeId="0" xr:uid="{D79FA57F-69CC-D04C-8928-32970F3849EA}">
      <text>
        <r>
          <rPr>
            <b/>
            <sz val="10"/>
            <color rgb="FF000000"/>
            <rFont val="Tahoma"/>
            <family val="2"/>
          </rPr>
          <t>mohamedsharaf834@gmail.com: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 / Mariem</t>
        </r>
      </text>
    </comment>
    <comment ref="N22" authorId="3" shapeId="0" xr:uid="{37BEAA5E-666E-CA4A-B989-C665FCC2F49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 sep
</t>
      </text>
    </comment>
    <comment ref="I23" authorId="0" shapeId="0" xr:uid="{7553F8BB-E0A2-054A-AD4A-E39831E6DC31}">
      <text>
        <r>
          <rPr>
            <b/>
            <sz val="10"/>
            <color rgb="FF000000"/>
            <rFont val="Tahoma"/>
            <family val="2"/>
          </rPr>
          <t>mohamedsharaf834@gmail.com: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C/ Mariem </t>
        </r>
      </text>
    </comment>
    <comment ref="O23" authorId="4" shapeId="0" xr:uid="{EF921359-B929-2E48-829E-19FC84155EF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 sep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tc={64215C65-8C41-654B-A9D0-D4DC930F6B76}</author>
    <author>tc={EFDFD339-42CC-AD4E-846C-96389A0AB1AE}</author>
    <author>tc={0A5951EA-4432-E547-BA06-6DB35CA293CF}</author>
    <author>tc={BE820883-AAD5-E24C-BD63-EE6880B9AA75}</author>
    <author>tc={BA6C61E5-85C5-EC4C-A130-0972413B7017}</author>
    <author>tc={50B0D6E5-9581-F24D-95A1-D268C7C142A5}</author>
    <author>tc={85922114-4FE9-5849-B722-579094F82EA5}</author>
    <author>tc={EBFD7160-00E8-5347-B4A4-5FD121D8AD6C}</author>
  </authors>
  <commentList>
    <comment ref="L2" authorId="0" shapeId="0" xr:uid="{64215C65-8C41-654B-A9D0-D4DC930F6B76}">
      <text>
        <t>[Threaded comment]
Your version of Excel allows you to read this threaded comment; however, any edits to it will get removed if the file is opened in a newer version of Excel. Learn more: https://go.microsoft.com/fwlink/?linkid=870924
Comment:
    .</t>
      </text>
    </comment>
    <comment ref="I3" authorId="1" shapeId="0" xr:uid="{EFDFD339-42CC-AD4E-846C-96389A0AB1AE}">
      <text>
        <t>[Threaded comment]
Your version of Excel allows you to read this threaded comment; however, any edits to it will get removed if the file is opened in a newer version of Excel. Learn more: https://go.microsoft.com/fwlink/?linkid=870924
Comment:
    .</t>
      </text>
    </comment>
    <comment ref="I4" authorId="2" shapeId="0" xr:uid="{0A5951EA-4432-E547-BA06-6DB35CA293CF}">
      <text>
        <t>[Threaded comment]
Your version of Excel allows you to read this threaded comment; however, any edits to it will get removed if the file is opened in a newer version of Excel. Learn more: https://go.microsoft.com/fwlink/?linkid=870924
Comment:
    .</t>
      </text>
    </comment>
    <comment ref="I6" authorId="3" shapeId="0" xr:uid="{BE820883-AAD5-E24C-BD63-EE6880B9AA75}">
      <text>
        <t>[Threaded comment]
Your version of Excel allows you to read this threaded comment; however, any edits to it will get removed if the file is opened in a newer version of Excel. Learn more: https://go.microsoft.com/fwlink/?linkid=870924
Comment:
    .</t>
      </text>
    </comment>
    <comment ref="G11" authorId="4" shapeId="0" xr:uid="{BA6C61E5-85C5-EC4C-A130-0972413B70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.
</t>
      </text>
    </comment>
    <comment ref="G16" authorId="5" shapeId="0" xr:uid="{50B0D6E5-9581-F24D-95A1-D268C7C142A5}">
      <text>
        <t>[Threaded comment]
Your version of Excel allows you to read this threaded comment; however, any edits to it will get removed if the file is opened in a newer version of Excel. Learn more: https://go.microsoft.com/fwlink/?linkid=870924
Comment:
    .</t>
      </text>
    </comment>
    <comment ref="H18" authorId="6" shapeId="0" xr:uid="{85922114-4FE9-5849-B722-579094F82E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 sep
</t>
      </text>
    </comment>
    <comment ref="G19" authorId="7" shapeId="0" xr:uid="{EBFD7160-00E8-5347-B4A4-5FD121D8AD6C}">
      <text>
        <t>[Threaded comment]
Your version of Excel allows you to read this threaded comment; however, any edits to it will get removed if the file is opened in a newer version of Excel. Learn more: https://go.microsoft.com/fwlink/?linkid=870924
Comment:
    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<sst xmlns="http://schemas.openxmlformats.org/spreadsheetml/2006/main" count="370" uniqueCount="120">
  <si>
    <t>Name</t>
  </si>
  <si>
    <t>Age</t>
  </si>
  <si>
    <t>phone number</t>
  </si>
  <si>
    <t>Start date</t>
  </si>
  <si>
    <t>Level</t>
  </si>
  <si>
    <t>Captain</t>
  </si>
  <si>
    <t>Session 1</t>
  </si>
  <si>
    <t>Session 2</t>
  </si>
  <si>
    <t>Session 3</t>
  </si>
  <si>
    <t>Session 4</t>
  </si>
  <si>
    <t>Assessment</t>
  </si>
  <si>
    <t>Session 5</t>
  </si>
  <si>
    <t>Session 6</t>
  </si>
  <si>
    <t>Session 7</t>
  </si>
  <si>
    <t>Session 8</t>
  </si>
  <si>
    <t>complete sessions</t>
  </si>
  <si>
    <t>Day</t>
  </si>
  <si>
    <t>Branch</t>
  </si>
  <si>
    <t>Hours</t>
  </si>
  <si>
    <t xml:space="preserve">Subscription Status </t>
  </si>
  <si>
    <t>Subscription price</t>
  </si>
  <si>
    <t>Water Balance</t>
  </si>
  <si>
    <t>Coach Share</t>
  </si>
  <si>
    <t>Sales</t>
  </si>
  <si>
    <t>Net Profit</t>
  </si>
  <si>
    <t xml:space="preserve">Deposit </t>
  </si>
  <si>
    <t>Due</t>
  </si>
  <si>
    <t>Notes</t>
  </si>
  <si>
    <t>start date</t>
  </si>
  <si>
    <t>end date</t>
  </si>
  <si>
    <t>price</t>
  </si>
  <si>
    <t>Column6</t>
  </si>
  <si>
    <t>Column7</t>
  </si>
  <si>
    <t>Column8</t>
  </si>
  <si>
    <t>Column9</t>
  </si>
  <si>
    <t>Column10</t>
  </si>
  <si>
    <t>PROP</t>
  </si>
  <si>
    <t>sleim omr</t>
  </si>
  <si>
    <t>DB</t>
  </si>
  <si>
    <t>Sharaf</t>
  </si>
  <si>
    <t>Level +1</t>
  </si>
  <si>
    <t>SUN / WED</t>
  </si>
  <si>
    <t>paid</t>
  </si>
  <si>
    <t>sale1</t>
  </si>
  <si>
    <t>adam ahmed</t>
  </si>
  <si>
    <t>1110099576⁩</t>
  </si>
  <si>
    <t>B</t>
  </si>
  <si>
    <t>sale2</t>
  </si>
  <si>
    <t>aya</t>
  </si>
  <si>
    <t>Hanen</t>
  </si>
  <si>
    <t>Level 3</t>
  </si>
  <si>
    <t>sale 2</t>
  </si>
  <si>
    <t>mohab wael abdelsabour</t>
  </si>
  <si>
    <t>Level  +3</t>
  </si>
  <si>
    <t>MON/THUR</t>
  </si>
  <si>
    <t>---------</t>
  </si>
  <si>
    <t>omar yousry</t>
  </si>
  <si>
    <t>Level -2</t>
  </si>
  <si>
    <t>Level  3</t>
  </si>
  <si>
    <t>abanoub remon</t>
  </si>
  <si>
    <t>1270860272⁩</t>
  </si>
  <si>
    <t>Baby class</t>
  </si>
  <si>
    <t xml:space="preserve"> dr remon</t>
  </si>
  <si>
    <t xml:space="preserve"> lilian bastawy</t>
  </si>
  <si>
    <t>Level 2</t>
  </si>
  <si>
    <t>sale 3</t>
  </si>
  <si>
    <t>mohamed bastawy</t>
  </si>
  <si>
    <t>Level 1</t>
  </si>
  <si>
    <t>sun / WED</t>
  </si>
  <si>
    <t>yassin bastawy</t>
  </si>
  <si>
    <t>ayten ayman</t>
  </si>
  <si>
    <t>D</t>
  </si>
  <si>
    <t xml:space="preserve">maya ayman </t>
  </si>
  <si>
    <t>pretty remon</t>
  </si>
  <si>
    <t>abdallah ahmed goda</t>
  </si>
  <si>
    <t>SAT/TUE</t>
  </si>
  <si>
    <t>CITY MAX</t>
  </si>
  <si>
    <t>sale</t>
  </si>
  <si>
    <t>malik tarek</t>
  </si>
  <si>
    <t>Level  -3</t>
  </si>
  <si>
    <t>Doaa mostafa fawzy</t>
  </si>
  <si>
    <t>1030242627</t>
  </si>
  <si>
    <t>Paid</t>
  </si>
  <si>
    <t>special</t>
  </si>
  <si>
    <t>Azhar Ahmed Elnouby</t>
  </si>
  <si>
    <t>level 1</t>
  </si>
  <si>
    <t>Level +2</t>
  </si>
  <si>
    <t>Asmaa Abdullah Hassan</t>
  </si>
  <si>
    <t>level 2</t>
  </si>
  <si>
    <t>tatiana gad</t>
  </si>
  <si>
    <t xml:space="preserve">Private </t>
  </si>
  <si>
    <t>Mona mohamed</t>
  </si>
  <si>
    <t>-----</t>
  </si>
  <si>
    <t>Hager fathy</t>
  </si>
  <si>
    <t>Amna ahmed</t>
  </si>
  <si>
    <t>LUXOR</t>
  </si>
  <si>
    <t>-------</t>
  </si>
  <si>
    <t>felopater remon</t>
  </si>
  <si>
    <t>BB</t>
  </si>
  <si>
    <t>mohamed hagag abdelnaby</t>
  </si>
  <si>
    <t>UNPAID</t>
  </si>
  <si>
    <t>special BLAL</t>
  </si>
  <si>
    <t>mohamed hassan yousef</t>
  </si>
  <si>
    <t>ahmed adel</t>
  </si>
  <si>
    <t>Esraa</t>
  </si>
  <si>
    <t>batch 2</t>
  </si>
  <si>
    <t xml:space="preserve">Asmaa </t>
  </si>
  <si>
    <t>sale 1</t>
  </si>
  <si>
    <t>Esraa mostafa</t>
  </si>
  <si>
    <t>Mariem</t>
  </si>
  <si>
    <t>Esraa badawy</t>
  </si>
  <si>
    <t>seif ahmed goda</t>
  </si>
  <si>
    <t>city max</t>
  </si>
  <si>
    <t>aya gamal</t>
  </si>
  <si>
    <t>adam</t>
  </si>
  <si>
    <t>aslehan abdelaziz said</t>
  </si>
  <si>
    <t>farah ahmed</t>
  </si>
  <si>
    <t/>
  </si>
  <si>
    <t>Khadiga omar</t>
  </si>
  <si>
    <t>mona ebaid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</si>
</sst>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  <charset val="1"/>
    </font>
    <font>
      <sz val="11"/>
      <color rgb="FFFF0000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Aptos Narrow"/>
    </font>
    <font>
      <sz val="11"/>
      <color rgb="FF000000"/>
      <name val="Aptos Narrow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Aptos Narrow"/>
    </font>
    <font>
      <sz val="18"/>
      <color rgb="FF000000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E4F5"/>
        <bgColor rgb="FFC0E4F5"/>
      </patternFill>
    </fill>
  </fills>
  <borders count="78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000000"/>
      </right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indexed="64"/>
      </top>
      <bottom style="double">
        <color indexed="64"/>
      </bottom>
      <diagonal/>
    </border>
    <border>
      <left style="double">
        <color rgb="FF000000"/>
      </left>
      <right style="double">
        <color indexed="64"/>
      </right>
      <top style="double">
        <color rgb="FF000000"/>
      </top>
      <bottom style="double">
        <color rgb="FF000000"/>
      </bottom>
      <diagonal/>
    </border>
    <border>
      <left style="double">
        <color indexed="64"/>
      </left>
      <right style="double">
        <color indexed="64"/>
      </right>
      <top style="double">
        <color rgb="FF000000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 style="double">
        <color indexed="64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rgb="FF000000"/>
      </left>
      <right style="double">
        <color rgb="FF000000"/>
      </right>
      <top/>
      <bottom style="double">
        <color indexed="64"/>
      </bottom>
      <diagonal/>
    </border>
    <border>
      <left/>
      <right style="double">
        <color rgb="FF000000"/>
      </right>
      <top style="double">
        <color rgb="FF000000"/>
      </top>
      <bottom style="double">
        <color indexed="64"/>
      </bottom>
      <diagonal/>
    </border>
    <border>
      <left/>
      <right style="double">
        <color rgb="FF000000"/>
      </right>
      <top/>
      <bottom style="double">
        <color indexed="64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rgb="FF000000"/>
      </bottom>
      <diagonal/>
    </border>
    <border>
      <left style="double">
        <color indexed="64"/>
      </left>
      <right style="double">
        <color indexed="64"/>
      </right>
      <top style="double">
        <color rgb="FF000000"/>
      </top>
      <bottom style="double">
        <color rgb="FF000000"/>
      </bottom>
      <diagonal/>
    </border>
    <border>
      <left style="double">
        <color indexed="64"/>
      </left>
      <right style="double">
        <color indexed="64"/>
      </right>
      <top style="double">
        <color rgb="FF000000"/>
      </top>
      <bottom/>
      <diagonal/>
    </border>
    <border>
      <left style="double">
        <color indexed="64"/>
      </left>
      <right style="double">
        <color indexed="64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indexed="64"/>
      </right>
      <top style="double">
        <color rgb="FF000000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rgb="FF000000"/>
      </bottom>
      <diagonal/>
    </border>
    <border>
      <left style="double">
        <color indexed="64"/>
      </left>
      <right/>
      <top style="double">
        <color indexed="64"/>
      </top>
      <bottom style="double">
        <color rgb="FF000000"/>
      </bottom>
      <diagonal/>
    </border>
    <border>
      <left style="double">
        <color indexed="64"/>
      </left>
      <right style="double">
        <color rgb="FF000000"/>
      </right>
      <top style="double">
        <color indexed="64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indexed="64"/>
      </top>
      <bottom style="double">
        <color rgb="FF000000"/>
      </bottom>
      <diagonal/>
    </border>
    <border>
      <left style="double">
        <color rgb="FF000000"/>
      </left>
      <right/>
      <top style="double">
        <color indexed="64"/>
      </top>
      <bottom style="double">
        <color rgb="FF000000"/>
      </bottom>
      <diagonal/>
    </border>
    <border>
      <left style="double">
        <color rgb="FF000000"/>
      </left>
      <right style="double">
        <color indexed="64"/>
      </right>
      <top style="double">
        <color indexed="64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indexed="64"/>
      </top>
      <bottom/>
      <diagonal/>
    </border>
    <border>
      <left style="double">
        <color indexed="64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indexed="64"/>
      </right>
      <top style="thin">
        <color rgb="FF000000"/>
      </top>
      <bottom style="double">
        <color rgb="FF000000"/>
      </bottom>
      <diagonal/>
    </border>
    <border>
      <left style="double">
        <color indexed="64"/>
      </left>
      <right/>
      <top style="double">
        <color rgb="FF000000"/>
      </top>
      <bottom style="double">
        <color rgb="FF000000"/>
      </bottom>
      <diagonal/>
    </border>
    <border>
      <left style="double">
        <color indexed="64"/>
      </left>
      <right/>
      <top style="double">
        <color rgb="FF000000"/>
      </top>
      <bottom/>
      <diagonal/>
    </border>
    <border>
      <left/>
      <right style="double">
        <color indexed="64"/>
      </right>
      <top style="thin">
        <color rgb="FF000000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rgb="FF000000"/>
      </bottom>
      <diagonal/>
    </border>
    <border>
      <left style="double">
        <color rgb="FF000000"/>
      </left>
      <right/>
      <top/>
      <bottom style="double">
        <color indexed="64"/>
      </bottom>
      <diagonal/>
    </border>
    <border>
      <left style="double">
        <color rgb="FF000000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rgb="FF000000"/>
      </bottom>
      <diagonal/>
    </border>
    <border>
      <left style="double">
        <color indexed="64"/>
      </left>
      <right/>
      <top style="double">
        <color rgb="FF000000"/>
      </top>
      <bottom style="double">
        <color indexed="64"/>
      </bottom>
      <diagonal/>
    </border>
    <border>
      <left/>
      <right style="double">
        <color indexed="64"/>
      </right>
      <top style="thin">
        <color rgb="FF000000"/>
      </top>
      <bottom style="double">
        <color indexed="64"/>
      </bottom>
      <diagonal/>
    </border>
    <border>
      <left/>
      <right style="double">
        <color indexed="64"/>
      </right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 style="double">
        <color indexed="64"/>
      </right>
      <top/>
      <bottom style="double">
        <color indexed="64"/>
      </bottom>
      <diagonal/>
    </border>
    <border>
      <left style="double">
        <color rgb="FF000000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rgb="FF000000"/>
      </top>
      <bottom style="double">
        <color rgb="FF000000"/>
      </bottom>
      <diagonal/>
    </border>
    <border>
      <left/>
      <right style="double">
        <color indexed="64"/>
      </right>
      <top style="double">
        <color rgb="FF000000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" xfId="0" quotePrefix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" fontId="0" fillId="0" borderId="13" xfId="0" applyNumberFormat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0" fillId="4" borderId="5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" fontId="0" fillId="4" borderId="5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6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40" xfId="0" applyBorder="1" applyAlignment="1">
      <alignment horizontal="center"/>
    </xf>
    <xf numFmtId="16" fontId="0" fillId="0" borderId="41" xfId="0" applyNumberFormat="1" applyBorder="1" applyAlignment="1">
      <alignment horizontal="center"/>
    </xf>
    <xf numFmtId="16" fontId="0" fillId="0" borderId="36" xfId="0" applyNumberFormat="1" applyBorder="1" applyAlignment="1">
      <alignment horizontal="center"/>
    </xf>
    <xf numFmtId="16" fontId="0" fillId="0" borderId="25" xfId="0" applyNumberFormat="1" applyBorder="1" applyAlignment="1">
      <alignment horizontal="center"/>
    </xf>
    <xf numFmtId="16" fontId="0" fillId="0" borderId="20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2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5" fillId="8" borderId="24" xfId="0" applyFont="1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3" xfId="0" applyBorder="1" applyAlignment="1">
      <alignment horizontal="center" wrapText="1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3" xfId="0" quotePrefix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8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3" borderId="22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0" borderId="6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9" xfId="0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16" fontId="0" fillId="0" borderId="55" xfId="0" applyNumberFormat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2" xfId="0" quotePrefix="1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3" borderId="58" xfId="0" applyFill="1" applyBorder="1" applyAlignment="1">
      <alignment horizontal="center"/>
    </xf>
    <xf numFmtId="0" fontId="0" fillId="6" borderId="9" xfId="0" applyFill="1" applyBorder="1" applyAlignment="1">
      <alignment horizontal="center" wrapText="1"/>
    </xf>
    <xf numFmtId="0" fontId="0" fillId="0" borderId="54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57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55" xfId="0" applyFill="1" applyBorder="1" applyAlignment="1">
      <alignment horizontal="center" wrapText="1"/>
    </xf>
    <xf numFmtId="20" fontId="0" fillId="0" borderId="21" xfId="0" applyNumberFormat="1" applyBorder="1" applyAlignment="1">
      <alignment horizontal="center"/>
    </xf>
    <xf numFmtId="0" fontId="0" fillId="6" borderId="22" xfId="0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0" borderId="3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6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3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3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0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0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0" xfId="0" applyFill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3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9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4" xfId="0" applyBorder="1" applyAlignment="1">
      <alignment horizontal="center"/>
    </xf>
    <xf numFmtId="0" fontId="0" fillId="0" borderId="61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2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3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4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5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6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7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8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1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60" xfId="0" applyFill="1" applyBorder="1" applyAlignment="1">
      <alignment horizontal="center" wrapText="1"/>
    </xf>
    <xf numFmtId="0" fontId="0" fillId="0" borderId="26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7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26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7" xfId="0" applyBorder="1" applyAlignment="1">
      <alignment horizontal="center"/>
    </xf>
    <xf numFmtId="0" fontId="0" fillId="6" borderId="69" xfId="0" applyFill="1" applyBorder="1" applyAlignment="1">
      <alignment horizontal="center" wrapText="1"/>
    </xf>
    <xf numFmtId="0" fontId="0" fillId="0" borderId="71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70" xfId="0" applyFill="1" applyBorder="1" applyAlignment="1">
      <alignment horizontal="center" wrapText="1"/>
    </xf>
    <xf numFmtId="0" fontId="0" fillId="6" borderId="72" xfId="0" applyFill="1" applyBorder="1" applyAlignment="1">
      <alignment horizontal="center" wrapText="1"/>
    </xf>
    <xf numFmtId="0" fontId="0" fillId="0" borderId="67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8" xfId="0" applyFill="1" applyBorder="1" applyAlignment="1">
      <alignment horizontal="center" wrapText="1"/>
    </xf>
    <xf numFmtId="0" fontId="0" fillId="6" borderId="50" xfId="0" applyFill="1" applyBorder="1" applyAlignment="1">
      <alignment horizontal="center" wrapText="1"/>
    </xf>
    <xf numFmtId="0" fontId="0" fillId="0" borderId="49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5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5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6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7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0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0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9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6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7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3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47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51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8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30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47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3" borderId="59" xfId="0" applyFill="1" applyBorder="1" applyAlignment="1">
      <alignment horizontal="center"/>
    </xf>
    <xf numFmtId="0" fontId="0" fillId="3" borderId="77" xfId="0" applyFill="1" applyBorder="1" applyAlignment="1">
      <alignment horizontal="center"/>
    </xf>
    <xf numFmtId="0" fontId="0" fillId="3" borderId="67" xfId="0" applyFill="1" applyBorder="1" applyAlignment="1">
      <alignment horizontal="center"/>
    </xf>
    <xf numFmtId="0" fontId="0" fillId="3" borderId="49" xfId="0" applyFill="1" applyBorder="1" applyAlignment="1">
      <alignment horizontal="center"/>
    </xf>
    <xf numFmtId="0" fontId="0" fillId="2" borderId="29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20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  <dxf>
      <font>
        <b/>
        <i val="0"/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  <dxf>
      <font>
        <b/>
        <i val="0"/>
        <color rgb="FF9C0006"/>
      </font>
      <fill>
        <patternFill patternType="solid">
          <bgColor rgb="FFFFFF00"/>
        </patternFill>
      </fill>
    </dxf>
    <dxf>
      <fill>
        <patternFill patternType="solid">
          <fgColor rgb="FFFF0000"/>
          <bgColor indexed="65"/>
        </patternFill>
      </fill>
    </dxf>
    <dxf>
      <numFmt numFmtId="0" formatCode="General"/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FF0000"/>
          <bgColor indexed="65"/>
        </patternFill>
      </fill>
    </dxf>
    <dxf>
      <numFmt numFmtId="0" formatCode="General"/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</dxf>
    <dxf>
      <numFmt numFmtId="0" formatCode="General"/>
      <fill>
        <patternFill>
          <fgColor indexed="64"/>
          <bgColor theme="9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alignment horizontal="center" vertical="bottom" textRotation="0" wrapText="1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</dxf>
    <dxf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numFmt numFmtId="0" formatCode="General"/>
      <fill>
        <patternFill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border diagonalUp="0" diagonalDown="0" outline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double">
          <color rgb="FF000000"/>
        </left>
        <right style="double">
          <color rgb="FF000000"/>
        </right>
        <top style="double">
          <color rgb="FF000000"/>
        </top>
        <bottom style="double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5F911516-B97F-43C8-9BCF-C600430EA834}">
    <nsvFilter filterId="{6EDF6DCF-6083-4DE9-9677-1426E1DA0FFD}" ref="A1:AB81" tableId="1">
      <sortRules>
        <sortRule colId="0" id="{7FDF4B20-7699-497B-BBEF-E328C8791D24}">
          <sortCondition ref="A1:A81"/>
        </sortRule>
      </sortRules>
    </nsvFilter>
  </namedSheetView>
  <namedSheetView name="View2" id="{8C554C8B-E616-4F45-ACC2-427C44C33110}">
    <nsvFilter filterId="{6EDF6DCF-6083-4DE9-9677-1426E1DA0FFD}" ref="A1:AB81" tableId="1">
      <sortRules>
        <sortRule colId="15" id="{5B7E983D-40E9-417F-8E84-F87A6FFA1269}">
          <sortCondition descending="1" ref="P1:P81"/>
        </sortRule>
      </sortRules>
    </nsvFilter>
  </namedSheetView>
  <namedSheetView name="View3" id="{B141DBCC-99CC-C241-8B80-FE8578105C03}">
    <nsvFilter filterId="{6EDF6DCF-6083-4DE9-9677-1426E1DA0FFD}" ref="A1:AB81" tableId="1">
      <sortRules>
        <sortRule colId="15" id="{5B7E983D-40E9-417F-8E84-F87A6FFA1269}">
          <dxf>
            <x:fill>
              <x:patternFill patternType="solid">
                <x:fgColor rgb="FFFF0000"/>
                <x:bgColor indexed="65"/>
              </x:patternFill>
            </x:fill>
          </dxf>
          <sortCondition sortBy="cellColor" ref="P1:P81"/>
        </sortRule>
      </sortRules>
    </nsvFilter>
    <nsvFilter filterId="{9B101C50-5F7C-4431-B9D0-3A89B5802477}" ref="AD1:AN29" tableId="3"/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9921A516-CAB5-0149-A373-51B660EA577A}">
    <nsvFilter filterId="{6EDF6DCF-6083-4DE9-9677-1426E1DA0FFD}" ref="A1:Z56" tableId="2">
      <sortRules>
        <sortRule colId="0" id="{4FDD3186-F22D-B346-829B-F1189A692337}">
          <sortCondition ref="A1:A56"/>
        </sortRule>
      </sortRules>
    </nsvFilter>
  </namedSheetView>
  <namedSheetView name="View2" id="{F1D70AD1-5A4C-1C44-B6EE-F62B4F4270EE}">
    <nsvFilter filterId="{6EDF6DCF-6083-4DE9-9677-1426E1DA0FFD}" ref="A1:Z56" tableId="2">
      <sortRules>
        <sortRule colId="15" id="{AF792BAB-C973-DE4D-B31E-54347B8FCE46}">
          <sortCondition descending="1" ref="P1:P56"/>
        </sortRule>
      </sortRules>
    </nsvFilter>
  </namedSheetView>
  <namedSheetView name="View3" id="{9D657810-5BA3-A742-80DB-765B09272BED}">
    <nsvFilter filterId="{6EDF6DCF-6083-4DE9-9677-1426E1DA0FFD}" ref="A1:Z56" tableId="2">
      <sortRules>
        <sortRule colId="15" id="{AF792BAB-C973-DE4D-B31E-54347B8FCE46}">
          <dxf>
            <x:fill>
              <x:patternFill patternType="solid">
                <x:fgColor rgb="FFFF0000"/>
                <x:bgColor indexed="65"/>
              </x:patternFill>
            </x:fill>
          </dxf>
          <sortCondition sortBy="cellColor" ref="P1:P56"/>
        </sortRule>
      </sortRules>
    </nsvFilter>
    <nsvFilter filterId="{9B101C50-5F7C-4431-B9D0-3A89B5802477}" ref="AB1:AL29" tableId="4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Mohamed Sharaf" id="{E15BE9CE-149D-DD47-9A46-B8EC9D2A83B7}" userId="beedcd3334b581ae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F6DCF-6083-4DE9-9677-1426E1DA0FFD}" name="Table1" displayName="Table1" ref="A1:AB81" totalsRowShown="0" headerRowDxfId="97" dataDxfId="96">
  <autoFilter ref="A1:AB81" xr:uid="{6EDF6DCF-6083-4DE9-9677-1426E1DA0FFD}">
    <filterColumn colId="19">
      <filters>
        <filter val="paid"/>
      </filters>
    </filterColumn>
  </autoFilter>
  <sortState xmlns:xlrd2="http://schemas.microsoft.com/office/spreadsheetml/2017/richdata2" ref="A2:AB81">
    <sortCondition descending="1" ref="P1:P81"/>
  </sortState>
  <tableColumns count="28">
    <tableColumn id="1" xr3:uid="{7FDF4B20-7699-497B-BBEF-E328C8791D24}" name="Name" dataDxfId="95"/>
    <tableColumn id="2" xr3:uid="{F961F113-3696-4536-9D5B-E20D566FDCA9}" name="Age" dataDxfId="94"/>
    <tableColumn id="15" xr3:uid="{503AF8A8-198D-48D7-8A09-4BAE94E9417D}" name="phone number" dataDxfId="93"/>
    <tableColumn id="13" xr3:uid="{410D6CF5-6A26-491B-A2D4-9BEC3475F050}" name="Start date" dataDxfId="92"/>
    <tableColumn id="23" xr3:uid="{ADAD0F59-4BC7-4D96-AB0F-9F34B90AD465}" name="Level" dataDxfId="91"/>
    <tableColumn id="22" xr3:uid="{486D8D8F-0157-4B45-8B99-57E31C355481}" name="Captain" dataDxfId="90"/>
    <tableColumn id="3" xr3:uid="{F7E7A251-12D8-45EA-8766-04B5805F7D30}" name="Session 1" dataDxfId="89"/>
    <tableColumn id="9" xr3:uid="{DB639407-5DB8-4C01-818B-DB75BA1EEAB4}" name="Session 2" dataDxfId="88"/>
    <tableColumn id="10" xr3:uid="{74EFC1C6-F2AA-452F-91EA-93764C3EC3B6}" name="Session 3" dataDxfId="87"/>
    <tableColumn id="11" xr3:uid="{864B11F4-8E05-4824-9607-761E6F0EC9BE}" name="Session 4" dataDxfId="86"/>
    <tableColumn id="24" xr3:uid="{C4CBD39C-B3E3-4B99-BD39-EC8DF04181A4}" name="Assessment" dataDxfId="85"/>
    <tableColumn id="12" xr3:uid="{9B8B8CB3-317D-4675-A1ED-7478BFB31964}" name="Session 5" dataDxfId="84"/>
    <tableColumn id="17" xr3:uid="{3BD1DEF8-4464-4EFF-9A49-94185A6E380E}" name="Session 6" dataDxfId="83"/>
    <tableColumn id="18" xr3:uid="{4190EB5D-7CF8-4625-98D2-172F180BAAF8}" name="Session 7" dataDxfId="82"/>
    <tableColumn id="14" xr3:uid="{C45E59E4-0BB1-4B66-969F-B491E7C78FF3}" name="Session 8" dataDxfId="81"/>
    <tableColumn id="19" xr3:uid="{5B7E983D-40E9-417F-8E84-F87A6FFA1269}" name="complete sessions" dataDxfId="80">
      <calculatedColumnFormula>COUNTIF(Table1[[#This Row],[Session 1]:[Session 8]],TRUE)</calculatedColumnFormula>
    </tableColumn>
    <tableColumn id="4" xr3:uid="{61DC7E8C-8B48-4252-A0DD-14977053490B}" name="Day" dataDxfId="79"/>
    <tableColumn id="20" xr3:uid="{929A07D3-B309-4D35-9FF7-3F3A58252E73}" name="Branch" dataDxfId="78">
      <calculatedColumnFormula>IF(Table1[[#This Row],[Day]]="MON/THUR", "ARMANT", IF(Table1[[#This Row],[Day]]="SUN / WED", "LUXOR", ""))</calculatedColumnFormula>
    </tableColumn>
    <tableColumn id="5" xr3:uid="{860CC9B4-1511-44E8-A770-2EB33E205B0B}" name="Hours" dataDxfId="77"/>
    <tableColumn id="6" xr3:uid="{0EA3C25F-ABF7-4896-B1F0-9E5490BCE1FA}" name="Subscription Status " dataDxfId="76"/>
    <tableColumn id="7" xr3:uid="{7250C121-C9CF-4303-AF91-45D609683E53}" name="Subscription price" dataDxfId="75"/>
    <tableColumn id="25" xr3:uid="{B120A060-0561-47A7-AD34-8B57685C01E1}" name="Water Balance" dataDxfId="74">
      <calculatedColumnFormula>IF(TRIM(Table1[[#This Row],[Branch]])="",
    0,
    IF(Table1[[#This Row],[Branch]]="LUXOR",
       320 - 40 * (COUNTIF(G2:J2, TRUE) + COUNTIF(L2:O2, TRUE)),
       IF(Table1[[#This Row],[Branch]]="ARMANT",
          240 - 30 * (COUNTIF(G2:J2, TRUE) + COUNTIF(L2:O2, TRUE)),
          0
       )
    )
)</calculatedColumnFormula>
    </tableColumn>
    <tableColumn id="16" xr3:uid="{212C510A-A778-4923-85B5-19FA65311ABB}" name="Coach Share" dataDxfId="73">
      <calculatedColumnFormula>IF(Table13[[#This Row],[Captain]]="Sharaf",0,120)</calculatedColumnFormula>
    </tableColumn>
    <tableColumn id="28" xr3:uid="{9E493561-78C2-4B34-9476-DD771A758E99}" name="Sales" dataDxfId="72"/>
    <tableColumn id="29" xr3:uid="{370FF263-744B-4587-A99B-1A09F298F9F9}" name="Net Profit" dataDxfId="71">
      <calculatedColumnFormula>IF(Table1[[#This Row],[Subscription price]]&gt;1,Table1[[#This Row],[Subscription price]]-(Table1[[#This Row],[Water Balance]]+Table1[[#This Row],[Coach Share]]+Table1[[#This Row],[Sales]]),0)</calculatedColumnFormula>
    </tableColumn>
    <tableColumn id="27" xr3:uid="{68CEDA33-C998-4051-8A62-17D7DA842092}" name="Deposit " dataDxfId="70"/>
    <tableColumn id="21" xr3:uid="{B8D685C1-FEB6-4BE3-BFF5-CB5140F9DD40}" name="Due" dataDxfId="69">
      <calculatedColumnFormula>IF(Table1[[#This Row],[Deposit ]]&gt;0, B2-C2, "")</calculatedColumnFormula>
    </tableColumn>
    <tableColumn id="8" xr3:uid="{1D86A650-0857-4B97-9856-B075BB158937}" name="Notes" dataDxfId="6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01C50-5F7C-4431-B9D0-3A89B5802477}" name="Table3" displayName="Table3" ref="AD1:AN29" totalsRowShown="0" headerRowDxfId="67" dataDxfId="66">
  <autoFilter ref="AD1:AN29" xr:uid="{9B101C50-5F7C-4431-B9D0-3A89B5802477}"/>
  <tableColumns count="11">
    <tableColumn id="1" xr3:uid="{31F87FFA-FB29-46BD-AF03-66AC115B1E46}" name="Name" dataDxfId="65"/>
    <tableColumn id="2" xr3:uid="{0A4BBB29-75C4-4FF2-A8AC-F5A8167A8DA8}" name="phone number" dataDxfId="64"/>
    <tableColumn id="3" xr3:uid="{1A2B52E5-1CC2-4E9C-B59C-A5F68D332346}" name="start date" dataDxfId="63"/>
    <tableColumn id="4" xr3:uid="{804E19C2-397F-4135-82E4-6706A5F9166A}" name="end date" dataDxfId="62"/>
    <tableColumn id="5" xr3:uid="{E60C626C-F54B-44D0-9D14-DB2A0C479275}" name="price" dataDxfId="61"/>
    <tableColumn id="6" xr3:uid="{00BCDCFE-FD58-4DDA-BF95-C9A9793A380F}" name="Column6" dataDxfId="60"/>
    <tableColumn id="7" xr3:uid="{4FE7764C-204B-4319-A569-390D959109A2}" name="Column7" dataDxfId="59"/>
    <tableColumn id="8" xr3:uid="{D0E2510F-FBC3-45D6-A6A8-416AFD1E196D}" name="Column8" dataDxfId="58"/>
    <tableColumn id="9" xr3:uid="{85366E44-31D2-4D1F-AC32-9832FFC786C3}" name="Column9" dataDxfId="57"/>
    <tableColumn id="10" xr3:uid="{1A18EC68-D6CC-43ED-81C5-845A48078C08}" name="Column10" dataDxfId="56"/>
    <tableColumn id="11" xr3:uid="{9978EB8B-EB06-43C7-AA70-9A01713ABEEE}" name="PROP" dataDxfId="55">
      <calculatedColumnFormula array="1">_xlfn._xlws.SORT(Table1[],#REF!, TRUE)
=_xlfn._xlws.SORT(Table1[],#REF!, TRUE)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219264-90D6-9449-919A-11B1083977AB}" name="Table13" displayName="Table13" ref="A1:Z56" totalsRowShown="0" headerRowDxfId="53" dataDxfId="52">
  <autoFilter ref="A1:Z56" xr:uid="{6EDF6DCF-6083-4DE9-9677-1426E1DA0FFD}"/>
  <sortState xmlns:xlrd2="http://schemas.microsoft.com/office/spreadsheetml/2017/richdata2" ref="A2:Z56">
    <sortCondition ref="T1:T56"/>
  </sortState>
  <tableColumns count="26">
    <tableColumn id="1" xr3:uid="{4FDD3186-F22D-B346-829B-F1189A692337}" name="Name" dataDxfId="51"/>
    <tableColumn id="2" xr3:uid="{B8764935-6819-F249-AA57-9E97BBEC4D8E}" name="Age" dataDxfId="50"/>
    <tableColumn id="15" xr3:uid="{A647F5E6-A058-BC46-9C57-B234F77AACD2}" name="phone number" dataDxfId="49"/>
    <tableColumn id="13" xr3:uid="{A3A62B05-0814-D140-821B-8AB0A80BD9C0}" name="Start date" dataDxfId="48"/>
    <tableColumn id="23" xr3:uid="{7873A5B9-D126-3C4A-832D-F976B28B8A34}" name="Level" dataDxfId="47"/>
    <tableColumn id="22" xr3:uid="{9BFDB0F2-B8C4-694A-A5A2-98AB654E3402}" name="Captain" dataDxfId="46"/>
    <tableColumn id="3" xr3:uid="{6FB50C17-68B0-9447-998E-8DE1D568D145}" name="Session 1" dataDxfId="45"/>
    <tableColumn id="9" xr3:uid="{2E004B92-4CB8-AD4B-9694-A6C79E67A8CC}" name="Session 2" dataDxfId="44"/>
    <tableColumn id="10" xr3:uid="{E135C329-0FD0-294E-AC3D-7120F14DC75F}" name="Session 3" dataDxfId="43"/>
    <tableColumn id="11" xr3:uid="{43388395-43BC-C041-8925-E074BA7BB013}" name="Session 4" dataDxfId="42"/>
    <tableColumn id="24" xr3:uid="{7A3AB6B5-DF16-804D-9F05-DCAD284D4E9F}" name="Assessment" dataDxfId="41"/>
    <tableColumn id="12" xr3:uid="{FDBE9B7C-9E91-6C44-AE33-F774E66ACCCB}" name="Session 5" dataDxfId="40"/>
    <tableColumn id="17" xr3:uid="{3F5E776E-1CA4-1A49-A2F2-C99F787A89DD}" name="Session 6" dataDxfId="39"/>
    <tableColumn id="18" xr3:uid="{D8A6C57E-95E8-4F4B-BC0E-4B7068DFDDC4}" name="Session 7" dataDxfId="38"/>
    <tableColumn id="14" xr3:uid="{E5A40A8B-C84D-0145-9D65-A93126816405}" name="Session 8" dataDxfId="37"/>
    <tableColumn id="19" xr3:uid="{AF792BAB-C973-DE4D-B31E-54347B8FCE46}" name="complete sessions" dataDxfId="36">
      <calculatedColumnFormula>COUNTIF(Table13[[#This Row],[Session 1]:[Session 8]],TRUE)</calculatedColumnFormula>
    </tableColumn>
    <tableColumn id="4" xr3:uid="{FF45069D-BB4A-C64C-8A77-AC54133DB22A}" name="Day" dataDxfId="35"/>
    <tableColumn id="20" xr3:uid="{64D295DC-4170-EF4D-A925-A44F5527EACA}" name="Branch" dataDxfId="34">
      <calculatedColumnFormula>IF(Table13[[#This Row],[Day]]="MON/THUR", "ARMANT", IF(Table13[[#This Row],[Day]]="SUN / WED", "LUXOR", ""))</calculatedColumnFormula>
    </tableColumn>
    <tableColumn id="5" xr3:uid="{8D5814AA-D844-CE49-BF7D-D36D7A890165}" name="Hours" dataDxfId="33"/>
    <tableColumn id="6" xr3:uid="{38D9DE2B-DD37-3B42-A140-3927D44DE076}" name="Subscription Status " dataDxfId="32"/>
    <tableColumn id="7" xr3:uid="{E92C5113-1AC3-EA4E-AD0D-8A571E6809AF}" name="Subscription price" dataDxfId="31"/>
    <tableColumn id="25" xr3:uid="{615564A1-1DB1-4B41-8366-A363D2376F7E}" name="Water Balance" dataDxfId="30">
      <calculatedColumnFormula>IF(TRIM(Table13[[#This Row],[Branch]])="",
    0,
    IF(Table13[[#This Row],[Branch]]="LUXOR",
       320 - 40 * (COUNTIF(G2:J2, TRUE) + COUNTIF(L2:O2, TRUE)),
       IF(Table13[[#This Row],[Branch]]="ARMANT",
          240 - 30 * (COUNTIF(G2:J2, TRUE) + COUNTIF(L2:O2, TRUE)),
          0
       )
    )
)</calculatedColumnFormula>
    </tableColumn>
    <tableColumn id="16" xr3:uid="{6F0C6558-F5F8-49B4-86F0-DDFB2E79AB08}" name="Coach Share" dataDxfId="29">
      <calculatedColumnFormula>IF(Table13[[#This Row],[Captain]]="Sharaf",0,120)</calculatedColumnFormula>
    </tableColumn>
    <tableColumn id="26" xr3:uid="{C0D95687-03E3-7B4F-B678-500CD7870208}" name="Sales" dataDxfId="28"/>
    <tableColumn id="29" xr3:uid="{7BD385E9-5F22-0548-A58E-2EE9CF1113C1}" name="Net Profit" dataDxfId="27">
      <calculatedColumnFormula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calculatedColumnFormula>
    </tableColumn>
    <tableColumn id="8" xr3:uid="{B36C2649-521C-4843-BA6E-1324BCC312DE}" name="Notes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C697DD-667A-4544-AD6A-133A0687EA40}" name="Table35" displayName="Table35" ref="AB1:AL29" totalsRowShown="0" headerRowDxfId="25" dataDxfId="24">
  <autoFilter ref="AB1:AL29" xr:uid="{9B101C50-5F7C-4431-B9D0-3A89B5802477}"/>
  <tableColumns count="11">
    <tableColumn id="1" xr3:uid="{B6E4063E-097E-F24C-AD1B-53F7EE6F2A6C}" name="Name" dataDxfId="23"/>
    <tableColumn id="2" xr3:uid="{B80A46CA-529B-904E-B2AB-C4478E946B27}" name="phone number" dataDxfId="22"/>
    <tableColumn id="3" xr3:uid="{8ABBBB85-498A-0140-B666-8654A84665C8}" name="start date" dataDxfId="21"/>
    <tableColumn id="4" xr3:uid="{314C5C06-7211-0144-BA6E-AFC754AB28A5}" name="end date" dataDxfId="20"/>
    <tableColumn id="5" xr3:uid="{1B4A3139-18A3-464E-A4C9-D45E80EBCF88}" name="price" dataDxfId="19"/>
    <tableColumn id="6" xr3:uid="{FE63F80E-2FAF-5B49-A45D-EEF7FB63B9FA}" name="Column6" dataDxfId="18"/>
    <tableColumn id="7" xr3:uid="{7EE95DCC-39A9-2C41-B41E-DF239CB497C5}" name="Column7" dataDxfId="17"/>
    <tableColumn id="8" xr3:uid="{23082129-3297-EE40-AB05-9AB87D394E13}" name="Column8" dataDxfId="16"/>
    <tableColumn id="9" xr3:uid="{364BE262-765F-8946-9B26-E5619EA47584}" name="Column9" dataDxfId="15"/>
    <tableColumn id="10" xr3:uid="{F284E79F-2C26-A549-BB87-95E05F57158E}" name="Column10" dataDxfId="14"/>
    <tableColumn id="11" xr3:uid="{924B617E-B979-BF42-A24E-0783688EC34B}" name="PROP" dataDxfId="13">
      <calculatedColumnFormula array="1">_xlfn._xlws.SORT(Table13[],#REF!, TRUE)
=_xlfn._xlws.SORT(Table13[],#REF!, TRUE)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9" dT="2025-08-20T17:31:55.00" personId="{E15BE9CE-149D-DD47-9A46-B8EC9D2A83B7}" id="{D5BA5629-6440-DA40-95C7-60BD721E9EDC}">
    <text xml:space="preserve">انا اشتغلت معاهم 
</text>
  </threadedComment>
  <threadedComment ref="O9" dT="2025-08-20T17:32:06.00" personId="{E15BE9CE-149D-DD47-9A46-B8EC9D2A83B7}" id="{AC2889C0-132D-5A42-B908-7DD4F7FB7C60}" parentId="{D5BA5629-6440-DA40-95C7-60BD721E9EDC}">
    <text xml:space="preserve">مش محسوبين للمدربه 
</text>
  </threadedComment>
  <threadedComment ref="O17" dT="2025-09-07T16:30:02.80" personId="{E15BE9CE-149D-DD47-9A46-B8EC9D2A83B7}" id="{BE27E161-6208-CE4C-9565-7743FF7C6933}">
    <text>appsent 3 sep</text>
  </threadedComment>
  <threadedComment ref="N22" dT="2025-09-07T16:23:03.70" personId="{E15BE9CE-149D-DD47-9A46-B8EC9D2A83B7}" id="{37BEAA5E-666E-CA4A-B989-C665FCC2F498}">
    <text xml:space="preserve">7 sep
</text>
  </threadedComment>
  <threadedComment ref="O23" dT="2025-09-07T16:23:24.25" personId="{E15BE9CE-149D-DD47-9A46-B8EC9D2A83B7}" id="{EF921359-B929-2E48-829E-19FC84155EFC}">
    <text xml:space="preserve">7 sep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2" dT="2025-09-07T16:25:38.19" personId="{E15BE9CE-149D-DD47-9A46-B8EC9D2A83B7}" id="{64215C65-8C41-654B-A9D0-D4DC930F6B76}">
    <text>.</text>
  </threadedComment>
  <threadedComment ref="I3" dT="2025-09-07T16:25:22.53" personId="{E15BE9CE-149D-DD47-9A46-B8EC9D2A83B7}" id="{EFDFD339-42CC-AD4E-846C-96389A0AB1AE}">
    <text>.</text>
  </threadedComment>
  <threadedComment ref="I4" dT="2025-09-07T16:25:08.49" personId="{E15BE9CE-149D-DD47-9A46-B8EC9D2A83B7}" id="{0A5951EA-4432-E547-BA06-6DB35CA293CF}">
    <text>.</text>
  </threadedComment>
  <threadedComment ref="I6" dT="2025-09-07T16:24:56.31" personId="{E15BE9CE-149D-DD47-9A46-B8EC9D2A83B7}" id="{BE820883-AAD5-E24C-BD63-EE6880B9AA75}">
    <text>.</text>
  </threadedComment>
  <threadedComment ref="G11" dT="2025-09-07T16:24:47.03" personId="{E15BE9CE-149D-DD47-9A46-B8EC9D2A83B7}" id="{BA6C61E5-85C5-EC4C-A130-0972413B7017}">
    <text xml:space="preserve">.
</text>
  </threadedComment>
  <threadedComment ref="G16" dT="2025-09-07T16:24:26.31" personId="{E15BE9CE-149D-DD47-9A46-B8EC9D2A83B7}" id="{50B0D6E5-9581-F24D-95A1-D268C7C142A5}">
    <text>.</text>
  </threadedComment>
  <threadedComment ref="H18" dT="2025-09-07T16:23:59.42" personId="{E15BE9CE-149D-DD47-9A46-B8EC9D2A83B7}" id="{85922114-4FE9-5849-B722-579094F82EA5}">
    <text xml:space="preserve">7 sep
</text>
  </threadedComment>
  <threadedComment ref="G19" dT="2025-09-07T17:04:08.80" personId="{E15BE9CE-149D-DD47-9A46-B8EC9D2A83B7}" id="{EBFD7160-00E8-5347-B4A4-5FD121D8AD6C}">
    <text>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Relationship Id="rId6" Type="http://schemas.microsoft.com/office/2019/04/relationships/namedSheetView" Target="../namedSheetViews/namedSheetView2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85"/>
  <sheetViews>
    <sheetView zoomScale="125" zoomScaleNormal="125" workbookViewId="0">
      <selection activeCell="C2" sqref="C2"/>
    </sheetView>
  </sheetViews>
  <sheetFormatPr baseColWidth="10" defaultColWidth="9.1640625" defaultRowHeight="15" x14ac:dyDescent="0.2"/>
  <cols>
    <col min="1" max="1" width="25.6640625" style="1" customWidth="1"/>
    <col min="2" max="2" width="11.6640625" style="1" bestFit="1" customWidth="1"/>
    <col min="3" max="3" width="16" style="1" customWidth="1"/>
    <col min="4" max="4" width="11.83203125" style="1" bestFit="1" customWidth="1"/>
    <col min="5" max="6" width="13.1640625" style="1" customWidth="1"/>
    <col min="7" max="7" width="11.5" style="1" customWidth="1"/>
    <col min="8" max="8" width="11.1640625" style="1" customWidth="1"/>
    <col min="9" max="9" width="10.6640625" style="1" customWidth="1"/>
    <col min="10" max="10" width="11.33203125" style="1" customWidth="1"/>
    <col min="11" max="11" width="14" style="1" customWidth="1"/>
    <col min="12" max="12" width="11.33203125" style="1" customWidth="1"/>
    <col min="13" max="13" width="11.5" style="1" customWidth="1"/>
    <col min="14" max="14" width="11" style="1" customWidth="1"/>
    <col min="15" max="15" width="11.5" style="1" customWidth="1"/>
    <col min="16" max="16" width="12.33203125" style="1" customWidth="1"/>
    <col min="17" max="17" width="12.6640625" style="1" customWidth="1"/>
    <col min="18" max="18" width="12.6640625" style="53" customWidth="1"/>
    <col min="19" max="19" width="13.1640625" style="1" customWidth="1"/>
    <col min="20" max="20" width="10.83203125" style="1" customWidth="1"/>
    <col min="21" max="21" width="19.5" style="1" bestFit="1" customWidth="1"/>
    <col min="22" max="23" width="19.5" style="53" customWidth="1"/>
    <col min="24" max="24" width="19.5" style="1" customWidth="1"/>
    <col min="25" max="25" width="19.5" style="57" customWidth="1"/>
    <col min="26" max="27" width="19.5" style="1" customWidth="1"/>
    <col min="28" max="28" width="10" style="1" bestFit="1" customWidth="1"/>
    <col min="29" max="29" width="3" style="1" customWidth="1"/>
    <col min="30" max="30" width="25.33203125" style="1" customWidth="1"/>
    <col min="31" max="31" width="16" style="1" bestFit="1" customWidth="1"/>
    <col min="32" max="32" width="11.6640625" style="1" bestFit="1" customWidth="1"/>
    <col min="33" max="34" width="11.33203125" style="1" bestFit="1" customWidth="1"/>
    <col min="35" max="35" width="11.33203125" style="1" hidden="1" customWidth="1"/>
    <col min="36" max="36" width="2.5" style="1" hidden="1" customWidth="1"/>
    <col min="37" max="38" width="11.33203125" style="1" hidden="1" customWidth="1"/>
    <col min="39" max="39" width="12.33203125" style="1" hidden="1" customWidth="1"/>
    <col min="40" max="40" width="26" style="1" customWidth="1"/>
    <col min="41" max="16384" width="9.1640625" style="1"/>
  </cols>
  <sheetData>
    <row r="1" spans="1:40" ht="3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1" t="s">
        <v>16</v>
      </c>
      <c r="R1" s="53" t="s">
        <v>17</v>
      </c>
      <c r="S1" s="1" t="s">
        <v>18</v>
      </c>
      <c r="T1" s="1" t="s">
        <v>19</v>
      </c>
      <c r="U1" s="1" t="s">
        <v>20</v>
      </c>
      <c r="V1" s="53" t="s">
        <v>21</v>
      </c>
      <c r="W1" s="53" t="s">
        <v>22</v>
      </c>
      <c r="X1" s="1" t="s">
        <v>23</v>
      </c>
      <c r="Y1" s="57" t="s">
        <v>24</v>
      </c>
      <c r="Z1" s="1" t="s">
        <v>25</v>
      </c>
      <c r="AA1" s="1" t="s">
        <v>26</v>
      </c>
      <c r="AB1" s="1" t="s">
        <v>27</v>
      </c>
      <c r="AD1" s="1" t="s">
        <v>0</v>
      </c>
      <c r="AE1" s="1" t="s">
        <v>2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8" t="s">
        <v>36</v>
      </c>
    </row>
    <row r="2" spans="1:40" ht="16.5" customHeight="1" thickTop="1" thickBot="1" x14ac:dyDescent="0.25">
      <c r="A2" s="3" t="s">
        <v>37</v>
      </c>
      <c r="B2" s="3">
        <v>5</v>
      </c>
      <c r="C2" s="21">
        <v>1016543103</v>
      </c>
      <c r="D2" s="16">
        <v>45858</v>
      </c>
      <c r="E2" s="28" t="s">
        <v>38</v>
      </c>
      <c r="F2" s="33" t="s">
        <v>39</v>
      </c>
      <c r="G2" s="2" t="b">
        <v>1</v>
      </c>
      <c r="H2" s="2" t="b">
        <v>1</v>
      </c>
      <c r="I2" s="2" t="b">
        <v>1</v>
      </c>
      <c r="J2" s="2" t="b">
        <v>1</v>
      </c>
      <c r="K2" s="27" t="s">
        <v>40</v>
      </c>
      <c r="L2" s="2" t="b">
        <v>1</v>
      </c>
      <c r="M2" s="2" t="b">
        <v>1</v>
      </c>
      <c r="N2" s="2" t="b">
        <v>1</v>
      </c>
      <c r="O2" s="2" t="b">
        <v>1</v>
      </c>
      <c r="P2" s="9">
        <f>COUNTIF(Table1[[#This Row],[Session 1]:[Session 8]],TRUE)</f>
        <v>8</v>
      </c>
      <c r="Q2" s="3" t="s">
        <v>41</v>
      </c>
      <c r="R2" s="54" t="str">
        <f>IF(Table1[[#This Row],[Day]]="MON/THUR", "ARMANT", IF(Table1[[#This Row],[Day]]="SUN / WED", "LUXOR", ""))</f>
        <v>LUXOR</v>
      </c>
      <c r="S2" s="3">
        <v>6</v>
      </c>
      <c r="T2" s="38" t="s">
        <v>42</v>
      </c>
      <c r="U2" s="3">
        <v>550</v>
      </c>
      <c r="V2" s="55">
        <f>IF(TRIM(Table1[[#This Row],[Branch]])="",
    0,
    IF(Table1[[#This Row],[Branch]]="LUXOR",
       320 - 40 * (COUNTIF(G2:J2, TRUE) + COUNTIF(L2:O2, TRUE)),
       IF(Table1[[#This Row],[Branch]]="ARMANT",
          240 - 30 * (COUNTIF(G2:J2, TRUE) + COUNTIF(L2:O2, TRUE)),
          0
       )
    )
)</f>
        <v>0</v>
      </c>
      <c r="W2" s="55">
        <f>IF(Table13[[#This Row],[Captain]]="Sharaf",0,120)</f>
        <v>0</v>
      </c>
      <c r="X2" s="25">
        <v>50</v>
      </c>
      <c r="Y2" s="58">
        <f>IF(Table1[[#This Row],[Subscription price]]&gt;1,Table1[[#This Row],[Subscription price]]-(Table1[[#This Row],[Water Balance]]+Table1[[#This Row],[Coach Share]]+Table1[[#This Row],[Sales]]),0)</f>
        <v>500</v>
      </c>
      <c r="Z2" s="3"/>
      <c r="AA2" s="3" t="str">
        <f>IF(Table1[[#This Row],[Deposit ]]&gt;0, B2-C2, "")</f>
        <v/>
      </c>
      <c r="AB2" s="3" t="s">
        <v>43</v>
      </c>
      <c r="AD2" s="17"/>
      <c r="AE2" s="17"/>
      <c r="AF2" s="17"/>
      <c r="AG2" s="17"/>
      <c r="AH2" s="17"/>
      <c r="AN2" s="18"/>
    </row>
    <row r="3" spans="1:40" ht="18" thickTop="1" thickBot="1" x14ac:dyDescent="0.25">
      <c r="A3" s="3" t="s">
        <v>44</v>
      </c>
      <c r="B3" s="3">
        <v>4</v>
      </c>
      <c r="C3" s="50" t="s">
        <v>45</v>
      </c>
      <c r="D3" s="16">
        <v>45858</v>
      </c>
      <c r="E3" s="28" t="s">
        <v>46</v>
      </c>
      <c r="F3" s="23" t="s">
        <v>39</v>
      </c>
      <c r="G3" s="2" t="b">
        <v>1</v>
      </c>
      <c r="H3" s="2" t="b">
        <v>1</v>
      </c>
      <c r="I3" s="2" t="b">
        <v>1</v>
      </c>
      <c r="J3" s="2" t="b">
        <v>1</v>
      </c>
      <c r="K3" s="27" t="s">
        <v>40</v>
      </c>
      <c r="L3" s="2" t="b">
        <v>1</v>
      </c>
      <c r="M3" s="2" t="b">
        <v>1</v>
      </c>
      <c r="N3" s="5" t="b">
        <v>1</v>
      </c>
      <c r="O3" s="5" t="b">
        <v>1</v>
      </c>
      <c r="P3" s="9">
        <f>COUNTIF(Table1[[#This Row],[Session 1]:[Session 8]],TRUE)</f>
        <v>8</v>
      </c>
      <c r="Q3" s="11" t="s">
        <v>41</v>
      </c>
      <c r="R3" s="54" t="str">
        <f>IF(Table1[[#This Row],[Day]]="MON/THUR", "ARMANT", IF(Table1[[#This Row],[Day]]="SUN / WED", "LUXOR", ""))</f>
        <v>LUXOR</v>
      </c>
      <c r="S3" s="3">
        <v>6</v>
      </c>
      <c r="T3" s="33" t="s">
        <v>42</v>
      </c>
      <c r="U3" s="3">
        <v>550</v>
      </c>
      <c r="V3" s="55">
        <f>IF(TRIM(Table1[[#This Row],[Branch]])="",
    0,
    IF(Table1[[#This Row],[Branch]]="LUXOR",
       320 - 40 * (COUNTIF(G3:J3, TRUE) + COUNTIF(L3:O3, TRUE)),
       IF(Table1[[#This Row],[Branch]]="ARMANT",
          240 - 30 * (COUNTIF(G3:J3, TRUE) + COUNTIF(L3:O3, TRUE)),
          0
       )
    )
)</f>
        <v>0</v>
      </c>
      <c r="W3" s="55">
        <f>IF(Table13[[#This Row],[Captain]]="Sharaf",0,120)</f>
        <v>120</v>
      </c>
      <c r="X3" s="25">
        <v>50</v>
      </c>
      <c r="Y3" s="58">
        <f>IF(Table1[[#This Row],[Subscription price]]&gt;1,Table1[[#This Row],[Subscription price]]-(Table1[[#This Row],[Water Balance]]+Table1[[#This Row],[Coach Share]]+Table1[[#This Row],[Sales]]),0)</f>
        <v>380</v>
      </c>
      <c r="Z3" s="3"/>
      <c r="AA3" s="3" t="str">
        <f>IF(Table1[[#This Row],[Deposit ]]&gt;0, B3-C3, "")</f>
        <v/>
      </c>
      <c r="AB3" s="3" t="s">
        <v>47</v>
      </c>
      <c r="AD3" s="17"/>
      <c r="AE3" s="17"/>
      <c r="AF3" s="17"/>
      <c r="AG3" s="17"/>
      <c r="AH3" s="17"/>
      <c r="AN3" s="17" t="e" cm="1">
        <f t="array" ref="AN3">_xlfn._xlws.SORT(Table1[],#REF!, TRUE)</f>
        <v>#REF!</v>
      </c>
    </row>
    <row r="4" spans="1:40" ht="18" thickTop="1" thickBot="1" x14ac:dyDescent="0.25">
      <c r="A4" s="3" t="s">
        <v>48</v>
      </c>
      <c r="B4" s="3">
        <v>29</v>
      </c>
      <c r="C4" s="14" t="s">
        <v>45</v>
      </c>
      <c r="D4" s="16">
        <v>45858</v>
      </c>
      <c r="E4" s="28" t="s">
        <v>46</v>
      </c>
      <c r="F4" s="6" t="s">
        <v>49</v>
      </c>
      <c r="G4" s="2" t="b">
        <v>1</v>
      </c>
      <c r="H4" s="2" t="b">
        <v>1</v>
      </c>
      <c r="I4" s="2" t="b">
        <v>1</v>
      </c>
      <c r="J4" s="2" t="b">
        <v>1</v>
      </c>
      <c r="K4" s="27" t="s">
        <v>50</v>
      </c>
      <c r="L4" s="2" t="b">
        <v>1</v>
      </c>
      <c r="M4" s="147" t="b">
        <v>1</v>
      </c>
      <c r="N4" s="154" t="b">
        <v>1</v>
      </c>
      <c r="O4" s="47" t="b">
        <v>1</v>
      </c>
      <c r="P4" s="152">
        <f>COUNTIF(Table1[[#This Row],[Session 1]:[Session 8]],TRUE)</f>
        <v>8</v>
      </c>
      <c r="Q4" s="3" t="s">
        <v>41</v>
      </c>
      <c r="R4" s="54" t="str">
        <f>IF(Table1[[#This Row],[Day]]="MON/THUR", "ARMANT", IF(Table1[[#This Row],[Day]]="SUN / WED", "LUXOR", ""))</f>
        <v>LUXOR</v>
      </c>
      <c r="S4" s="3">
        <v>7</v>
      </c>
      <c r="T4" s="6" t="s">
        <v>42</v>
      </c>
      <c r="U4" s="3">
        <v>550</v>
      </c>
      <c r="V4" s="55">
        <f>IF(TRIM(Table1[[#This Row],[Branch]])="",
    0,
    IF(Table1[[#This Row],[Branch]]="LUXOR",
       320 - 40 * (COUNTIF(G4:J4, TRUE) + COUNTIF(L4:O4, TRUE)),
       IF(Table1[[#This Row],[Branch]]="ARMANT",
          240 - 30 * (COUNTIF(G4:J4, TRUE) + COUNTIF(L4:O4, TRUE)),
          0
       )
    )
)</f>
        <v>0</v>
      </c>
      <c r="W4" s="55">
        <f>IF(Table13[[#This Row],[Captain]]="Sharaf",0,120)</f>
        <v>0</v>
      </c>
      <c r="X4" s="45">
        <v>50</v>
      </c>
      <c r="Y4" s="58">
        <f>IF(Table1[[#This Row],[Subscription price]]&gt;1,Table1[[#This Row],[Subscription price]]-(Table1[[#This Row],[Water Balance]]+Table1[[#This Row],[Coach Share]]+Table1[[#This Row],[Sales]]),0)</f>
        <v>500</v>
      </c>
      <c r="Z4" s="3"/>
      <c r="AA4" s="3" t="str">
        <f>IF(Table1[[#This Row],[Deposit ]]&gt;0, B4-C4, "")</f>
        <v/>
      </c>
      <c r="AB4" s="3" t="s">
        <v>51</v>
      </c>
      <c r="AD4" s="17"/>
      <c r="AE4" s="17"/>
      <c r="AF4" s="17"/>
      <c r="AG4" s="17"/>
      <c r="AH4" s="17"/>
      <c r="AN4" s="17" t="e" cm="1">
        <f t="array" ref="AN4">_xlfn._xlws.SORT(Table1[],#REF!, TRUE)
=_xlfn._xlws.SORT(Table1[],#REF!, TRUE)</f>
        <v>#REF!</v>
      </c>
    </row>
    <row r="5" spans="1:40" ht="18" thickTop="1" thickBot="1" x14ac:dyDescent="0.25">
      <c r="A5" s="1" t="s">
        <v>52</v>
      </c>
      <c r="B5" s="3">
        <v>16</v>
      </c>
      <c r="C5" s="49">
        <v>1111910098</v>
      </c>
      <c r="D5" s="16">
        <v>45859</v>
      </c>
      <c r="E5" s="28" t="s">
        <v>46</v>
      </c>
      <c r="F5" s="6" t="s">
        <v>39</v>
      </c>
      <c r="G5" s="2" t="b">
        <v>1</v>
      </c>
      <c r="H5" s="9" t="b">
        <v>1</v>
      </c>
      <c r="I5" s="9" t="b">
        <v>1</v>
      </c>
      <c r="J5" s="9" t="b">
        <v>1</v>
      </c>
      <c r="K5" s="27" t="s">
        <v>53</v>
      </c>
      <c r="L5" s="9" t="b">
        <v>1</v>
      </c>
      <c r="M5" s="9" t="b">
        <v>1</v>
      </c>
      <c r="N5" s="35" t="b">
        <v>1</v>
      </c>
      <c r="O5" s="35" t="b">
        <v>1</v>
      </c>
      <c r="P5" s="9">
        <f>COUNTIF(Table1[[#This Row],[Session 1]:[Session 8]],TRUE)</f>
        <v>8</v>
      </c>
      <c r="Q5" s="3" t="s">
        <v>54</v>
      </c>
      <c r="R5" s="54" t="str">
        <f>IF(Table1[[#This Row],[Day]]="MON/THUR", "ARMANT", IF(Table1[[#This Row],[Day]]="SUN / WED", "LUXOR", ""))</f>
        <v>ARMANT</v>
      </c>
      <c r="S5" s="3">
        <v>3</v>
      </c>
      <c r="T5" s="51" t="s">
        <v>42</v>
      </c>
      <c r="U5" s="3">
        <v>400</v>
      </c>
      <c r="V5" s="55">
        <f>IF(TRIM(Table1[[#This Row],[Branch]])="",
    0,
    IF(Table1[[#This Row],[Branch]]="LUXOR",
       320 - 40 * (COUNTIF(G5:J5, TRUE) + COUNTIF(L5:O5, TRUE)),
       IF(Table1[[#This Row],[Branch]]="ARMANT",
          240 - 30 * (COUNTIF(G5:J5, TRUE) + COUNTIF(L5:O5, TRUE)),
          0
       )
    )
)</f>
        <v>0</v>
      </c>
      <c r="W5" s="55">
        <f>IF(Table13[[#This Row],[Captain]]="Sharaf",0,120)</f>
        <v>0</v>
      </c>
      <c r="X5" s="25">
        <v>0</v>
      </c>
      <c r="Y5" s="58">
        <f>IF(Table1[[#This Row],[Subscription price]]&gt;1,Table1[[#This Row],[Subscription price]]-(Table1[[#This Row],[Water Balance]]+Table1[[#This Row],[Coach Share]]+Table1[[#This Row],[Sales]]),0)</f>
        <v>400</v>
      </c>
      <c r="Z5" s="3"/>
      <c r="AA5" s="3" t="str">
        <f>IF(Table1[[#This Row],[Deposit ]]&gt;0, B5-C5, "")</f>
        <v/>
      </c>
      <c r="AB5" s="3" t="s">
        <v>55</v>
      </c>
      <c r="AD5" s="17"/>
      <c r="AE5" s="17"/>
      <c r="AF5" s="17"/>
      <c r="AG5" s="17"/>
      <c r="AH5" s="17"/>
      <c r="AN5" s="17" t="e" cm="1">
        <f t="array" ref="AN5">_xlfn._xlws.SORT(Table1[],#REF!, TRUE)
=_xlfn._xlws.SORT(Table1[],#REF!, TRUE)</f>
        <v>#REF!</v>
      </c>
    </row>
    <row r="6" spans="1:40" ht="18" thickTop="1" thickBot="1" x14ac:dyDescent="0.25">
      <c r="A6" s="17" t="s">
        <v>56</v>
      </c>
      <c r="B6" s="3">
        <v>22</v>
      </c>
      <c r="C6" s="14">
        <v>1005495566</v>
      </c>
      <c r="D6" s="16">
        <v>45859</v>
      </c>
      <c r="E6" s="28" t="s">
        <v>57</v>
      </c>
      <c r="F6" s="7" t="s">
        <v>39</v>
      </c>
      <c r="G6" s="2" t="b">
        <v>1</v>
      </c>
      <c r="H6" s="9" t="b">
        <v>1</v>
      </c>
      <c r="I6" s="9" t="b">
        <v>1</v>
      </c>
      <c r="J6" s="9" t="b">
        <v>1</v>
      </c>
      <c r="K6" s="27" t="s">
        <v>58</v>
      </c>
      <c r="L6" s="9" t="b">
        <v>1</v>
      </c>
      <c r="M6" s="9" t="b">
        <v>1</v>
      </c>
      <c r="N6" s="9" t="b">
        <v>1</v>
      </c>
      <c r="O6" s="9" t="b">
        <v>1</v>
      </c>
      <c r="P6" s="9">
        <f>COUNTIF(Table1[[#This Row],[Session 1]:[Session 8]],TRUE)</f>
        <v>8</v>
      </c>
      <c r="Q6" s="3" t="s">
        <v>54</v>
      </c>
      <c r="R6" s="54" t="str">
        <f>IF(Table1[[#This Row],[Day]]="MON/THUR", "ARMANT", IF(Table1[[#This Row],[Day]]="SUN / WED", "LUXOR", ""))</f>
        <v>ARMANT</v>
      </c>
      <c r="S6" s="3">
        <v>3</v>
      </c>
      <c r="T6" s="19" t="s">
        <v>42</v>
      </c>
      <c r="U6" s="3">
        <v>350</v>
      </c>
      <c r="V6" s="55">
        <f>IF(TRIM(Table1[[#This Row],[Branch]])="",
    0,
    IF(Table1[[#This Row],[Branch]]="LUXOR",
       320 - 40 * (COUNTIF(G6:J6, TRUE) + COUNTIF(L6:O6, TRUE)),
       IF(Table1[[#This Row],[Branch]]="ARMANT",
          240 - 30 * (COUNTIF(G6:J6, TRUE) + COUNTIF(L6:O6, TRUE)),
          0
       )
    )
)</f>
        <v>0</v>
      </c>
      <c r="W6" s="55">
        <f>IF(Table13[[#This Row],[Captain]]="Sharaf",0,120)</f>
        <v>0</v>
      </c>
      <c r="X6" s="25">
        <v>0</v>
      </c>
      <c r="Y6" s="58">
        <f>IF(Table1[[#This Row],[Subscription price]]&gt;1,Table1[[#This Row],[Subscription price]]-(Table1[[#This Row],[Water Balance]]+Table1[[#This Row],[Coach Share]]+Table1[[#This Row],[Sales]]),0)</f>
        <v>350</v>
      </c>
      <c r="Z6" s="3"/>
      <c r="AA6" s="3" t="str">
        <f>IF(Table1[[#This Row],[Deposit ]]&gt;0, B6-C6, "")</f>
        <v/>
      </c>
      <c r="AB6" s="3" t="s">
        <v>43</v>
      </c>
      <c r="AD6" s="17"/>
      <c r="AE6" s="17"/>
      <c r="AF6" s="17"/>
      <c r="AG6" s="17"/>
      <c r="AH6" s="17"/>
      <c r="AN6" s="17" t="e" cm="1">
        <f t="array" ref="AN6">_xlfn._xlws.SORT(Table1[],#REF!, TRUE)
=_xlfn._xlws.SORT(Table1[],#REF!, TRUE)</f>
        <v>#REF!</v>
      </c>
    </row>
    <row r="7" spans="1:40" ht="15" customHeight="1" thickTop="1" thickBot="1" x14ac:dyDescent="0.25">
      <c r="A7" s="40" t="s">
        <v>59</v>
      </c>
      <c r="B7" s="3">
        <v>14</v>
      </c>
      <c r="C7" s="50" t="s">
        <v>60</v>
      </c>
      <c r="D7" s="16">
        <v>45858</v>
      </c>
      <c r="E7" s="28" t="s">
        <v>46</v>
      </c>
      <c r="F7" s="34" t="s">
        <v>49</v>
      </c>
      <c r="G7" s="5" t="b">
        <v>1</v>
      </c>
      <c r="H7" s="9" t="b">
        <v>1</v>
      </c>
      <c r="I7" s="9" t="b">
        <v>1</v>
      </c>
      <c r="J7" s="9" t="b">
        <v>1</v>
      </c>
      <c r="K7" s="27" t="s">
        <v>58</v>
      </c>
      <c r="L7" s="9" t="b">
        <v>1</v>
      </c>
      <c r="M7" s="9" t="b">
        <v>1</v>
      </c>
      <c r="N7" s="9" t="b">
        <v>0</v>
      </c>
      <c r="O7" s="9" t="b">
        <v>0</v>
      </c>
      <c r="P7" s="9">
        <f>COUNTIF(Table1[[#This Row],[Session 1]:[Session 8]],TRUE)</f>
        <v>6</v>
      </c>
      <c r="Q7" s="3" t="s">
        <v>41</v>
      </c>
      <c r="R7" s="54" t="str">
        <f>IF(Table1[[#This Row],[Day]]="MON/THUR", "ARMANT", IF(Table1[[#This Row],[Day]]="SUN / WED", "LUXOR", ""))</f>
        <v>LUXOR</v>
      </c>
      <c r="S7" s="3">
        <v>5</v>
      </c>
      <c r="T7" s="19" t="s">
        <v>42</v>
      </c>
      <c r="U7" s="3">
        <v>550</v>
      </c>
      <c r="V7" s="55">
        <f>IF(TRIM(Table1[[#This Row],[Branch]])="",
    0,
    IF(Table1[[#This Row],[Branch]]="LUXOR",
       320 - 40 * (COUNTIF(G7:J7, TRUE) + COUNTIF(L7:O7, TRUE)),
       IF(Table1[[#This Row],[Branch]]="ARMANT",
          240 - 30 * (COUNTIF(G7:J7, TRUE) + COUNTIF(L7:O7, TRUE)),
          0
       )
    )
)</f>
        <v>80</v>
      </c>
      <c r="W7" s="55">
        <f>IF(Table13[[#This Row],[Captain]]="Sharaf",0,120)</f>
        <v>120</v>
      </c>
      <c r="X7" s="25">
        <v>0</v>
      </c>
      <c r="Y7" s="58">
        <f>IF(Table1[[#This Row],[Subscription price]]&gt;1,Table1[[#This Row],[Subscription price]]-(Table1[[#This Row],[Water Balance]]+Table1[[#This Row],[Coach Share]]+Table1[[#This Row],[Sales]]),0)</f>
        <v>350</v>
      </c>
      <c r="Z7" s="3"/>
      <c r="AA7" s="3" t="str">
        <f>IF(Table1[[#This Row],[Deposit ]]&gt;0, B7-C7, "")</f>
        <v/>
      </c>
      <c r="AB7" s="3" t="s">
        <v>61</v>
      </c>
      <c r="AD7" s="17"/>
      <c r="AE7" s="17"/>
      <c r="AF7" s="17"/>
      <c r="AG7" s="17"/>
      <c r="AH7" s="17"/>
      <c r="AN7" s="17" t="e" cm="1">
        <f t="array" ref="AN7">_xlfn._xlws.SORT(Table1[],#REF!, TRUE)
=_xlfn._xlws.SORT(Table1[],#REF!, TRUE)</f>
        <v>#REF!</v>
      </c>
    </row>
    <row r="8" spans="1:40" ht="18" thickTop="1" thickBot="1" x14ac:dyDescent="0.25">
      <c r="A8" s="40" t="s">
        <v>62</v>
      </c>
      <c r="B8" s="3">
        <v>41</v>
      </c>
      <c r="C8" s="50" t="s">
        <v>60</v>
      </c>
      <c r="D8" s="22">
        <v>45858</v>
      </c>
      <c r="E8" s="28" t="s">
        <v>46</v>
      </c>
      <c r="F8" s="36" t="s">
        <v>39</v>
      </c>
      <c r="G8" s="12" t="b">
        <v>1</v>
      </c>
      <c r="H8" s="5" t="b">
        <v>1</v>
      </c>
      <c r="I8" s="5" t="b">
        <v>1</v>
      </c>
      <c r="J8" s="5" t="b">
        <v>1</v>
      </c>
      <c r="K8" s="66" t="s">
        <v>53</v>
      </c>
      <c r="L8" s="5" t="b">
        <v>1</v>
      </c>
      <c r="M8" s="5" t="b">
        <v>1</v>
      </c>
      <c r="N8" s="5" t="b">
        <v>1</v>
      </c>
      <c r="O8" s="5" t="b">
        <v>1</v>
      </c>
      <c r="P8" s="5">
        <f>COUNTIF(Table1[[#This Row],[Session 1]:[Session 8]],TRUE)</f>
        <v>8</v>
      </c>
      <c r="Q8" s="3" t="s">
        <v>41</v>
      </c>
      <c r="R8" s="54" t="str">
        <f>IF(Table1[[#This Row],[Day]]="MON/THUR", "ARMANT", IF(Table1[[#This Row],[Day]]="SUN / WED", "LUXOR", ""))</f>
        <v>LUXOR</v>
      </c>
      <c r="S8" s="3">
        <v>5</v>
      </c>
      <c r="T8" s="19" t="s">
        <v>42</v>
      </c>
      <c r="U8" s="3">
        <v>600</v>
      </c>
      <c r="V8" s="55">
        <f>IF(TRIM(Table1[[#This Row],[Branch]])="",
    0,
    IF(Table1[[#This Row],[Branch]]="LUXOR",
       320 - 40 * (COUNTIF(G8:J8, TRUE) + COUNTIF(L8:O8, TRUE)),
       IF(Table1[[#This Row],[Branch]]="ARMANT",
          240 - 30 * (COUNTIF(G8:J8, TRUE) + COUNTIF(L8:O8, TRUE)),
          0
       )
    )
)</f>
        <v>0</v>
      </c>
      <c r="W8" s="55">
        <f>IF(Table13[[#This Row],[Captain]]="Sharaf",0,120)</f>
        <v>120</v>
      </c>
      <c r="X8" s="25">
        <v>0</v>
      </c>
      <c r="Y8" s="58">
        <f>IF(Table1[[#This Row],[Subscription price]]&gt;1,Table1[[#This Row],[Subscription price]]-(Table1[[#This Row],[Water Balance]]+Table1[[#This Row],[Coach Share]]+Table1[[#This Row],[Sales]]),0)</f>
        <v>480</v>
      </c>
      <c r="Z8" s="3"/>
      <c r="AA8" s="3" t="str">
        <f>IF(Table1[[#This Row],[Deposit ]]&gt;0, B8-C8, "")</f>
        <v/>
      </c>
      <c r="AB8" s="3" t="s">
        <v>47</v>
      </c>
      <c r="AD8" s="17"/>
      <c r="AE8" s="17"/>
      <c r="AF8" s="17"/>
      <c r="AG8" s="17"/>
      <c r="AH8" s="17"/>
      <c r="AN8" s="17" t="e" cm="1">
        <f t="array" ref="AN8">_xlfn._xlws.SORT(Table1[],#REF!, TRUE)
=_xlfn._xlws.SORT(Table1[],#REF!, TRUE)</f>
        <v>#REF!</v>
      </c>
    </row>
    <row r="9" spans="1:40" ht="18" thickTop="1" thickBot="1" x14ac:dyDescent="0.25">
      <c r="A9" s="13" t="s">
        <v>63</v>
      </c>
      <c r="B9" s="3">
        <v>6</v>
      </c>
      <c r="C9" s="14">
        <v>1000988481</v>
      </c>
      <c r="D9" s="22">
        <v>45858</v>
      </c>
      <c r="E9" s="28" t="s">
        <v>46</v>
      </c>
      <c r="F9" s="23" t="s">
        <v>39</v>
      </c>
      <c r="G9" s="155" t="b">
        <v>1</v>
      </c>
      <c r="H9" s="140" t="b">
        <v>1</v>
      </c>
      <c r="I9" s="149" t="b">
        <v>1</v>
      </c>
      <c r="J9" s="183" t="b">
        <v>1</v>
      </c>
      <c r="K9" s="198" t="s">
        <v>64</v>
      </c>
      <c r="L9" s="158" t="b">
        <v>1</v>
      </c>
      <c r="M9" s="158" t="b">
        <v>1</v>
      </c>
      <c r="N9" s="182" t="b">
        <v>1</v>
      </c>
      <c r="O9" s="183" t="b">
        <v>1</v>
      </c>
      <c r="P9" s="164">
        <f>COUNTIF(Table1[[#This Row],[Session 1]:[Session 8]],TRUE)</f>
        <v>8</v>
      </c>
      <c r="Q9" s="118" t="s">
        <v>41</v>
      </c>
      <c r="R9" s="54" t="str">
        <f>IF(Table1[[#This Row],[Day]]="MON/THUR", "ARMANT", IF(Table1[[#This Row],[Day]]="SUN / WED", "LUXOR", ""))</f>
        <v>LUXOR</v>
      </c>
      <c r="S9" s="3">
        <v>6</v>
      </c>
      <c r="T9" s="19" t="s">
        <v>42</v>
      </c>
      <c r="U9" s="3">
        <v>540</v>
      </c>
      <c r="V9" s="55">
        <f>IF(TRIM(Table1[[#This Row],[Branch]])="",
    0,
    IF(Table1[[#This Row],[Branch]]="LUXOR",
       320 - 40 * (COUNTIF(G9:J9, TRUE) + COUNTIF(L9:O9, TRUE)),
       IF(Table1[[#This Row],[Branch]]="ARMANT",
          240 - 30 * (COUNTIF(G9:J9, TRUE) + COUNTIF(L9:O9, TRUE)),
          0
       )
    )
)</f>
        <v>0</v>
      </c>
      <c r="W9" s="55">
        <f>IF(Table13[[#This Row],[Captain]]="Sharaf",0,120)</f>
        <v>120</v>
      </c>
      <c r="X9" s="25">
        <v>50</v>
      </c>
      <c r="Y9" s="58">
        <f>IF(Table1[[#This Row],[Subscription price]]&gt;1,Table1[[#This Row],[Subscription price]]-(Table1[[#This Row],[Water Balance]]+Table1[[#This Row],[Coach Share]]+Table1[[#This Row],[Sales]]),0)</f>
        <v>370</v>
      </c>
      <c r="Z9" s="3"/>
      <c r="AA9" s="3" t="str">
        <f>IF(Table1[[#This Row],[Deposit ]]&gt;0, B9-C9, "")</f>
        <v/>
      </c>
      <c r="AB9" s="3" t="s">
        <v>65</v>
      </c>
      <c r="AD9" s="17"/>
      <c r="AE9" s="17"/>
      <c r="AF9" s="17"/>
      <c r="AG9" s="17"/>
      <c r="AH9" s="17"/>
      <c r="AN9" s="17" t="e" cm="1">
        <f t="array" ref="AN9">_xlfn._xlws.SORT(Table1[],#REF!, TRUE)
=_xlfn._xlws.SORT(Table1[],#REF!, TRUE)</f>
        <v>#REF!</v>
      </c>
    </row>
    <row r="10" spans="1:40" ht="18" thickTop="1" thickBot="1" x14ac:dyDescent="0.25">
      <c r="A10" s="13" t="s">
        <v>66</v>
      </c>
      <c r="B10" s="3">
        <v>4</v>
      </c>
      <c r="C10" s="14">
        <v>1000988481</v>
      </c>
      <c r="D10" s="16">
        <v>20</v>
      </c>
      <c r="E10" s="28" t="s">
        <v>46</v>
      </c>
      <c r="F10" s="6" t="s">
        <v>49</v>
      </c>
      <c r="G10" s="147" t="b">
        <v>1</v>
      </c>
      <c r="H10" s="159" t="b">
        <v>1</v>
      </c>
      <c r="I10" s="147" t="b">
        <v>1</v>
      </c>
      <c r="J10" s="184" t="b">
        <v>1</v>
      </c>
      <c r="K10" s="199" t="s">
        <v>67</v>
      </c>
      <c r="L10" s="183" t="b">
        <v>1</v>
      </c>
      <c r="M10" s="183" t="b">
        <v>1</v>
      </c>
      <c r="N10" s="192" t="b">
        <v>1</v>
      </c>
      <c r="O10" s="189" t="b">
        <v>1</v>
      </c>
      <c r="P10" s="160">
        <f>COUNTIF(Table1[[#This Row],[Session 1]:[Session 8]],TRUE)</f>
        <v>8</v>
      </c>
      <c r="Q10" s="118" t="s">
        <v>68</v>
      </c>
      <c r="R10" s="54" t="str">
        <f>IF(Table1[[#This Row],[Day]]="MON/THUR", "ARMANT", IF(Table1[[#This Row],[Day]]="SUN / WED", "LUXOR", ""))</f>
        <v>LUXOR</v>
      </c>
      <c r="S10" s="3">
        <v>6</v>
      </c>
      <c r="T10" s="19" t="s">
        <v>42</v>
      </c>
      <c r="U10" s="3">
        <v>540</v>
      </c>
      <c r="V10" s="55">
        <f>IF(TRIM(Table1[[#This Row],[Branch]])="",
    0,
    IF(Table1[[#This Row],[Branch]]="LUXOR",
       320 - 40 * (COUNTIF(G10:J10, TRUE) + COUNTIF(L10:O10, TRUE)),
       IF(Table1[[#This Row],[Branch]]="ARMANT",
          240 - 30 * (COUNTIF(G10:J10, TRUE) + COUNTIF(L10:O10, TRUE)),
          0
       )
    )
)</f>
        <v>0</v>
      </c>
      <c r="W10" s="55">
        <f>IF(Table13[[#This Row],[Captain]]="Sharaf",0,120)</f>
        <v>0</v>
      </c>
      <c r="X10" s="25">
        <v>50</v>
      </c>
      <c r="Y10" s="58">
        <f>IF(Table1[[#This Row],[Subscription price]]&gt;1,Table1[[#This Row],[Subscription price]]-(Table1[[#This Row],[Water Balance]]+Table1[[#This Row],[Coach Share]]+Table1[[#This Row],[Sales]]),0)</f>
        <v>490</v>
      </c>
      <c r="Z10" s="3"/>
      <c r="AA10" s="3" t="str">
        <f>IF(Table1[[#This Row],[Deposit ]]&gt;0, B10-C10, "")</f>
        <v/>
      </c>
      <c r="AB10" s="3" t="s">
        <v>51</v>
      </c>
      <c r="AD10" s="17"/>
      <c r="AE10" s="17"/>
      <c r="AF10" s="17"/>
      <c r="AG10" s="17"/>
      <c r="AH10" s="17"/>
      <c r="AN10" s="17" t="e" cm="1">
        <f t="array" ref="AN10">_xlfn._xlws.SORT(Table1[],#REF!, TRUE)
=_xlfn._xlws.SORT(Table1[],#REF!, TRUE)</f>
        <v>#REF!</v>
      </c>
    </row>
    <row r="11" spans="1:40" ht="18" thickTop="1" thickBot="1" x14ac:dyDescent="0.25">
      <c r="A11" s="13" t="s">
        <v>69</v>
      </c>
      <c r="B11" s="3">
        <v>8</v>
      </c>
      <c r="C11" s="10">
        <v>1000988481</v>
      </c>
      <c r="D11" s="16">
        <v>20</v>
      </c>
      <c r="E11" s="28" t="s">
        <v>46</v>
      </c>
      <c r="F11" s="6" t="s">
        <v>49</v>
      </c>
      <c r="G11" s="147" t="b">
        <v>1</v>
      </c>
      <c r="H11" s="159" t="b">
        <v>1</v>
      </c>
      <c r="I11" s="147" t="b">
        <v>1</v>
      </c>
      <c r="J11" s="184" t="b">
        <v>1</v>
      </c>
      <c r="K11" s="200" t="s">
        <v>64</v>
      </c>
      <c r="L11" s="184" t="b">
        <v>1</v>
      </c>
      <c r="M11" s="184" t="b">
        <v>1</v>
      </c>
      <c r="N11" s="192" t="b">
        <v>1</v>
      </c>
      <c r="O11" s="189" t="b">
        <v>1</v>
      </c>
      <c r="P11" s="160">
        <f>COUNTIF(Table1[[#This Row],[Session 1]:[Session 8]],TRUE)</f>
        <v>8</v>
      </c>
      <c r="Q11" s="118" t="s">
        <v>41</v>
      </c>
      <c r="R11" s="54" t="str">
        <f>IF(Table1[[#This Row],[Day]]="MON/THUR", "ARMANT", IF(Table1[[#This Row],[Day]]="SUN / WED", "LUXOR", ""))</f>
        <v>LUXOR</v>
      </c>
      <c r="S11" s="3">
        <v>6</v>
      </c>
      <c r="T11" s="19" t="s">
        <v>42</v>
      </c>
      <c r="U11" s="3">
        <v>540</v>
      </c>
      <c r="V11" s="55">
        <f>IF(TRIM(Table1[[#This Row],[Branch]])="",
    0,
    IF(Table1[[#This Row],[Branch]]="LUXOR",
       320 - 40 * (COUNTIF(G11:J11, TRUE) + COUNTIF(L11:O11, TRUE)),
       IF(Table1[[#This Row],[Branch]]="ARMANT",
          240 - 30 * (COUNTIF(G11:J11, TRUE) + COUNTIF(L11:O11, TRUE)),
          0
       )
    )
)</f>
        <v>0</v>
      </c>
      <c r="W11" s="55">
        <f>IF(Table13[[#This Row],[Captain]]="Sharaf",0,120)</f>
        <v>120</v>
      </c>
      <c r="X11" s="25">
        <v>50</v>
      </c>
      <c r="Y11" s="58">
        <f>IF(Table1[[#This Row],[Subscription price]]&gt;1,Table1[[#This Row],[Subscription price]]-(Table1[[#This Row],[Water Balance]]+Table1[[#This Row],[Coach Share]]+Table1[[#This Row],[Sales]]),0)</f>
        <v>370</v>
      </c>
      <c r="Z11" s="3"/>
      <c r="AA11" s="3" t="str">
        <f>IF(Table1[[#This Row],[Deposit ]]&gt;0, B11-C11, "")</f>
        <v/>
      </c>
      <c r="AB11" s="3" t="s">
        <v>47</v>
      </c>
      <c r="AD11" s="17"/>
      <c r="AE11" s="17"/>
      <c r="AF11" s="17"/>
      <c r="AG11" s="17"/>
      <c r="AH11" s="17"/>
      <c r="AN11" s="17" t="e" cm="1">
        <f t="array" ref="AN11">_xlfn._xlws.SORT(Table1[],#REF!, TRUE)
=_xlfn._xlws.SORT(Table1[],#REF!, TRUE)</f>
        <v>#REF!</v>
      </c>
    </row>
    <row r="12" spans="1:40" ht="18" thickTop="1" thickBot="1" x14ac:dyDescent="0.25">
      <c r="A12" s="39" t="s">
        <v>70</v>
      </c>
      <c r="B12" s="6" t="s">
        <v>71</v>
      </c>
      <c r="C12" s="69">
        <v>1000988481</v>
      </c>
      <c r="D12" s="75">
        <v>45858</v>
      </c>
      <c r="E12" s="28" t="s">
        <v>38</v>
      </c>
      <c r="F12" s="23" t="s">
        <v>49</v>
      </c>
      <c r="G12" s="147" t="b">
        <v>1</v>
      </c>
      <c r="H12" s="159" t="b">
        <v>1</v>
      </c>
      <c r="I12" s="148" t="b">
        <v>1</v>
      </c>
      <c r="J12" s="185" t="b">
        <v>1</v>
      </c>
      <c r="K12" s="199" t="s">
        <v>67</v>
      </c>
      <c r="L12" s="185" t="b">
        <v>1</v>
      </c>
      <c r="M12" s="185" t="b">
        <v>1</v>
      </c>
      <c r="N12" s="192" t="b">
        <v>1</v>
      </c>
      <c r="O12" s="190" t="b">
        <v>1</v>
      </c>
      <c r="P12" s="160">
        <f>COUNTIF(Table1[[#This Row],[Session 1]:[Session 8]],TRUE)</f>
        <v>8</v>
      </c>
      <c r="Q12" s="118" t="s">
        <v>41</v>
      </c>
      <c r="R12" s="54" t="str">
        <f>IF(Table1[[#This Row],[Day]]="MON/THUR", "ARMANT", IF(Table1[[#This Row],[Day]]="SUN / WED", "LUXOR", ""))</f>
        <v>LUXOR</v>
      </c>
      <c r="S12" s="3">
        <v>6</v>
      </c>
      <c r="T12" s="19" t="s">
        <v>42</v>
      </c>
      <c r="U12" s="3">
        <v>540</v>
      </c>
      <c r="V12" s="55">
        <f>IF(TRIM(Table1[[#This Row],[Branch]])="",
    0,
    IF(Table1[[#This Row],[Branch]]="LUXOR",
       320 - 40 * (COUNTIF(G12:J12, TRUE) + COUNTIF(L12:O12, TRUE)),
       IF(Table1[[#This Row],[Branch]]="ARMANT",
          240 - 30 * (COUNTIF(G12:J12, TRUE) + COUNTIF(L12:O12, TRUE)),
          0
       )
    )
)</f>
        <v>0</v>
      </c>
      <c r="W12" s="55">
        <f>IF(Table13[[#This Row],[Captain]]="Sharaf",0,120)</f>
        <v>120</v>
      </c>
      <c r="X12" s="25">
        <v>50</v>
      </c>
      <c r="Y12" s="58">
        <f>IF(Table1[[#This Row],[Subscription price]]&gt;1,Table1[[#This Row],[Subscription price]]-(Table1[[#This Row],[Water Balance]]+Table1[[#This Row],[Coach Share]]+Table1[[#This Row],[Sales]]),0)</f>
        <v>370</v>
      </c>
      <c r="Z12" s="3"/>
      <c r="AA12" s="3" t="str">
        <f>IF(Table1[[#This Row],[Deposit ]]&gt;0, B12-C12, "")</f>
        <v/>
      </c>
      <c r="AB12" s="3" t="s">
        <v>65</v>
      </c>
      <c r="AD12" s="17"/>
      <c r="AE12" s="17"/>
      <c r="AF12" s="17"/>
      <c r="AG12" s="17"/>
      <c r="AH12" s="17"/>
      <c r="AN12" s="17" t="e" cm="1">
        <f t="array" ref="AN12">_xlfn._xlws.SORT(Table1[],#REF!, TRUE)
=_xlfn._xlws.SORT(Table1[],#REF!, TRUE)</f>
        <v>#REF!</v>
      </c>
    </row>
    <row r="13" spans="1:40" ht="18" thickTop="1" thickBot="1" x14ac:dyDescent="0.25">
      <c r="A13" s="39" t="s">
        <v>72</v>
      </c>
      <c r="B13" s="6">
        <v>7</v>
      </c>
      <c r="C13" s="69">
        <v>1000988481</v>
      </c>
      <c r="D13" s="75">
        <v>45858</v>
      </c>
      <c r="E13" s="28" t="s">
        <v>38</v>
      </c>
      <c r="F13" s="6" t="s">
        <v>49</v>
      </c>
      <c r="G13" s="147" t="b">
        <v>1</v>
      </c>
      <c r="H13" s="161" t="b">
        <v>1</v>
      </c>
      <c r="I13" s="168" t="b">
        <v>1</v>
      </c>
      <c r="J13" s="186" t="b">
        <v>1</v>
      </c>
      <c r="K13" s="197" t="s">
        <v>67</v>
      </c>
      <c r="L13" s="186" t="b">
        <v>1</v>
      </c>
      <c r="M13" s="186" t="b">
        <v>1</v>
      </c>
      <c r="N13" s="193" t="b">
        <v>1</v>
      </c>
      <c r="O13" s="166" t="b">
        <v>1</v>
      </c>
      <c r="P13" s="160">
        <f>COUNTIF(Table1[[#This Row],[Session 1]:[Session 8]],TRUE)</f>
        <v>8</v>
      </c>
      <c r="Q13" s="118" t="s">
        <v>41</v>
      </c>
      <c r="R13" s="54" t="str">
        <f>IF(Table1[[#This Row],[Day]]="MON/THUR", "ARMANT", IF(Table1[[#This Row],[Day]]="SUN / WED", "LUXOR", ""))</f>
        <v>LUXOR</v>
      </c>
      <c r="S13" s="3">
        <v>6</v>
      </c>
      <c r="T13" s="19" t="s">
        <v>42</v>
      </c>
      <c r="U13" s="3">
        <v>540</v>
      </c>
      <c r="V13" s="55">
        <f>IF(TRIM(Table1[[#This Row],[Branch]])="",
    0,
    IF(Table1[[#This Row],[Branch]]="LUXOR",
       320 - 40 * (COUNTIF(G13:J13, TRUE) + COUNTIF(L13:O13, TRUE)),
       IF(Table1[[#This Row],[Branch]]="ARMANT",
          240 - 30 * (COUNTIF(G13:J13, TRUE) + COUNTIF(L13:O13, TRUE)),
          0
       )
    )
)</f>
        <v>0</v>
      </c>
      <c r="W13" s="55">
        <f>IF(Table13[[#This Row],[Captain]]="Sharaf",0,120)</f>
        <v>120</v>
      </c>
      <c r="X13" s="25">
        <v>50</v>
      </c>
      <c r="Y13" s="58">
        <f>IF(Table1[[#This Row],[Subscription price]]&gt;1,Table1[[#This Row],[Subscription price]]-(Table1[[#This Row],[Water Balance]]+Table1[[#This Row],[Coach Share]]+Table1[[#This Row],[Sales]]),0)</f>
        <v>370</v>
      </c>
      <c r="Z13" s="3"/>
      <c r="AA13" s="3" t="str">
        <f>IF(Table1[[#This Row],[Deposit ]]&gt;0, B13-C13, "")</f>
        <v/>
      </c>
      <c r="AB13" s="3" t="s">
        <v>65</v>
      </c>
      <c r="AD13" s="17"/>
      <c r="AE13" s="17"/>
      <c r="AF13" s="17"/>
      <c r="AG13" s="17"/>
      <c r="AH13" s="17"/>
      <c r="AN13" s="17" t="e" cm="1">
        <f t="array" ref="AN13">_xlfn._xlws.SORT(Table1[],#REF!, TRUE)
=_xlfn._xlws.SORT(Table1[],#REF!, TRUE)</f>
        <v>#REF!</v>
      </c>
    </row>
    <row r="14" spans="1:40" ht="18" thickTop="1" thickBot="1" x14ac:dyDescent="0.25">
      <c r="A14" s="3" t="s">
        <v>73</v>
      </c>
      <c r="B14" s="6">
        <v>10</v>
      </c>
      <c r="C14" s="77" t="s">
        <v>60</v>
      </c>
      <c r="D14" s="75">
        <v>45858</v>
      </c>
      <c r="E14" s="28" t="s">
        <v>46</v>
      </c>
      <c r="F14" s="7" t="s">
        <v>49</v>
      </c>
      <c r="G14" s="147" t="b">
        <v>1</v>
      </c>
      <c r="H14" s="159" t="b">
        <v>1</v>
      </c>
      <c r="I14" s="165" t="b">
        <v>1</v>
      </c>
      <c r="J14" s="187" t="b">
        <v>1</v>
      </c>
      <c r="K14" s="201" t="s">
        <v>64</v>
      </c>
      <c r="L14" s="187" t="b">
        <v>1</v>
      </c>
      <c r="M14" s="195" t="b">
        <v>1</v>
      </c>
      <c r="N14" s="181" t="b">
        <v>1</v>
      </c>
      <c r="O14" s="181" t="b">
        <v>0</v>
      </c>
      <c r="P14" s="160">
        <f>COUNTIF(Table1[[#This Row],[Session 1]:[Session 8]],TRUE)</f>
        <v>7</v>
      </c>
      <c r="Q14" s="118" t="s">
        <v>41</v>
      </c>
      <c r="R14" s="54" t="str">
        <f>IF(Table1[[#This Row],[Day]]="MON/THUR", "ARMANT", IF(Table1[[#This Row],[Day]]="SUN / WED", "LUXOR", ""))</f>
        <v>LUXOR</v>
      </c>
      <c r="S14" s="3">
        <v>5</v>
      </c>
      <c r="T14" s="19" t="s">
        <v>42</v>
      </c>
      <c r="U14" s="3">
        <v>550</v>
      </c>
      <c r="V14" s="55">
        <f>IF(TRIM(Table1[[#This Row],[Branch]])="",
    0,
    IF(Table1[[#This Row],[Branch]]="LUXOR",
       320 - 40 * (COUNTIF(G14:J14, TRUE) + COUNTIF(L14:O14, TRUE)),
       IF(Table1[[#This Row],[Branch]]="ARMANT",
          240 - 30 * (COUNTIF(G14:J14, TRUE) + COUNTIF(L14:O14, TRUE)),
          0
       )
    )
)</f>
        <v>40</v>
      </c>
      <c r="W14" s="55">
        <f>IF(Table13[[#This Row],[Captain]]="Sharaf",0,120)</f>
        <v>120</v>
      </c>
      <c r="X14" s="25">
        <v>0</v>
      </c>
      <c r="Y14" s="58">
        <f>IF(Table1[[#This Row],[Subscription price]]&gt;1,Table1[[#This Row],[Subscription price]]-(Table1[[#This Row],[Water Balance]]+Table1[[#This Row],[Coach Share]]+Table1[[#This Row],[Sales]]),0)</f>
        <v>390</v>
      </c>
      <c r="Z14" s="3"/>
      <c r="AA14" s="3" t="str">
        <f>IF(Table1[[#This Row],[Deposit ]]&gt;0, B14-C14, "")</f>
        <v/>
      </c>
      <c r="AB14" s="3" t="s">
        <v>51</v>
      </c>
      <c r="AD14" s="17"/>
      <c r="AE14" s="17"/>
      <c r="AF14" s="17"/>
      <c r="AG14" s="17"/>
      <c r="AH14" s="17"/>
      <c r="AN14" s="17" t="e" cm="1">
        <f t="array" ref="AN14">_xlfn._xlws.SORT(Table1[],#REF!, TRUE)
=_xlfn._xlws.SORT(Table1[],#REF!, TRUE)</f>
        <v>#REF!</v>
      </c>
    </row>
    <row r="15" spans="1:40" ht="18" thickTop="1" thickBot="1" x14ac:dyDescent="0.25">
      <c r="A15" s="3" t="s">
        <v>74</v>
      </c>
      <c r="B15" s="3">
        <v>8</v>
      </c>
      <c r="C15" s="1">
        <v>1114115146</v>
      </c>
      <c r="D15" s="30">
        <v>45867</v>
      </c>
      <c r="E15" s="28" t="s">
        <v>57</v>
      </c>
      <c r="F15" s="17" t="s">
        <v>39</v>
      </c>
      <c r="G15" s="151" t="b">
        <v>1</v>
      </c>
      <c r="H15" s="159" t="b">
        <v>1</v>
      </c>
      <c r="I15" s="153" t="b">
        <v>1</v>
      </c>
      <c r="J15" s="188" t="b">
        <v>1</v>
      </c>
      <c r="K15" s="196" t="s">
        <v>64</v>
      </c>
      <c r="L15" s="188" t="b">
        <v>1</v>
      </c>
      <c r="M15" s="188" t="b">
        <v>1</v>
      </c>
      <c r="N15" s="169" t="b">
        <v>1</v>
      </c>
      <c r="O15" s="169" t="b">
        <v>0</v>
      </c>
      <c r="P15" s="160">
        <f>COUNTIF(Table1[[#This Row],[Session 1]:[Session 8]],TRUE)</f>
        <v>7</v>
      </c>
      <c r="Q15" s="118" t="s">
        <v>75</v>
      </c>
      <c r="R15" s="54" t="s">
        <v>76</v>
      </c>
      <c r="S15" s="3">
        <v>8</v>
      </c>
      <c r="T15" s="6" t="s">
        <v>42</v>
      </c>
      <c r="U15" s="3">
        <v>350</v>
      </c>
      <c r="V15" s="55">
        <f>IF(TRIM(Table1[[#This Row],[Branch]])="",
    0,
    IF(Table1[[#This Row],[Branch]]="LUXOR",
       320 - 40 * (COUNTIF(G15:J15, TRUE) + COUNTIF(L15:O15, TRUE)),
       IF(Table1[[#This Row],[Branch]]="ARMANT",
          240 - 30 * (COUNTIF(G15:J15, TRUE) + COUNTIF(L15:O15, TRUE)),
          0
       )
    )
)</f>
        <v>0</v>
      </c>
      <c r="W15" s="55">
        <f>IF(Table13[[#This Row],[Captain]]="Sharaf",0,120)</f>
        <v>0</v>
      </c>
      <c r="X15" s="25">
        <v>0</v>
      </c>
      <c r="Y15" s="58">
        <f>IF(Table1[[#This Row],[Subscription price]]&gt;1,Table1[[#This Row],[Subscription price]]-(Table1[[#This Row],[Water Balance]]+Table1[[#This Row],[Coach Share]]+Table1[[#This Row],[Sales]]),0)</f>
        <v>350</v>
      </c>
      <c r="Z15" s="3"/>
      <c r="AA15" s="3" t="str">
        <f>IF(Table1[[#This Row],[Deposit ]]&gt;0, B15-C15, "")</f>
        <v/>
      </c>
      <c r="AB15" s="3" t="s">
        <v>77</v>
      </c>
      <c r="AD15" s="17"/>
      <c r="AE15" s="17"/>
      <c r="AF15" s="17"/>
      <c r="AG15" s="17"/>
      <c r="AH15" s="17"/>
      <c r="AN15" s="17" t="e" cm="1">
        <f t="array" ref="AN15">_xlfn._xlws.SORT(Table1[],#REF!, TRUE)
=_xlfn._xlws.SORT(Table1[],#REF!, TRUE)</f>
        <v>#REF!</v>
      </c>
    </row>
    <row r="16" spans="1:40" ht="18" thickTop="1" thickBot="1" x14ac:dyDescent="0.25">
      <c r="A16" s="3" t="s">
        <v>78</v>
      </c>
      <c r="B16" s="3">
        <v>6</v>
      </c>
      <c r="C16" s="24">
        <v>1017046285</v>
      </c>
      <c r="D16" s="16">
        <v>45859</v>
      </c>
      <c r="E16" s="28" t="s">
        <v>46</v>
      </c>
      <c r="F16" s="23" t="s">
        <v>39</v>
      </c>
      <c r="G16" s="147" t="b">
        <v>1</v>
      </c>
      <c r="H16" s="161" t="b">
        <v>1</v>
      </c>
      <c r="I16" s="168" t="b">
        <v>1</v>
      </c>
      <c r="J16" s="186" t="b">
        <v>1</v>
      </c>
      <c r="K16" s="197" t="s">
        <v>79</v>
      </c>
      <c r="L16" s="186" t="b">
        <v>1</v>
      </c>
      <c r="M16" s="186" t="b">
        <v>1</v>
      </c>
      <c r="N16" s="166" t="b">
        <v>1</v>
      </c>
      <c r="O16" s="166" t="b">
        <v>1</v>
      </c>
      <c r="P16" s="160">
        <f>COUNTIF(Table1[[#This Row],[Session 1]:[Session 8]],TRUE)</f>
        <v>8</v>
      </c>
      <c r="Q16" s="118" t="s">
        <v>54</v>
      </c>
      <c r="R16" s="54" t="str">
        <f>IF(Table1[[#This Row],[Day]]="MON/THUR", "ARMANT", IF(Table1[[#This Row],[Day]]="SUN / WED", "LUXOR", ""))</f>
        <v>ARMANT</v>
      </c>
      <c r="S16" s="3">
        <v>5</v>
      </c>
      <c r="T16" s="6" t="s">
        <v>42</v>
      </c>
      <c r="U16" s="3">
        <v>350</v>
      </c>
      <c r="V16" s="55">
        <f>IF(TRIM(Table1[[#This Row],[Branch]])="",
    0,
    IF(Table1[[#This Row],[Branch]]="LUXOR",
       320 - 40 * (COUNTIF(G16:J16, TRUE) + COUNTIF(L16:O16, TRUE)),
       IF(Table1[[#This Row],[Branch]]="ARMANT",
          240 - 30 * (COUNTIF(G16:J16, TRUE) + COUNTIF(L16:O16, TRUE)),
          0
       )
    )
)</f>
        <v>0</v>
      </c>
      <c r="W16" s="55">
        <f>IF(Table13[[#This Row],[Captain]]="Sharaf",0,120)</f>
        <v>120</v>
      </c>
      <c r="X16" s="25">
        <v>50</v>
      </c>
      <c r="Y16" s="58">
        <f>IF(Table1[[#This Row],[Subscription price]]&gt;1,Table1[[#This Row],[Subscription price]]-(Table1[[#This Row],[Water Balance]]+Table1[[#This Row],[Coach Share]]+Table1[[#This Row],[Sales]]),0)</f>
        <v>180</v>
      </c>
      <c r="Z16" s="3"/>
      <c r="AA16" s="3" t="str">
        <f>IF(Table1[[#This Row],[Deposit ]]&gt;0, B16-C16, "")</f>
        <v/>
      </c>
      <c r="AB16" s="3" t="s">
        <v>43</v>
      </c>
      <c r="AD16" s="17"/>
      <c r="AE16" s="17"/>
      <c r="AF16" s="17"/>
      <c r="AG16" s="17"/>
      <c r="AH16" s="17"/>
      <c r="AN16" s="17" t="e" cm="1">
        <f t="array" ref="AN16">_xlfn._xlws.SORT(Table1[],#REF!, TRUE)
=_xlfn._xlws.SORT(Table1[],#REF!, TRUE)</f>
        <v>#REF!</v>
      </c>
    </row>
    <row r="17" spans="1:40" ht="18" thickTop="1" thickBot="1" x14ac:dyDescent="0.25">
      <c r="A17" s="41" t="s">
        <v>80</v>
      </c>
      <c r="B17" s="3">
        <v>30</v>
      </c>
      <c r="C17" s="43" t="s">
        <v>81</v>
      </c>
      <c r="D17" s="22">
        <v>45858</v>
      </c>
      <c r="E17" s="31" t="s">
        <v>46</v>
      </c>
      <c r="F17" s="6" t="s">
        <v>49</v>
      </c>
      <c r="G17" s="147" t="b">
        <v>1</v>
      </c>
      <c r="H17" s="159" t="b">
        <v>1</v>
      </c>
      <c r="I17" s="153" t="b">
        <v>1</v>
      </c>
      <c r="J17" s="202" t="b">
        <v>1</v>
      </c>
      <c r="K17" s="196" t="s">
        <v>50</v>
      </c>
      <c r="L17" s="188" t="b">
        <v>1</v>
      </c>
      <c r="M17" s="188" t="b">
        <v>1</v>
      </c>
      <c r="N17" s="169" t="b">
        <v>1</v>
      </c>
      <c r="O17" s="169" t="b">
        <v>1</v>
      </c>
      <c r="P17" s="163">
        <f>COUNTIF(Table1[[#This Row],[Session 1]:[Session 8]],TRUE)</f>
        <v>8</v>
      </c>
      <c r="Q17" s="157" t="s">
        <v>41</v>
      </c>
      <c r="R17" s="54" t="str">
        <f>IF(Table1[[#This Row],[Day]]="MON/THUR", "ARMANT", IF(Table1[[#This Row],[Day]]="SUN / WED", "LUXOR", ""))</f>
        <v>LUXOR</v>
      </c>
      <c r="S17" s="3">
        <v>7</v>
      </c>
      <c r="T17" s="19" t="s">
        <v>82</v>
      </c>
      <c r="U17" s="3">
        <v>800</v>
      </c>
      <c r="V17" s="55">
        <f>IF(TRIM(Table1[[#This Row],[Branch]])="",
    0,
    IF(Table1[[#This Row],[Branch]]="LUXOR",
       320 - 40 * (COUNTIF(G17:J17, TRUE) + COUNTIF(L17:O17, TRUE)),
       IF(Table1[[#This Row],[Branch]]="ARMANT",
          240 - 30 * (COUNTIF(G17:J17, TRUE) + COUNTIF(L17:O17, TRUE)),
          0
       )
    )
)</f>
        <v>0</v>
      </c>
      <c r="W17" s="55">
        <f>IF(Table13[[#This Row],[Captain]]="Sharaf",0,120)</f>
        <v>120</v>
      </c>
      <c r="X17" s="25">
        <v>50</v>
      </c>
      <c r="Y17" s="58">
        <f>IF(Table1[[#This Row],[Subscription price]]&gt;1,Table1[[#This Row],[Subscription price]]-(Table1[[#This Row],[Water Balance]]+Table1[[#This Row],[Coach Share]]+Table1[[#This Row],[Sales]]),0)</f>
        <v>630</v>
      </c>
      <c r="Z17" s="3"/>
      <c r="AA17" s="3" t="str">
        <f>IF(Table1[[#This Row],[Deposit ]]&gt;0, B17-C17, "")</f>
        <v/>
      </c>
      <c r="AB17" s="3" t="s">
        <v>83</v>
      </c>
      <c r="AD17" s="17"/>
      <c r="AE17" s="17"/>
      <c r="AF17" s="17"/>
      <c r="AG17" s="17"/>
      <c r="AH17" s="17"/>
      <c r="AN17" s="17" t="e" cm="1">
        <f t="array" ref="AN17">_xlfn._xlws.SORT(Table1[],#REF!, TRUE)
=_xlfn._xlws.SORT(Table1[],#REF!, TRUE)</f>
        <v>#REF!</v>
      </c>
    </row>
    <row r="18" spans="1:40" ht="18" thickTop="1" thickBot="1" x14ac:dyDescent="0.25">
      <c r="A18" s="25" t="s">
        <v>84</v>
      </c>
      <c r="B18" s="3">
        <v>49</v>
      </c>
      <c r="C18" s="3">
        <v>1093600549</v>
      </c>
      <c r="D18" s="16">
        <v>45872</v>
      </c>
      <c r="E18" s="28" t="s">
        <v>85</v>
      </c>
      <c r="F18" s="6" t="s">
        <v>49</v>
      </c>
      <c r="G18" s="147" t="b">
        <v>1</v>
      </c>
      <c r="H18" s="161" t="b">
        <v>1</v>
      </c>
      <c r="I18" s="168" t="b">
        <v>1</v>
      </c>
      <c r="J18" s="203" t="b">
        <v>1</v>
      </c>
      <c r="K18" s="197" t="s">
        <v>50</v>
      </c>
      <c r="L18" s="186" t="b">
        <v>1</v>
      </c>
      <c r="M18" s="186" t="b">
        <v>1</v>
      </c>
      <c r="N18" s="166" t="b">
        <v>1</v>
      </c>
      <c r="O18" s="166" t="b">
        <v>1</v>
      </c>
      <c r="P18" s="166">
        <f>COUNTIF(Table1[[#This Row],[Session 1]:[Session 8]],TRUE)</f>
        <v>8</v>
      </c>
      <c r="Q18" s="122" t="s">
        <v>41</v>
      </c>
      <c r="R18" s="167" t="str">
        <f>IF(Table1[[#This Row],[Day]]="MON/THUR", "ARMANT", IF(Table1[[#This Row],[Day]]="SUN / WED", "LUXOR", ""))</f>
        <v>LUXOR</v>
      </c>
      <c r="S18" s="3">
        <v>7</v>
      </c>
      <c r="T18" s="6" t="s">
        <v>42</v>
      </c>
      <c r="U18" s="3">
        <v>550</v>
      </c>
      <c r="V18" s="55">
        <f>IF(TRIM(Table1[[#This Row],[Branch]])="",
    0,
    IF(Table1[[#This Row],[Branch]]="LUXOR",
       320 - 40 * (COUNTIF(G18:J18, TRUE) + COUNTIF(L18:O18, TRUE)),
       IF(Table1[[#This Row],[Branch]]="ARMANT",
          240 - 30 * (COUNTIF(G18:J18, TRUE) + COUNTIF(L18:O18, TRUE)),
          0
       )
    )
)</f>
        <v>0</v>
      </c>
      <c r="W18" s="55">
        <f>IF(Table13[[#This Row],[Captain]]="Sharaf",0,120)</f>
        <v>0</v>
      </c>
      <c r="X18" s="25">
        <v>0</v>
      </c>
      <c r="Y18" s="58">
        <f>IF(Table1[[#This Row],[Subscription price]]&gt;1,Table1[[#This Row],[Subscription price]]-(Table1[[#This Row],[Water Balance]]+Table1[[#This Row],[Coach Share]]+Table1[[#This Row],[Sales]]),0)</f>
        <v>550</v>
      </c>
      <c r="Z18" s="3"/>
      <c r="AA18" s="3" t="str">
        <f>IF(Table1[[#This Row],[Deposit ]]&gt;0, B18-C18, "")</f>
        <v/>
      </c>
      <c r="AB18" s="3" t="s">
        <v>43</v>
      </c>
      <c r="AD18" s="17"/>
      <c r="AE18" s="17"/>
      <c r="AF18" s="17"/>
      <c r="AG18" s="17"/>
      <c r="AH18" s="17"/>
      <c r="AN18" s="17" t="e" cm="1">
        <f t="array" ref="AN18">_xlfn._xlws.SORT(Table1[],#REF!, TRUE)
=_xlfn._xlws.SORT(Table1[],#REF!, TRUE)</f>
        <v>#REF!</v>
      </c>
    </row>
    <row r="19" spans="1:40" ht="18" thickTop="1" thickBot="1" x14ac:dyDescent="0.25">
      <c r="A19" s="25" t="s">
        <v>87</v>
      </c>
      <c r="B19" s="3">
        <v>40</v>
      </c>
      <c r="C19" s="3">
        <v>1009923014</v>
      </c>
      <c r="D19" s="16">
        <v>45872</v>
      </c>
      <c r="E19" s="127" t="s">
        <v>88</v>
      </c>
      <c r="F19" s="6" t="s">
        <v>49</v>
      </c>
      <c r="G19" s="147" t="b">
        <v>1</v>
      </c>
      <c r="H19" s="159" t="b">
        <v>1</v>
      </c>
      <c r="I19" s="153" t="b">
        <v>1</v>
      </c>
      <c r="J19" s="203" t="b">
        <v>1</v>
      </c>
      <c r="K19" s="197" t="s">
        <v>53</v>
      </c>
      <c r="L19" s="186" t="b">
        <v>1</v>
      </c>
      <c r="M19" s="186" t="b">
        <v>1</v>
      </c>
      <c r="N19" s="166" t="b">
        <v>1</v>
      </c>
      <c r="O19" s="166" t="b">
        <v>1</v>
      </c>
      <c r="P19" s="166">
        <f>COUNTIF(Table1[[#This Row],[Session 1]:[Session 8]],TRUE)</f>
        <v>8</v>
      </c>
      <c r="Q19" s="117" t="s">
        <v>41</v>
      </c>
      <c r="R19" s="54" t="str">
        <f>IF(Table1[[#This Row],[Day]]="MON/THUR", "ARMANT", IF(Table1[[#This Row],[Day]]="SUN / WED", "LUXOR", ""))</f>
        <v>LUXOR</v>
      </c>
      <c r="S19" s="3">
        <v>7</v>
      </c>
      <c r="T19" s="6" t="s">
        <v>42</v>
      </c>
      <c r="U19" s="3">
        <v>550</v>
      </c>
      <c r="V19" s="55">
        <f>IF(TRIM(Table1[[#This Row],[Branch]])="",
    0,
    IF(Table1[[#This Row],[Branch]]="LUXOR",
       320 - 40 * (COUNTIF(G19:J19, TRUE) + COUNTIF(L19:O19, TRUE)),
       IF(Table1[[#This Row],[Branch]]="ARMANT",
          240 - 30 * (COUNTIF(G19:J19, TRUE) + COUNTIF(L19:O19, TRUE)),
          0
       )
    )
)</f>
        <v>0</v>
      </c>
      <c r="W19" s="55">
        <f>IF(Table13[[#This Row],[Captain]]="Sharaf",0,120)</f>
        <v>120</v>
      </c>
      <c r="X19" s="25">
        <v>0</v>
      </c>
      <c r="Y19" s="58">
        <f>IF(Table1[[#This Row],[Subscription price]]&gt;1,Table1[[#This Row],[Subscription price]]-(Table1[[#This Row],[Water Balance]]+Table1[[#This Row],[Coach Share]]+Table1[[#This Row],[Sales]]),0)</f>
        <v>430</v>
      </c>
      <c r="Z19" s="3"/>
      <c r="AA19" s="3" t="str">
        <f>IF(Table1[[#This Row],[Deposit ]]&gt;0, B19-C19, "")</f>
        <v/>
      </c>
      <c r="AB19" s="3"/>
      <c r="AD19" s="17"/>
      <c r="AE19" s="17"/>
      <c r="AF19" s="17"/>
      <c r="AG19" s="17"/>
      <c r="AH19" s="17"/>
      <c r="AN19" s="17" t="e" cm="1">
        <f t="array" ref="AN19">_xlfn._xlws.SORT(Table1[],#REF!, TRUE)
=_xlfn._xlws.SORT(Table1[],#REF!, TRUE)</f>
        <v>#REF!</v>
      </c>
    </row>
    <row r="20" spans="1:40" ht="17" customHeight="1" thickTop="1" thickBot="1" x14ac:dyDescent="0.25">
      <c r="A20" s="3" t="s">
        <v>89</v>
      </c>
      <c r="B20" s="3">
        <v>4.5</v>
      </c>
      <c r="C20" s="3">
        <v>1015725885</v>
      </c>
      <c r="D20" s="16">
        <v>45866</v>
      </c>
      <c r="E20" s="31" t="s">
        <v>38</v>
      </c>
      <c r="F20" s="6" t="s">
        <v>39</v>
      </c>
      <c r="G20" s="147" t="b">
        <v>1</v>
      </c>
      <c r="H20" s="161" t="b">
        <v>1</v>
      </c>
      <c r="I20" s="168" t="b">
        <v>1</v>
      </c>
      <c r="J20" s="186" t="b">
        <v>1</v>
      </c>
      <c r="K20" s="197" t="s">
        <v>67</v>
      </c>
      <c r="L20" s="186" t="b">
        <v>1</v>
      </c>
      <c r="M20" s="186" t="b">
        <v>1</v>
      </c>
      <c r="N20" s="166" t="b">
        <v>0</v>
      </c>
      <c r="O20" s="166" t="b">
        <v>0</v>
      </c>
      <c r="P20" s="166">
        <f>COUNTIF(Table1[[#This Row],[Session 1]:[Session 8]],TRUE)</f>
        <v>6</v>
      </c>
      <c r="Q20" s="122" t="s">
        <v>54</v>
      </c>
      <c r="R20" s="179" t="str">
        <f>IF(Table1[[#This Row],[Day]]="MON/THUR", "ARMANT", IF(Table1[[#This Row],[Day]]="SUN / WED", "LUXOR", ""))</f>
        <v>ARMANT</v>
      </c>
      <c r="S20" s="3">
        <v>7</v>
      </c>
      <c r="T20" s="6" t="s">
        <v>42</v>
      </c>
      <c r="U20" s="3">
        <v>850</v>
      </c>
      <c r="V20" s="55">
        <f>IF(TRIM(Table1[[#This Row],[Branch]])="",
    0,
    IF(Table1[[#This Row],[Branch]]="LUXOR",
       320 - 40 * (COUNTIF(G20:J20, TRUE) + COUNTIF(L20:O20, TRUE)),
       IF(Table1[[#This Row],[Branch]]="ARMANT",
          240 - 30 * (COUNTIF(G20:J20, TRUE) + COUNTIF(L20:O20, TRUE)),
          0
       )
    )
)</f>
        <v>60</v>
      </c>
      <c r="W20" s="55">
        <f>IF(Table13[[#This Row],[Captain]]="Sharaf",0,120)</f>
        <v>120</v>
      </c>
      <c r="X20" s="25">
        <v>50</v>
      </c>
      <c r="Y20" s="58">
        <f>IF(Table1[[#This Row],[Subscription price]]&gt;1,Table1[[#This Row],[Subscription price]]-(Table1[[#This Row],[Water Balance]]+Table1[[#This Row],[Coach Share]]+Table1[[#This Row],[Sales]]),0)</f>
        <v>620</v>
      </c>
      <c r="Z20" s="3"/>
      <c r="AA20" s="3" t="str">
        <f>IF(Table1[[#This Row],[Deposit ]]&gt;0, B20-C20, "")</f>
        <v/>
      </c>
      <c r="AB20" s="3" t="s">
        <v>90</v>
      </c>
      <c r="AD20" s="17"/>
      <c r="AE20" s="17"/>
      <c r="AF20" s="17"/>
      <c r="AG20" s="17"/>
      <c r="AH20" s="17"/>
      <c r="AN20" s="17" t="e" cm="1">
        <f t="array" ref="AN20">_xlfn._xlws.SORT(Table1[],#REF!, TRUE)
=_xlfn._xlws.SORT(Table1[],#REF!, TRUE)</f>
        <v>#REF!</v>
      </c>
    </row>
    <row r="21" spans="1:40" ht="18" thickTop="1" thickBot="1" x14ac:dyDescent="0.25">
      <c r="A21" s="3" t="s">
        <v>91</v>
      </c>
      <c r="B21" s="3">
        <v>37</v>
      </c>
      <c r="C21" s="3">
        <v>1008931771</v>
      </c>
      <c r="D21" s="16">
        <v>45875</v>
      </c>
      <c r="E21" s="31" t="s">
        <v>46</v>
      </c>
      <c r="F21" s="6" t="s">
        <v>49</v>
      </c>
      <c r="G21" s="147" t="b">
        <v>1</v>
      </c>
      <c r="H21" s="161" t="b">
        <v>1</v>
      </c>
      <c r="I21" s="170" t="b">
        <v>1</v>
      </c>
      <c r="J21" s="186" t="b">
        <v>1</v>
      </c>
      <c r="K21" s="197" t="s">
        <v>58</v>
      </c>
      <c r="L21" s="186" t="b">
        <v>1</v>
      </c>
      <c r="M21" s="186" t="b">
        <v>1</v>
      </c>
      <c r="N21" s="166" t="b">
        <v>1</v>
      </c>
      <c r="O21" s="166" t="b">
        <v>1</v>
      </c>
      <c r="P21" s="181">
        <f>COUNTIF(Table1[[#This Row],[Session 1]:[Session 8]],TRUE)</f>
        <v>8</v>
      </c>
      <c r="Q21" s="115" t="s">
        <v>41</v>
      </c>
      <c r="R21" s="180" t="str">
        <f>IF(Table1[[#This Row],[Day]]="MON/THUR", "ARMANT", IF(Table1[[#This Row],[Day]]="SUN / WED", "LUXOR", ""))</f>
        <v>LUXOR</v>
      </c>
      <c r="S21" s="3">
        <v>8</v>
      </c>
      <c r="T21" s="6" t="s">
        <v>42</v>
      </c>
      <c r="U21" s="3">
        <v>600</v>
      </c>
      <c r="V21" s="55">
        <f>IF(TRIM(Table1[[#This Row],[Branch]])="",
    0,
    IF(Table1[[#This Row],[Branch]]="LUXOR",
       320 - 40 * (COUNTIF(G21:J21, TRUE) + COUNTIF(L21:O21, TRUE)),
       IF(Table1[[#This Row],[Branch]]="ARMANT",
          240 - 30 * (COUNTIF(G21:J21, TRUE) + COUNTIF(L21:O21, TRUE)),
          0
       )
    )
)</f>
        <v>0</v>
      </c>
      <c r="W21" s="55">
        <f>IF(Table13[[#This Row],[Captain]]="Sharaf",0,120)</f>
        <v>120</v>
      </c>
      <c r="X21" s="25">
        <v>50</v>
      </c>
      <c r="Y21" s="58">
        <f>IF(Table1[[#This Row],[Subscription price]]&gt;1,Table1[[#This Row],[Subscription price]]-(Table1[[#This Row],[Water Balance]]+Table1[[#This Row],[Coach Share]]+Table1[[#This Row],[Sales]]),0)</f>
        <v>430</v>
      </c>
      <c r="Z21" s="3"/>
      <c r="AA21" s="3" t="str">
        <f>IF(Table1[[#This Row],[Deposit ]]&gt;0, B21-C21, "")</f>
        <v/>
      </c>
      <c r="AB21" s="3" t="s">
        <v>92</v>
      </c>
      <c r="AD21" s="17"/>
      <c r="AE21" s="17"/>
      <c r="AF21" s="17"/>
      <c r="AG21" s="17"/>
      <c r="AH21" s="17"/>
      <c r="AN21" s="17" t="e" cm="1">
        <f t="array" ref="AN21">_xlfn._xlws.SORT(Table1[],#REF!, TRUE)
=_xlfn._xlws.SORT(Table1[],#REF!, TRUE)</f>
        <v>#REF!</v>
      </c>
    </row>
    <row r="22" spans="1:40" ht="18" thickTop="1" thickBot="1" x14ac:dyDescent="0.25">
      <c r="A22" s="4" t="s">
        <v>93</v>
      </c>
      <c r="B22" s="4">
        <v>32</v>
      </c>
      <c r="C22" s="4">
        <v>1092653454</v>
      </c>
      <c r="D22" s="71">
        <v>45875</v>
      </c>
      <c r="E22" s="128" t="s">
        <v>46</v>
      </c>
      <c r="F22" s="7" t="s">
        <v>49</v>
      </c>
      <c r="G22" s="148" t="b">
        <v>1</v>
      </c>
      <c r="H22" s="162" t="b">
        <v>1</v>
      </c>
      <c r="I22" s="170" t="b">
        <v>1</v>
      </c>
      <c r="J22" s="186" t="b">
        <v>1</v>
      </c>
      <c r="K22" s="197" t="s">
        <v>86</v>
      </c>
      <c r="L22" s="186" t="b">
        <v>1</v>
      </c>
      <c r="M22" s="186" t="b">
        <v>1</v>
      </c>
      <c r="N22" s="166" t="b">
        <v>1</v>
      </c>
      <c r="O22" s="166" t="b">
        <v>0</v>
      </c>
      <c r="P22" s="166">
        <f>COUNTIF(Table1[[#This Row],[Session 1]:[Session 8]],TRUE)</f>
        <v>7</v>
      </c>
      <c r="Q22" s="171" t="s">
        <v>41</v>
      </c>
      <c r="R22" s="172" t="str">
        <f>IF(Table1[[#This Row],[Day]]="MON/THUR", "ARMANT", IF(Table1[[#This Row],[Day]]="SUN / WED", "LUXOR", ""))</f>
        <v>LUXOR</v>
      </c>
      <c r="S22" s="157">
        <v>8</v>
      </c>
      <c r="T22" s="7" t="s">
        <v>42</v>
      </c>
      <c r="U22" s="4">
        <v>600</v>
      </c>
      <c r="V22" s="142">
        <f>IF(TRIM(Table1[[#This Row],[Branch]])="",
    0,
    IF(Table1[[#This Row],[Branch]]="LUXOR",
       320 - 40 * (COUNTIF(G22:J22, TRUE) + COUNTIF(L22:O22, TRUE)),
       IF(Table1[[#This Row],[Branch]]="ARMANT",
          240 - 30 * (COUNTIF(G22:J22, TRUE) + COUNTIF(L22:O22, TRUE)),
          0
       )
    )
)</f>
        <v>40</v>
      </c>
      <c r="W22" s="142">
        <f>IF(Table13[[#This Row],[Captain]]="Sharaf",0,120)</f>
        <v>120</v>
      </c>
      <c r="X22" s="25">
        <v>50</v>
      </c>
      <c r="Y22" s="58">
        <f>IF(Table1[[#This Row],[Subscription price]]&gt;1,Table1[[#This Row],[Subscription price]]-(Table1[[#This Row],[Water Balance]]+Table1[[#This Row],[Coach Share]]+Table1[[#This Row],[Sales]]),0)</f>
        <v>390</v>
      </c>
      <c r="Z22" s="3"/>
      <c r="AA22" s="3" t="str">
        <f>IF(Table1[[#This Row],[Deposit ]]&gt;0, B22-C22, "")</f>
        <v/>
      </c>
      <c r="AB22" s="3" t="s">
        <v>92</v>
      </c>
      <c r="AD22" s="17"/>
      <c r="AE22" s="17"/>
      <c r="AF22" s="17"/>
      <c r="AG22" s="17"/>
      <c r="AH22" s="17"/>
      <c r="AN22" s="17" t="e" cm="1">
        <f t="array" ref="AN22">_xlfn._xlws.SORT(Table1[],#REF!, TRUE)
=_xlfn._xlws.SORT(Table1[],#REF!, TRUE)</f>
        <v>#REF!</v>
      </c>
    </row>
    <row r="23" spans="1:40" ht="18" thickTop="1" thickBot="1" x14ac:dyDescent="0.25">
      <c r="A23" s="131" t="s">
        <v>94</v>
      </c>
      <c r="B23" s="132">
        <v>36</v>
      </c>
      <c r="C23" s="132">
        <v>1064007567</v>
      </c>
      <c r="D23" s="133">
        <v>45875</v>
      </c>
      <c r="E23" s="134" t="s">
        <v>46</v>
      </c>
      <c r="F23" s="135" t="s">
        <v>49</v>
      </c>
      <c r="G23" s="149" t="b">
        <v>1</v>
      </c>
      <c r="H23" s="150" t="b">
        <v>1</v>
      </c>
      <c r="I23" s="170" t="b">
        <v>1</v>
      </c>
      <c r="J23" s="186" t="b">
        <v>1</v>
      </c>
      <c r="K23" s="197" t="s">
        <v>50</v>
      </c>
      <c r="L23" s="186" t="b">
        <v>1</v>
      </c>
      <c r="M23" s="186" t="b">
        <v>1</v>
      </c>
      <c r="N23" s="166" t="b">
        <v>1</v>
      </c>
      <c r="O23" s="166" t="b">
        <v>1</v>
      </c>
      <c r="P23" s="166">
        <f>COUNTIF(Table1[[#This Row],[Session 1]:[Session 8]],TRUE)</f>
        <v>8</v>
      </c>
      <c r="Q23" s="176" t="s">
        <v>41</v>
      </c>
      <c r="R23" s="174" t="s">
        <v>95</v>
      </c>
      <c r="S23" s="131">
        <v>8</v>
      </c>
      <c r="T23" s="135" t="s">
        <v>42</v>
      </c>
      <c r="U23" s="132">
        <v>600</v>
      </c>
      <c r="V23" s="143">
        <f>IF(TRIM(Table1[[#This Row],[Branch]])="",
    0,
    IF(Table1[[#This Row],[Branch]]="LUXOR",
       320 - 40 * (COUNTIF(G23:J23, TRUE) + COUNTIF(L23:O23, TRUE)),
       IF(Table1[[#This Row],[Branch]]="ARMANT",
          240 - 30 * (COUNTIF(G23:J23, TRUE) + COUNTIF(L23:O23, TRUE)),
          0
       )
    )
)</f>
        <v>0</v>
      </c>
      <c r="W23" s="141">
        <f>IF(Table13[[#This Row],[Captain]]="Sharaf",0,120)</f>
        <v>120</v>
      </c>
      <c r="X23" s="97">
        <v>50</v>
      </c>
      <c r="Y23" s="58">
        <f>IF(Table1[[#This Row],[Subscription price]]&gt;1,Table1[[#This Row],[Subscription price]]-(Table1[[#This Row],[Water Balance]]+Table1[[#This Row],[Coach Share]]+Table1[[#This Row],[Sales]]),0)</f>
        <v>430</v>
      </c>
      <c r="Z23" s="3"/>
      <c r="AA23" s="3" t="str">
        <f>IF(Table1[[#This Row],[Deposit ]]&gt;0, B23-C23, "")</f>
        <v/>
      </c>
      <c r="AB23" s="3" t="s">
        <v>96</v>
      </c>
      <c r="AD23" s="17"/>
      <c r="AE23" s="17"/>
      <c r="AF23" s="17"/>
      <c r="AG23" s="17"/>
      <c r="AH23" s="17"/>
      <c r="AN23" s="17" t="e" cm="1">
        <f t="array" ref="AN23">_xlfn._xlws.SORT(Table1[],#REF!, TRUE)
=_xlfn._xlws.SORT(Table1[],#REF!, TRUE)</f>
        <v>#REF!</v>
      </c>
    </row>
    <row r="24" spans="1:40" ht="17" customHeight="1" thickTop="1" thickBot="1" x14ac:dyDescent="0.25">
      <c r="A24" s="70" t="s">
        <v>97</v>
      </c>
      <c r="B24" s="80">
        <v>1</v>
      </c>
      <c r="C24" s="136" t="s">
        <v>60</v>
      </c>
      <c r="D24" s="137">
        <v>45861</v>
      </c>
      <c r="E24" s="138" t="s">
        <v>98</v>
      </c>
      <c r="F24" s="96" t="s">
        <v>39</v>
      </c>
      <c r="G24" s="156" t="b">
        <v>1</v>
      </c>
      <c r="H24" s="173" t="b">
        <v>1</v>
      </c>
      <c r="I24" s="194" t="b">
        <v>1</v>
      </c>
      <c r="J24" s="187" t="b">
        <v>1</v>
      </c>
      <c r="K24" s="201"/>
      <c r="L24" s="187" t="b">
        <v>1</v>
      </c>
      <c r="M24" s="187" t="b">
        <v>1</v>
      </c>
      <c r="N24" s="181" t="b">
        <v>1</v>
      </c>
      <c r="O24" s="191" t="b">
        <v>1</v>
      </c>
      <c r="P24" s="178">
        <f>COUNTIF(Table1[[#This Row],[Session 1]:[Session 8]],TRUE)</f>
        <v>8</v>
      </c>
      <c r="Q24" s="177" t="s">
        <v>41</v>
      </c>
      <c r="R24" s="175" t="str">
        <f>IF(Table1[[#This Row],[Day]]="MON/THUR", "ARMANT", IF(Table1[[#This Row],[Day]]="SUN / WED", "LUXOR", ""))</f>
        <v>LUXOR</v>
      </c>
      <c r="S24" s="144">
        <v>0.1875</v>
      </c>
      <c r="T24" s="96" t="s">
        <v>42</v>
      </c>
      <c r="U24" s="80">
        <v>900</v>
      </c>
      <c r="V24" s="145">
        <f>IF(TRIM(Table1[[#This Row],[Branch]])="",
    0,
    IF(Table1[[#This Row],[Branch]]="LUXOR",
       320 - 40 * (COUNTIF(G24:J24, TRUE) + COUNTIF(L24:O24, TRUE)),
       IF(Table1[[#This Row],[Branch]]="ARMANT",
          240 - 30 * (COUNTIF(G24:J24, TRUE) + COUNTIF(L24:O24, TRUE)),
          0
       )
    )
)</f>
        <v>0</v>
      </c>
      <c r="W24" s="146">
        <f>IF(Table13[[#This Row],[Captain]]="Sharaf",0,120)</f>
        <v>120</v>
      </c>
      <c r="X24" s="97">
        <v>0</v>
      </c>
      <c r="Y24" s="58">
        <f>IF(Table1[[#This Row],[Subscription price]]&gt;1,Table1[[#This Row],[Subscription price]]-(Table1[[#This Row],[Water Balance]]+Table1[[#This Row],[Coach Share]]+Table1[[#This Row],[Sales]]),0)</f>
        <v>780</v>
      </c>
      <c r="Z24" s="3"/>
      <c r="AA24" s="3" t="str">
        <f>IF(Table1[[#This Row],[Deposit ]]&gt;0, B24-C24, "")</f>
        <v/>
      </c>
      <c r="AB24" s="3" t="s">
        <v>90</v>
      </c>
      <c r="AD24" s="17"/>
      <c r="AE24" s="17"/>
      <c r="AF24" s="17"/>
      <c r="AG24" s="17"/>
      <c r="AH24" s="17"/>
      <c r="AN24" s="17" t="e" cm="1">
        <f t="array" ref="AN24">_xlfn._xlws.SORT(Table1[],#REF!, TRUE)
=_xlfn._xlws.SORT(Table1[],#REF!, TRUE)</f>
        <v>#REF!</v>
      </c>
    </row>
    <row r="25" spans="1:40" ht="18" hidden="1" thickTop="1" thickBot="1" x14ac:dyDescent="0.25">
      <c r="A25" s="10" t="s">
        <v>99</v>
      </c>
      <c r="B25" s="10">
        <v>5</v>
      </c>
      <c r="C25" s="10">
        <v>1050884861</v>
      </c>
      <c r="D25" s="14"/>
      <c r="E25" s="31" t="s">
        <v>38</v>
      </c>
      <c r="F25" s="89" t="s">
        <v>39</v>
      </c>
      <c r="G25" s="129" t="b">
        <v>1</v>
      </c>
      <c r="H25" s="129" t="b">
        <v>1</v>
      </c>
      <c r="I25" s="129" t="b">
        <v>1</v>
      </c>
      <c r="J25" s="129" t="b">
        <v>0</v>
      </c>
      <c r="K25" s="130"/>
      <c r="L25" s="129" t="b">
        <v>0</v>
      </c>
      <c r="M25" s="129" t="b">
        <v>0</v>
      </c>
      <c r="N25" s="129" t="b">
        <v>0</v>
      </c>
      <c r="O25" s="129" t="b">
        <v>0</v>
      </c>
      <c r="P25" s="35">
        <f>COUNTIF(Table1[[#This Row],[Session 1]:[Session 8]],TRUE)</f>
        <v>3</v>
      </c>
      <c r="Q25" s="10" t="s">
        <v>54</v>
      </c>
      <c r="R25" s="139" t="str">
        <f>IF(Table1[[#This Row],[Day]]="MON/THUR", "ARMANT", IF(Table1[[#This Row],[Day]]="SUN / WED", "LUXOR", ""))</f>
        <v>ARMANT</v>
      </c>
      <c r="S25" s="10">
        <v>6</v>
      </c>
      <c r="T25" s="89" t="s">
        <v>100</v>
      </c>
      <c r="U25" s="14">
        <v>400</v>
      </c>
      <c r="V25" s="139">
        <f>IF(TRIM(Table1[[#This Row],[Branch]])="",
    0,
    IF(Table1[[#This Row],[Branch]]="LUXOR",
       320 - 40 * (COUNTIF(G25:J25, TRUE) + COUNTIF(L25:O25, TRUE)),
       IF(Table1[[#This Row],[Branch]]="ARMANT",
          240 - 30 * (COUNTIF(G25:J25, TRUE) + COUNTIF(L25:O25, TRUE)),
          0
       )
    )
)</f>
        <v>150</v>
      </c>
      <c r="W25" s="139">
        <f>IF(Table13[[#This Row],[Captain]]="Sharaf",0,120)</f>
        <v>120</v>
      </c>
      <c r="X25" s="25">
        <v>50</v>
      </c>
      <c r="Y25" s="58">
        <f>IF(Table1[[#This Row],[Subscription price]]&gt;1,Table1[[#This Row],[Subscription price]]-(Table1[[#This Row],[Water Balance]]+Table1[[#This Row],[Coach Share]]+Table1[[#This Row],[Sales]]),0)</f>
        <v>80</v>
      </c>
      <c r="Z25" s="3"/>
      <c r="AA25" s="3" t="str">
        <f>IF(Table1[[#This Row],[Deposit ]]&gt;0, B25-C25, "")</f>
        <v/>
      </c>
      <c r="AB25" s="3" t="s">
        <v>101</v>
      </c>
      <c r="AD25" s="17"/>
      <c r="AE25" s="17"/>
      <c r="AF25" s="17"/>
      <c r="AG25" s="17"/>
      <c r="AH25" s="17"/>
      <c r="AN25" s="17" t="e" cm="1">
        <f t="array" ref="AN25">_xlfn._xlws.SORT(Table1[],#REF!, TRUE)
=_xlfn._xlws.SORT(Table1[],#REF!, TRUE)</f>
        <v>#REF!</v>
      </c>
    </row>
    <row r="26" spans="1:40" ht="18" hidden="1" thickTop="1" thickBot="1" x14ac:dyDescent="0.25">
      <c r="A26" s="4" t="s">
        <v>102</v>
      </c>
      <c r="B26" s="4">
        <v>24</v>
      </c>
      <c r="C26" s="4">
        <v>1128328991</v>
      </c>
      <c r="D26" s="16">
        <v>45869</v>
      </c>
      <c r="E26" s="32" t="s">
        <v>46</v>
      </c>
      <c r="F26" s="4" t="s">
        <v>39</v>
      </c>
      <c r="G26" s="5" t="b">
        <v>1</v>
      </c>
      <c r="H26" s="5" t="b">
        <v>0</v>
      </c>
      <c r="I26" s="5" t="b">
        <v>0</v>
      </c>
      <c r="J26" s="5" t="b">
        <v>0</v>
      </c>
      <c r="K26" s="27"/>
      <c r="L26" s="5" t="b">
        <v>0</v>
      </c>
      <c r="M26" s="5" t="b">
        <v>0</v>
      </c>
      <c r="N26" s="5" t="b">
        <v>0</v>
      </c>
      <c r="O26" s="5" t="b">
        <v>0</v>
      </c>
      <c r="P26" s="9">
        <f>COUNTIF(Table1[[#This Row],[Session 1]:[Session 8]],TRUE)</f>
        <v>1</v>
      </c>
      <c r="Q26" s="4" t="s">
        <v>54</v>
      </c>
      <c r="R26" s="54" t="str">
        <f>IF(Table1[[#This Row],[Day]]="MON/THUR", "ARMANT", IF(Table1[[#This Row],[Day]]="SUN / WED", "LUXOR", ""))</f>
        <v>ARMANT</v>
      </c>
      <c r="S26" s="4">
        <v>4</v>
      </c>
      <c r="T26" s="4" t="s">
        <v>100</v>
      </c>
      <c r="U26" s="10">
        <v>400</v>
      </c>
      <c r="V26" s="55">
        <f>IF(TRIM(Table1[[#This Row],[Branch]])="",
    0,
    IF(Table1[[#This Row],[Branch]]="LUXOR",
       320 - 40 * (COUNTIF(G26:J26, TRUE) + COUNTIF(L26:O26, TRUE)),
       IF(Table1[[#This Row],[Branch]]="ARMANT",
          240 - 30 * (COUNTIF(G26:J26, TRUE) + COUNTIF(L26:O26, TRUE)),
          0
       )
    )
)</f>
        <v>210</v>
      </c>
      <c r="W26" s="55">
        <f>IF(Table13[[#This Row],[Captain]]="Sharaf",0,120)</f>
        <v>120</v>
      </c>
      <c r="X26" s="25">
        <v>50</v>
      </c>
      <c r="Y26" s="58">
        <f>IF(Table1[[#This Row],[Subscription price]]&gt;1,Table1[[#This Row],[Subscription price]]-(Table1[[#This Row],[Water Balance]]+Table1[[#This Row],[Coach Share]]+Table1[[#This Row],[Sales]]),0)</f>
        <v>20</v>
      </c>
      <c r="Z26" s="3"/>
      <c r="AA26" s="3" t="str">
        <f>IF(Table1[[#This Row],[Deposit ]]&gt;0, B26-C26, "")</f>
        <v/>
      </c>
      <c r="AB26" s="10" t="s">
        <v>92</v>
      </c>
      <c r="AD26" s="17"/>
      <c r="AE26" s="17"/>
      <c r="AF26" s="17"/>
      <c r="AG26" s="17"/>
      <c r="AH26" s="17"/>
      <c r="AN26" s="17" t="e" cm="1">
        <f t="array" ref="AN26">_xlfn._xlws.SORT(Table1[],#REF!, TRUE)
=_xlfn._xlws.SORT(Table1[],#REF!, TRUE)</f>
        <v>#REF!</v>
      </c>
    </row>
    <row r="27" spans="1:40" ht="16.5" hidden="1" customHeight="1" thickTop="1" thickBot="1" x14ac:dyDescent="0.25">
      <c r="A27" s="59" t="s">
        <v>103</v>
      </c>
      <c r="B27" s="60">
        <v>17</v>
      </c>
      <c r="C27" s="60"/>
      <c r="D27" s="61"/>
      <c r="E27" s="32"/>
      <c r="F27" s="60" t="s">
        <v>39</v>
      </c>
      <c r="G27" s="44" t="b">
        <v>0</v>
      </c>
      <c r="H27" s="44" t="b">
        <v>0</v>
      </c>
      <c r="I27" s="44" t="b">
        <v>0</v>
      </c>
      <c r="J27" s="44" t="b">
        <v>0</v>
      </c>
      <c r="K27" s="27"/>
      <c r="L27" s="44" t="b">
        <v>0</v>
      </c>
      <c r="M27" s="44" t="b">
        <v>0</v>
      </c>
      <c r="N27" s="44" t="b">
        <v>0</v>
      </c>
      <c r="O27" s="44" t="b">
        <v>0</v>
      </c>
      <c r="P27" s="44">
        <f>COUNTIF(Table1[[#This Row],[Session 1]:[Session 8]],TRUE)</f>
        <v>0</v>
      </c>
      <c r="Q27" s="60" t="s">
        <v>54</v>
      </c>
      <c r="R27" s="54" t="str">
        <f>IF(Table1[[#This Row],[Day]]="MON/THUR", "ARMANT", IF(Table1[[#This Row],[Day]]="SUN / WED", "LUXOR", ""))</f>
        <v>ARMANT</v>
      </c>
      <c r="S27" s="60">
        <v>3</v>
      </c>
      <c r="T27" s="63" t="s">
        <v>100</v>
      </c>
      <c r="U27" s="60">
        <v>350</v>
      </c>
      <c r="V27" s="55">
        <f>IF(TRIM(Table1[[#This Row],[Branch]])="",
    0,
    IF(Table1[[#This Row],[Branch]]="LUXOR",
       320 - 40 * (COUNTIF(G27:J27, TRUE) + COUNTIF(L27:O27, TRUE)),
       IF(Table1[[#This Row],[Branch]]="ARMANT",
          240 - 30 * (COUNTIF(G27:J27, TRUE) + COUNTIF(L27:O27, TRUE)),
          0
       )
    )
)</f>
        <v>240</v>
      </c>
      <c r="W27" s="55">
        <f>IF(Table13[[#This Row],[Captain]]="Sharaf",0,120)</f>
        <v>120</v>
      </c>
      <c r="X27" s="25">
        <v>0</v>
      </c>
      <c r="Y27" s="58">
        <f>IF(Table1[[#This Row],[Subscription price]]&gt;1,Table1[[#This Row],[Subscription price]]-(Table1[[#This Row],[Water Balance]]+Table1[[#This Row],[Coach Share]]+Table1[[#This Row],[Sales]]),0)</f>
        <v>-10</v>
      </c>
      <c r="Z27" s="26"/>
      <c r="AA27" s="26" t="str">
        <f>IF(Table1[[#This Row],[Deposit ]]&gt;0, B27-C27, "")</f>
        <v/>
      </c>
      <c r="AB27" s="64" t="s">
        <v>43</v>
      </c>
      <c r="AD27" s="17"/>
      <c r="AE27" s="17"/>
      <c r="AF27" s="17"/>
      <c r="AG27" s="17"/>
      <c r="AH27" s="17"/>
      <c r="AN27" s="17" t="e" cm="1">
        <f t="array" ref="AN27">_xlfn._xlws.SORT(Table1[],#REF!, TRUE)
=_xlfn._xlws.SORT(Table1[],#REF!, TRUE)</f>
        <v>#REF!</v>
      </c>
    </row>
    <row r="28" spans="1:40" ht="15" hidden="1" customHeight="1" thickTop="1" thickBot="1" x14ac:dyDescent="0.25">
      <c r="A28" s="3" t="s">
        <v>104</v>
      </c>
      <c r="B28" s="3">
        <v>35</v>
      </c>
      <c r="C28" s="3">
        <v>1060313888</v>
      </c>
      <c r="D28" s="62" t="s">
        <v>105</v>
      </c>
      <c r="E28" s="32"/>
      <c r="F28" s="3" t="s">
        <v>49</v>
      </c>
      <c r="G28" s="2" t="b">
        <v>0</v>
      </c>
      <c r="H28" s="2" t="b">
        <v>0</v>
      </c>
      <c r="I28" s="2" t="b">
        <v>0</v>
      </c>
      <c r="J28" s="2" t="b">
        <v>0</v>
      </c>
      <c r="K28" s="27"/>
      <c r="L28" s="2" t="b">
        <v>0</v>
      </c>
      <c r="M28" s="2" t="b">
        <v>0</v>
      </c>
      <c r="N28" s="2" t="b">
        <v>0</v>
      </c>
      <c r="O28" s="2" t="b">
        <v>0</v>
      </c>
      <c r="P28" s="9">
        <f>COUNTIF(Table1[[#This Row],[Session 1]:[Session 8]],TRUE)</f>
        <v>0</v>
      </c>
      <c r="Q28" s="3" t="s">
        <v>41</v>
      </c>
      <c r="R28" s="54" t="str">
        <f>IF(Table1[[#This Row],[Day]]="MON/THUR", "ARMANT", IF(Table1[[#This Row],[Day]]="SUN / WED", "LUXOR", ""))</f>
        <v>LUXOR</v>
      </c>
      <c r="S28" s="3">
        <v>8</v>
      </c>
      <c r="T28" s="3" t="s">
        <v>100</v>
      </c>
      <c r="U28" s="3">
        <v>600</v>
      </c>
      <c r="V28" s="55">
        <f>IF(TRIM(Table1[[#This Row],[Branch]])="",
    0,
    IF(Table1[[#This Row],[Branch]]="LUXOR",
       320 - 40 * (COUNTIF(G28:J28, TRUE) + COUNTIF(L28:O28, TRUE)),
       IF(Table1[[#This Row],[Branch]]="ARMANT",
          240 - 30 * (COUNTIF(G28:J28, TRUE) + COUNTIF(L28:O28, TRUE)),
          0
       )
    )
)</f>
        <v>320</v>
      </c>
      <c r="W28" s="55">
        <f>IF(Table13[[#This Row],[Captain]]="Sharaf",0,120)</f>
        <v>120</v>
      </c>
      <c r="X28" s="25">
        <v>50</v>
      </c>
      <c r="Y28" s="58">
        <f>IF(Table1[[#This Row],[Subscription price]]&gt;1,Table1[[#This Row],[Subscription price]]-(Table1[[#This Row],[Water Balance]]+Table1[[#This Row],[Coach Share]]+Table1[[#This Row],[Sales]]),0)</f>
        <v>110</v>
      </c>
      <c r="Z28" s="3"/>
      <c r="AA28" s="3" t="str">
        <f>IF(Table1[[#This Row],[Deposit ]]&gt;0, B28-C28, "")</f>
        <v/>
      </c>
      <c r="AB28" s="3" t="s">
        <v>92</v>
      </c>
      <c r="AD28" s="17"/>
      <c r="AE28" s="17"/>
      <c r="AF28" s="17"/>
      <c r="AG28" s="17"/>
      <c r="AH28" s="17"/>
      <c r="AN28" s="17" t="e" cm="1">
        <f t="array" ref="AN28">_xlfn._xlws.SORT(Table1[],#REF!, TRUE)
=_xlfn._xlws.SORT(Table1[],#REF!, TRUE)</f>
        <v>#REF!</v>
      </c>
    </row>
    <row r="29" spans="1:40" ht="18" hidden="1" thickTop="1" thickBot="1" x14ac:dyDescent="0.25">
      <c r="A29" s="3" t="s">
        <v>106</v>
      </c>
      <c r="B29" s="3">
        <v>30</v>
      </c>
      <c r="C29" s="3">
        <v>1010905808</v>
      </c>
      <c r="D29" s="62" t="s">
        <v>105</v>
      </c>
      <c r="E29" s="32"/>
      <c r="F29" s="3" t="s">
        <v>49</v>
      </c>
      <c r="G29" s="2" t="b">
        <v>0</v>
      </c>
      <c r="H29" s="2" t="b">
        <v>0</v>
      </c>
      <c r="I29" s="2" t="b">
        <v>0</v>
      </c>
      <c r="J29" s="2" t="b">
        <v>0</v>
      </c>
      <c r="K29" s="27"/>
      <c r="L29" s="2" t="b">
        <v>0</v>
      </c>
      <c r="M29" s="2" t="b">
        <v>0</v>
      </c>
      <c r="N29" s="2" t="b">
        <v>0</v>
      </c>
      <c r="O29" s="2" t="b">
        <v>0</v>
      </c>
      <c r="P29" s="9">
        <f>COUNTIF(Table1[[#This Row],[Session 1]:[Session 8]],TRUE)</f>
        <v>0</v>
      </c>
      <c r="Q29" s="3" t="s">
        <v>41</v>
      </c>
      <c r="R29" s="54" t="str">
        <f>IF(Table1[[#This Row],[Day]]="MON/THUR", "ARMANT", IF(Table1[[#This Row],[Day]]="SUN / WED", "LUXOR", ""))</f>
        <v>LUXOR</v>
      </c>
      <c r="S29" s="3">
        <v>8</v>
      </c>
      <c r="T29" s="3" t="s">
        <v>100</v>
      </c>
      <c r="U29" s="3">
        <v>600</v>
      </c>
      <c r="V29" s="55">
        <f>IF(TRIM(Table1[[#This Row],[Branch]])="",
    0,
    IF(Table1[[#This Row],[Branch]]="LUXOR",
       320 - 40 * (COUNTIF(G29:J29, TRUE) + COUNTIF(L29:O29, TRUE)),
       IF(Table1[[#This Row],[Branch]]="ARMANT",
          240 - 30 * (COUNTIF(G29:J29, TRUE) + COUNTIF(L29:O29, TRUE)),
          0
       )
    )
)</f>
        <v>320</v>
      </c>
      <c r="W29" s="55">
        <f>IF(Table13[[#This Row],[Captain]]="Sharaf",0,120)</f>
        <v>120</v>
      </c>
      <c r="X29" s="25">
        <v>50</v>
      </c>
      <c r="Y29" s="58">
        <f>IF(Table1[[#This Row],[Subscription price]]&gt;1,Table1[[#This Row],[Subscription price]]-(Table1[[#This Row],[Water Balance]]+Table1[[#This Row],[Coach Share]]+Table1[[#This Row],[Sales]]),0)</f>
        <v>110</v>
      </c>
      <c r="Z29" s="3"/>
      <c r="AA29" s="3" t="str">
        <f>IF(Table1[[#This Row],[Deposit ]]&gt;0, B29-C29, "")</f>
        <v/>
      </c>
      <c r="AB29" s="3" t="s">
        <v>92</v>
      </c>
      <c r="AD29" s="17"/>
      <c r="AE29" s="17"/>
      <c r="AF29" s="17"/>
      <c r="AG29" s="17"/>
      <c r="AH29" s="17"/>
      <c r="AN29" s="17" t="e" cm="1">
        <f t="array" ref="AN29">_xlfn._xlws.SORT(Table1[],#REF!, TRUE)
=_xlfn._xlws.SORT(Table1[],#REF!, TRUE)</f>
        <v>#REF!</v>
      </c>
    </row>
    <row r="30" spans="1:40" ht="18" hidden="1" thickTop="1" thickBot="1" x14ac:dyDescent="0.25">
      <c r="A30" s="3"/>
      <c r="B30" s="3"/>
      <c r="C30" s="3"/>
      <c r="D30" s="3"/>
      <c r="E30" s="27"/>
      <c r="F30" s="3"/>
      <c r="G30" s="2" t="b">
        <v>0</v>
      </c>
      <c r="H30" s="2" t="b">
        <v>0</v>
      </c>
      <c r="I30" s="2" t="b">
        <v>0</v>
      </c>
      <c r="J30" s="2" t="b">
        <v>0</v>
      </c>
      <c r="K30" s="27"/>
      <c r="L30" s="2" t="b">
        <v>0</v>
      </c>
      <c r="M30" s="2" t="b">
        <v>0</v>
      </c>
      <c r="N30" s="2" t="b">
        <v>0</v>
      </c>
      <c r="O30" s="2" t="b">
        <v>0</v>
      </c>
      <c r="P30" s="9">
        <f>COUNTIF(Table1[[#This Row],[Session 1]:[Session 8]],TRUE)</f>
        <v>0</v>
      </c>
      <c r="Q30" s="3"/>
      <c r="R30" s="54" t="str">
        <f>IF(Table1[[#This Row],[Day]]="MON/THUR", "ARMANT", IF(Table1[[#This Row],[Day]]="SUN / WED", "LUXOR", ""))</f>
        <v/>
      </c>
      <c r="S30" s="3"/>
      <c r="T30" s="3"/>
      <c r="U30" s="3"/>
      <c r="V30" s="55">
        <f>IF(TRIM(Table1[[#This Row],[Branch]])="",
    0,
    IF(Table1[[#This Row],[Branch]]="LUXOR",
       320 - 40 * (COUNTIF(G30:J30, TRUE) + COUNTIF(L30:O30, TRUE)),
       IF(Table1[[#This Row],[Branch]]="ARMANT",
          240 - 30 * (COUNTIF(G30:J30, TRUE) + COUNTIF(L30:O30, TRUE)),
          0
       )
    )
)</f>
        <v>0</v>
      </c>
      <c r="W30" s="55">
        <f>IF(Table13[[#This Row],[Captain]]="Sharaf",0,120)</f>
        <v>120</v>
      </c>
      <c r="X30" s="25">
        <v>50</v>
      </c>
      <c r="Y30" s="58">
        <f>IF(Table1[[#This Row],[Subscription price]]&gt;1,Table1[[#This Row],[Subscription price]]-(Table1[[#This Row],[Water Balance]]+Table1[[#This Row],[Coach Share]]+Table1[[#This Row],[Sales]]),0)</f>
        <v>0</v>
      </c>
      <c r="Z30" s="3"/>
      <c r="AA30" s="3" t="str">
        <f>IF(Table1[[#This Row],[Deposit ]]&gt;0, B30-C30, "")</f>
        <v/>
      </c>
      <c r="AB30" s="3"/>
    </row>
    <row r="31" spans="1:40" ht="18" hidden="1" thickTop="1" thickBot="1" x14ac:dyDescent="0.25">
      <c r="A31" s="3"/>
      <c r="B31" s="3"/>
      <c r="C31" s="3"/>
      <c r="D31" s="3"/>
      <c r="E31" s="27"/>
      <c r="F31" s="3"/>
      <c r="G31" s="2" t="b">
        <v>0</v>
      </c>
      <c r="H31" s="2" t="b">
        <v>0</v>
      </c>
      <c r="I31" s="2" t="b">
        <v>0</v>
      </c>
      <c r="J31" s="2" t="b">
        <v>0</v>
      </c>
      <c r="K31" s="27"/>
      <c r="L31" s="2" t="b">
        <v>0</v>
      </c>
      <c r="M31" s="2" t="b">
        <v>0</v>
      </c>
      <c r="N31" s="2" t="b">
        <v>0</v>
      </c>
      <c r="O31" s="2" t="b">
        <v>0</v>
      </c>
      <c r="P31" s="9">
        <f>COUNTIF(Table1[[#This Row],[Session 1]:[Session 8]],TRUE)</f>
        <v>0</v>
      </c>
      <c r="Q31" s="3"/>
      <c r="R31" s="54" t="str">
        <f>IF(Table1[[#This Row],[Day]]="MON/THUR", "ARMANT", IF(Table1[[#This Row],[Day]]="SUN / WED", "LUXOR", ""))</f>
        <v/>
      </c>
      <c r="S31" s="3"/>
      <c r="T31" s="3"/>
      <c r="U31" s="3"/>
      <c r="V31" s="55">
        <f>IF(TRIM(Table1[[#This Row],[Branch]])="",
    0,
    IF(Table1[[#This Row],[Branch]]="LUXOR",
       320 - 40 * (COUNTIF(G31:J31, TRUE) + COUNTIF(L31:O31, TRUE)),
       IF(Table1[[#This Row],[Branch]]="ARMANT",
          240 - 30 * (COUNTIF(G31:J31, TRUE) + COUNTIF(L31:O31, TRUE)),
          0
       )
    )
)</f>
        <v>0</v>
      </c>
      <c r="W31" s="55">
        <f>IF(Table13[[#This Row],[Captain]]="Sharaf",0,120)</f>
        <v>120</v>
      </c>
      <c r="X31" s="25">
        <v>50</v>
      </c>
      <c r="Y31" s="58">
        <f>IF(Table1[[#This Row],[Subscription price]]&gt;1,Table1[[#This Row],[Subscription price]]-(Table1[[#This Row],[Water Balance]]+Table1[[#This Row],[Coach Share]]+Table1[[#This Row],[Sales]]),0)</f>
        <v>0</v>
      </c>
      <c r="Z31" s="3"/>
      <c r="AA31" s="3" t="str">
        <f>IF(Table1[[#This Row],[Deposit ]]&gt;0, B31-C31, "")</f>
        <v/>
      </c>
      <c r="AB31" s="3"/>
    </row>
    <row r="32" spans="1:40" ht="18" hidden="1" thickTop="1" thickBot="1" x14ac:dyDescent="0.25">
      <c r="A32" s="3"/>
      <c r="B32" s="3"/>
      <c r="C32" s="3"/>
      <c r="D32" s="3"/>
      <c r="E32" s="27"/>
      <c r="F32" s="3"/>
      <c r="G32" s="2" t="b">
        <v>0</v>
      </c>
      <c r="H32" s="2" t="b">
        <v>0</v>
      </c>
      <c r="I32" s="2" t="b">
        <v>0</v>
      </c>
      <c r="J32" s="2" t="b">
        <v>0</v>
      </c>
      <c r="K32" s="27"/>
      <c r="L32" s="2" t="b">
        <v>0</v>
      </c>
      <c r="M32" s="2" t="b">
        <v>0</v>
      </c>
      <c r="N32" s="2" t="b">
        <v>0</v>
      </c>
      <c r="O32" s="2" t="b">
        <v>0</v>
      </c>
      <c r="P32" s="9">
        <f>COUNTIF(Table1[[#This Row],[Session 1]:[Session 8]],TRUE)</f>
        <v>0</v>
      </c>
      <c r="Q32" s="3"/>
      <c r="R32" s="54" t="str">
        <f>IF(Table1[[#This Row],[Day]]="MON/THUR", "ARMANT", IF(Table1[[#This Row],[Day]]="SUN / WED", "LUXOR", ""))</f>
        <v/>
      </c>
      <c r="S32" s="3"/>
      <c r="T32" s="3"/>
      <c r="U32" s="3"/>
      <c r="V32" s="55">
        <f>IF(TRIM(Table1[[#This Row],[Branch]])="",
    0,
    IF(Table1[[#This Row],[Branch]]="LUXOR",
       320 - 40 * (COUNTIF(G32:J32, TRUE) + COUNTIF(L32:O32, TRUE)),
       IF(Table1[[#This Row],[Branch]]="ARMANT",
          240 - 30 * (COUNTIF(G32:J32, TRUE) + COUNTIF(L32:O32, TRUE)),
          0
       )
    )
)</f>
        <v>0</v>
      </c>
      <c r="W32" s="55">
        <f>IF(Table13[[#This Row],[Captain]]="Sharaf",0,120)</f>
        <v>120</v>
      </c>
      <c r="X32" s="25">
        <v>50</v>
      </c>
      <c r="Y32" s="58">
        <f>IF(Table1[[#This Row],[Subscription price]]&gt;1,Table1[[#This Row],[Subscription price]]-(Table1[[#This Row],[Water Balance]]+Table1[[#This Row],[Coach Share]]+Table1[[#This Row],[Sales]]),0)</f>
        <v>0</v>
      </c>
      <c r="Z32" s="3"/>
      <c r="AA32" s="3" t="str">
        <f>IF(Table1[[#This Row],[Deposit ]]&gt;0, B32-C32, "")</f>
        <v/>
      </c>
      <c r="AB32" s="3"/>
    </row>
    <row r="33" spans="1:28" ht="18" hidden="1" thickTop="1" thickBot="1" x14ac:dyDescent="0.25">
      <c r="A33" s="3"/>
      <c r="B33" s="3"/>
      <c r="C33" s="3"/>
      <c r="D33" s="3"/>
      <c r="E33" s="27"/>
      <c r="F33" s="3"/>
      <c r="G33" s="2" t="b">
        <v>0</v>
      </c>
      <c r="H33" s="2" t="b">
        <v>0</v>
      </c>
      <c r="I33" s="2" t="b">
        <v>0</v>
      </c>
      <c r="J33" s="2" t="b">
        <v>0</v>
      </c>
      <c r="K33" s="27"/>
      <c r="L33" s="2" t="b">
        <v>0</v>
      </c>
      <c r="M33" s="2" t="b">
        <v>0</v>
      </c>
      <c r="N33" s="2" t="b">
        <v>0</v>
      </c>
      <c r="O33" s="2" t="b">
        <v>0</v>
      </c>
      <c r="P33" s="9">
        <f>COUNTIF(Table1[[#This Row],[Session 1]:[Session 8]],TRUE)</f>
        <v>0</v>
      </c>
      <c r="Q33" s="3"/>
      <c r="R33" s="54" t="str">
        <f>IF(Table1[[#This Row],[Day]]="MON/THUR", "ARMANT", IF(Table1[[#This Row],[Day]]="SUN / WED", "LUXOR", ""))</f>
        <v/>
      </c>
      <c r="S33" s="3"/>
      <c r="T33" s="3"/>
      <c r="U33" s="3"/>
      <c r="V33" s="55">
        <f>IF(TRIM(Table1[[#This Row],[Branch]])="",
    0,
    IF(Table1[[#This Row],[Branch]]="LUXOR",
       320 - 40 * (COUNTIF(G33:J33, TRUE) + COUNTIF(L33:O33, TRUE)),
       IF(Table1[[#This Row],[Branch]]="ARMANT",
          240 - 30 * (COUNTIF(G33:J33, TRUE) + COUNTIF(L33:O33, TRUE)),
          0
       )
    )
)</f>
        <v>0</v>
      </c>
      <c r="W33" s="55">
        <f>IF(Table13[[#This Row],[Captain]]="Sharaf",0,120)</f>
        <v>120</v>
      </c>
      <c r="X33" s="25">
        <v>50</v>
      </c>
      <c r="Y33" s="58">
        <f>IF(Table1[[#This Row],[Subscription price]]&gt;1,Table1[[#This Row],[Subscription price]]-(Table1[[#This Row],[Water Balance]]+Table1[[#This Row],[Coach Share]]+Table1[[#This Row],[Sales]]),0)</f>
        <v>0</v>
      </c>
      <c r="Z33" s="3"/>
      <c r="AA33" s="3" t="str">
        <f>IF(Table1[[#This Row],[Deposit ]]&gt;0, B33-C33, "")</f>
        <v/>
      </c>
      <c r="AB33" s="3"/>
    </row>
    <row r="34" spans="1:28" ht="18" hidden="1" thickTop="1" thickBot="1" x14ac:dyDescent="0.25">
      <c r="A34" s="3"/>
      <c r="B34" s="3"/>
      <c r="C34" s="3"/>
      <c r="D34" s="3"/>
      <c r="E34" s="27"/>
      <c r="F34" s="3"/>
      <c r="G34" s="2" t="b">
        <v>0</v>
      </c>
      <c r="H34" s="2" t="b">
        <v>0</v>
      </c>
      <c r="I34" s="2" t="b">
        <v>0</v>
      </c>
      <c r="J34" s="2" t="b">
        <v>0</v>
      </c>
      <c r="K34" s="27"/>
      <c r="L34" s="2" t="b">
        <v>0</v>
      </c>
      <c r="M34" s="2" t="b">
        <v>0</v>
      </c>
      <c r="N34" s="2" t="b">
        <v>0</v>
      </c>
      <c r="O34" s="2" t="b">
        <v>0</v>
      </c>
      <c r="P34" s="9">
        <f>COUNTIF(Table1[[#This Row],[Session 1]:[Session 8]],TRUE)</f>
        <v>0</v>
      </c>
      <c r="Q34" s="3"/>
      <c r="R34" s="54" t="str">
        <f>IF(Table1[[#This Row],[Day]]="MON/THUR", "ARMANT", IF(Table1[[#This Row],[Day]]="SUN / WED", "LUXOR", ""))</f>
        <v/>
      </c>
      <c r="S34" s="3"/>
      <c r="T34" s="3"/>
      <c r="U34" s="3"/>
      <c r="V34" s="55">
        <f>IF(TRIM(Table1[[#This Row],[Branch]])="",
    0,
    IF(Table1[[#This Row],[Branch]]="LUXOR",
       320 - 40 * (COUNTIF(G34:J34, TRUE) + COUNTIF(L34:O34, TRUE)),
       IF(Table1[[#This Row],[Branch]]="ARMANT",
          240 - 30 * (COUNTIF(G34:J34, TRUE) + COUNTIF(L34:O34, TRUE)),
          0
       )
    )
)</f>
        <v>0</v>
      </c>
      <c r="W34" s="55">
        <f>IF(Table13[[#This Row],[Captain]]="Sharaf",0,120)</f>
        <v>120</v>
      </c>
      <c r="X34" s="25">
        <v>50</v>
      </c>
      <c r="Y34" s="58">
        <f>IF(Table1[[#This Row],[Subscription price]]&gt;1,Table1[[#This Row],[Subscription price]]-(Table1[[#This Row],[Water Balance]]+Table1[[#This Row],[Coach Share]]+Table1[[#This Row],[Sales]]),0)</f>
        <v>0</v>
      </c>
      <c r="Z34" s="3"/>
      <c r="AA34" s="3" t="str">
        <f>IF(Table1[[#This Row],[Deposit ]]&gt;0, B34-C34, "")</f>
        <v/>
      </c>
      <c r="AB34" s="3"/>
    </row>
    <row r="35" spans="1:28" ht="18" hidden="1" thickTop="1" thickBot="1" x14ac:dyDescent="0.25">
      <c r="A35" s="3"/>
      <c r="B35" s="3"/>
      <c r="C35" s="3"/>
      <c r="D35" s="3"/>
      <c r="E35" s="27"/>
      <c r="F35" s="3"/>
      <c r="G35" s="2" t="b">
        <v>0</v>
      </c>
      <c r="H35" s="2" t="b">
        <v>0</v>
      </c>
      <c r="I35" s="2" t="b">
        <v>0</v>
      </c>
      <c r="J35" s="2" t="b">
        <v>0</v>
      </c>
      <c r="K35" s="27"/>
      <c r="L35" s="2" t="b">
        <v>0</v>
      </c>
      <c r="M35" s="2" t="b">
        <v>0</v>
      </c>
      <c r="N35" s="2" t="b">
        <v>0</v>
      </c>
      <c r="O35" s="2" t="b">
        <v>0</v>
      </c>
      <c r="P35" s="9">
        <f>COUNTIF(Table1[[#This Row],[Session 1]:[Session 8]],TRUE)</f>
        <v>0</v>
      </c>
      <c r="Q35" s="3"/>
      <c r="R35" s="54" t="str">
        <f>IF(Table1[[#This Row],[Day]]="MON/THUR", "ARMANT", IF(Table1[[#This Row],[Day]]="SUN / WED", "LUXOR", ""))</f>
        <v/>
      </c>
      <c r="S35" s="3"/>
      <c r="T35" s="3"/>
      <c r="U35" s="3"/>
      <c r="V35" s="55">
        <f>IF(TRIM(Table1[[#This Row],[Branch]])="",
    0,
    IF(Table1[[#This Row],[Branch]]="LUXOR",
       320 - 40 * (COUNTIF(G35:J35, TRUE) + COUNTIF(L35:O35, TRUE)),
       IF(Table1[[#This Row],[Branch]]="ARMANT",
          240 - 30 * (COUNTIF(G35:J35, TRUE) + COUNTIF(L35:O35, TRUE)),
          0
       )
    )
)</f>
        <v>0</v>
      </c>
      <c r="W35" s="55">
        <f>IF(Table13[[#This Row],[Captain]]="Sharaf",0,120)</f>
        <v>120</v>
      </c>
      <c r="X35" s="25">
        <v>50</v>
      </c>
      <c r="Y35" s="58">
        <f>IF(Table1[[#This Row],[Subscription price]]&gt;1,Table1[[#This Row],[Subscription price]]-(Table1[[#This Row],[Water Balance]]+Table1[[#This Row],[Coach Share]]+Table1[[#This Row],[Sales]]),0)</f>
        <v>0</v>
      </c>
      <c r="Z35" s="3"/>
      <c r="AA35" s="3" t="str">
        <f>IF(Table1[[#This Row],[Deposit ]]&gt;0, B35-C35, "")</f>
        <v/>
      </c>
      <c r="AB35" s="3"/>
    </row>
    <row r="36" spans="1:28" ht="18" hidden="1" thickTop="1" thickBot="1" x14ac:dyDescent="0.25">
      <c r="A36" s="3"/>
      <c r="B36" s="3"/>
      <c r="C36" s="3"/>
      <c r="D36" s="3"/>
      <c r="E36" s="27"/>
      <c r="F36" s="3"/>
      <c r="G36" s="2" t="b">
        <v>0</v>
      </c>
      <c r="H36" s="2" t="b">
        <v>0</v>
      </c>
      <c r="I36" s="2" t="b">
        <v>0</v>
      </c>
      <c r="J36" s="2" t="b">
        <v>0</v>
      </c>
      <c r="K36" s="27"/>
      <c r="L36" s="2" t="b">
        <v>0</v>
      </c>
      <c r="M36" s="2" t="b">
        <v>0</v>
      </c>
      <c r="N36" s="2" t="b">
        <v>0</v>
      </c>
      <c r="O36" s="2" t="b">
        <v>0</v>
      </c>
      <c r="P36" s="9">
        <f>COUNTIF(Table1[[#This Row],[Session 1]:[Session 8]],TRUE)</f>
        <v>0</v>
      </c>
      <c r="Q36" s="3"/>
      <c r="R36" s="54" t="str">
        <f>IF(Table1[[#This Row],[Day]]="MON/THUR", "ARMANT", IF(Table1[[#This Row],[Day]]="SUN / WED", "LUXOR", ""))</f>
        <v/>
      </c>
      <c r="S36" s="3"/>
      <c r="T36" s="3"/>
      <c r="U36" s="3"/>
      <c r="V36" s="55">
        <f>IF(TRIM(Table1[[#This Row],[Branch]])="",
    0,
    IF(Table1[[#This Row],[Branch]]="LUXOR",
       320 - 40 * (COUNTIF(G36:J36, TRUE) + COUNTIF(L36:O36, TRUE)),
       IF(Table1[[#This Row],[Branch]]="ARMANT",
          240 - 30 * (COUNTIF(G36:J36, TRUE) + COUNTIF(L36:O36, TRUE)),
          0
       )
    )
)</f>
        <v>0</v>
      </c>
      <c r="W36" s="55">
        <f>IF(Table13[[#This Row],[Captain]]="Sharaf",0,120)</f>
        <v>120</v>
      </c>
      <c r="X36" s="25">
        <v>50</v>
      </c>
      <c r="Y36" s="58">
        <f>IF(Table1[[#This Row],[Subscription price]]&gt;1,Table1[[#This Row],[Subscription price]]-(Table1[[#This Row],[Water Balance]]+Table1[[#This Row],[Coach Share]]+Table1[[#This Row],[Sales]]),0)</f>
        <v>0</v>
      </c>
      <c r="Z36" s="3"/>
      <c r="AA36" s="3" t="str">
        <f>IF(Table1[[#This Row],[Deposit ]]&gt;0, B36-C36, "")</f>
        <v/>
      </c>
      <c r="AB36" s="3"/>
    </row>
    <row r="37" spans="1:28" ht="18" hidden="1" thickTop="1" thickBot="1" x14ac:dyDescent="0.25">
      <c r="A37" s="3"/>
      <c r="B37" s="6"/>
      <c r="C37" s="6"/>
      <c r="D37" s="6"/>
      <c r="E37" s="27"/>
      <c r="F37" s="3"/>
      <c r="G37" s="2" t="b">
        <v>0</v>
      </c>
      <c r="H37" s="2" t="b">
        <v>0</v>
      </c>
      <c r="I37" s="2" t="b">
        <v>0</v>
      </c>
      <c r="J37" s="2" t="b">
        <v>0</v>
      </c>
      <c r="K37" s="27"/>
      <c r="L37" s="2" t="b">
        <v>0</v>
      </c>
      <c r="M37" s="2" t="b">
        <v>0</v>
      </c>
      <c r="N37" s="2" t="b">
        <v>0</v>
      </c>
      <c r="O37" s="2" t="b">
        <v>0</v>
      </c>
      <c r="P37" s="9">
        <f>COUNTIF(Table1[[#This Row],[Session 1]:[Session 8]],TRUE)</f>
        <v>0</v>
      </c>
      <c r="Q37" s="3"/>
      <c r="R37" s="54" t="str">
        <f>IF(Table1[[#This Row],[Day]]="MON/THUR", "ARMANT", IF(Table1[[#This Row],[Day]]="SUN / WED", "LUXOR", ""))</f>
        <v/>
      </c>
      <c r="S37" s="3"/>
      <c r="T37" s="3"/>
      <c r="U37" s="3"/>
      <c r="V37" s="55">
        <f>IF(TRIM(Table1[[#This Row],[Branch]])="",
    0,
    IF(Table1[[#This Row],[Branch]]="LUXOR",
       320 - 40 * (COUNTIF(G37:J37, TRUE) + COUNTIF(L37:O37, TRUE)),
       IF(Table1[[#This Row],[Branch]]="ARMANT",
          240 - 30 * (COUNTIF(G37:J37, TRUE) + COUNTIF(L37:O37, TRUE)),
          0
       )
    )
)</f>
        <v>0</v>
      </c>
      <c r="W37" s="55">
        <f>IF(Table13[[#This Row],[Captain]]="Sharaf",0,120)</f>
        <v>120</v>
      </c>
      <c r="X37" s="25">
        <v>50</v>
      </c>
      <c r="Y37" s="58">
        <f>IF(Table1[[#This Row],[Subscription price]]&gt;1,Table1[[#This Row],[Subscription price]]-(Table1[[#This Row],[Water Balance]]+Table1[[#This Row],[Coach Share]]+Table1[[#This Row],[Sales]]),0)</f>
        <v>0</v>
      </c>
      <c r="Z37" s="3"/>
      <c r="AA37" s="3" t="str">
        <f>IF(Table1[[#This Row],[Deposit ]]&gt;0, B37-C37, "")</f>
        <v/>
      </c>
      <c r="AB37" s="3"/>
    </row>
    <row r="38" spans="1:28" ht="18" hidden="1" thickTop="1" thickBot="1" x14ac:dyDescent="0.25">
      <c r="A38" s="3"/>
      <c r="B38" s="6"/>
      <c r="C38" s="6"/>
      <c r="D38" s="6"/>
      <c r="E38" s="29"/>
      <c r="F38" s="3"/>
      <c r="G38" s="2" t="b">
        <v>0</v>
      </c>
      <c r="H38" s="2" t="b">
        <v>0</v>
      </c>
      <c r="I38" s="2" t="b">
        <v>0</v>
      </c>
      <c r="J38" s="2" t="b">
        <v>0</v>
      </c>
      <c r="K38" s="27"/>
      <c r="L38" s="2" t="b">
        <v>0</v>
      </c>
      <c r="M38" s="2" t="b">
        <v>0</v>
      </c>
      <c r="N38" s="2" t="b">
        <v>0</v>
      </c>
      <c r="O38" s="2" t="b">
        <v>0</v>
      </c>
      <c r="P38" s="9">
        <f>COUNTIF(Table1[[#This Row],[Session 1]:[Session 8]],TRUE)</f>
        <v>0</v>
      </c>
      <c r="Q38" s="3"/>
      <c r="R38" s="54" t="str">
        <f>IF(Table1[[#This Row],[Day]]="MON/THUR", "ARMANT", IF(Table1[[#This Row],[Day]]="SUN / WED", "LUXOR", ""))</f>
        <v/>
      </c>
      <c r="S38" s="3"/>
      <c r="T38" s="3"/>
      <c r="U38" s="3"/>
      <c r="V38" s="55">
        <f>IF(TRIM(Table1[[#This Row],[Branch]])="",
    0,
    IF(Table1[[#This Row],[Branch]]="LUXOR",
       320 - 40 * (COUNTIF(G38:J38, TRUE) + COUNTIF(L38:O38, TRUE)),
       IF(Table1[[#This Row],[Branch]]="ARMANT",
          240 - 30 * (COUNTIF(G38:J38, TRUE) + COUNTIF(L38:O38, TRUE)),
          0
       )
    )
)</f>
        <v>0</v>
      </c>
      <c r="W38" s="55">
        <f>IF(Table13[[#This Row],[Captain]]="Sharaf",0,120)</f>
        <v>120</v>
      </c>
      <c r="X38" s="25">
        <v>50</v>
      </c>
      <c r="Y38" s="58">
        <f>IF(Table1[[#This Row],[Subscription price]]&gt;1,Table1[[#This Row],[Subscription price]]-(Table1[[#This Row],[Water Balance]]+Table1[[#This Row],[Coach Share]]+Table1[[#This Row],[Sales]]),0)</f>
        <v>0</v>
      </c>
      <c r="Z38" s="3"/>
      <c r="AA38" s="3" t="str">
        <f>IF(Table1[[#This Row],[Deposit ]]&gt;0, B38-C38, "")</f>
        <v/>
      </c>
      <c r="AB38" s="3"/>
    </row>
    <row r="39" spans="1:28" ht="18" hidden="1" thickTop="1" thickBot="1" x14ac:dyDescent="0.25">
      <c r="A39" s="3"/>
      <c r="B39" s="6"/>
      <c r="C39" s="6"/>
      <c r="D39" s="6"/>
      <c r="E39" s="29"/>
      <c r="F39" s="3"/>
      <c r="G39" s="2" t="b">
        <v>0</v>
      </c>
      <c r="H39" s="2" t="b">
        <v>0</v>
      </c>
      <c r="I39" s="2" t="b">
        <v>0</v>
      </c>
      <c r="J39" s="2" t="b">
        <v>0</v>
      </c>
      <c r="K39" s="27"/>
      <c r="L39" s="2" t="b">
        <v>0</v>
      </c>
      <c r="M39" s="2" t="b">
        <v>0</v>
      </c>
      <c r="N39" s="2" t="b">
        <v>0</v>
      </c>
      <c r="O39" s="2" t="b">
        <v>0</v>
      </c>
      <c r="P39" s="9">
        <f>COUNTIF(Table1[[#This Row],[Session 1]:[Session 8]],TRUE)</f>
        <v>0</v>
      </c>
      <c r="Q39" s="3"/>
      <c r="R39" s="54" t="str">
        <f>IF(Table1[[#This Row],[Day]]="MON/THUR", "ARMANT", IF(Table1[[#This Row],[Day]]="SUN / WED", "LUXOR", ""))</f>
        <v/>
      </c>
      <c r="S39" s="3"/>
      <c r="T39" s="3"/>
      <c r="U39" s="3"/>
      <c r="V39" s="55">
        <f>IF(TRIM(Table1[[#This Row],[Branch]])="",
    0,
    IF(Table1[[#This Row],[Branch]]="LUXOR",
       320 - 40 * (COUNTIF(G39:J39, TRUE) + COUNTIF(L39:O39, TRUE)),
       IF(Table1[[#This Row],[Branch]]="ARMANT",
          240 - 30 * (COUNTIF(G39:J39, TRUE) + COUNTIF(L39:O39, TRUE)),
          0
       )
    )
)</f>
        <v>0</v>
      </c>
      <c r="W39" s="55">
        <f>IF(Table13[[#This Row],[Captain]]="Sharaf",0,120)</f>
        <v>120</v>
      </c>
      <c r="X39" s="25">
        <v>50</v>
      </c>
      <c r="Y39" s="58">
        <f>IF(Table1[[#This Row],[Subscription price]]&gt;1,Table1[[#This Row],[Subscription price]]-(Table1[[#This Row],[Water Balance]]+Table1[[#This Row],[Coach Share]]+Table1[[#This Row],[Sales]]),0)</f>
        <v>0</v>
      </c>
      <c r="Z39" s="3"/>
      <c r="AA39" s="3" t="str">
        <f>IF(Table1[[#This Row],[Deposit ]]&gt;0, B39-C39, "")</f>
        <v/>
      </c>
      <c r="AB39" s="3"/>
    </row>
    <row r="40" spans="1:28" ht="18" hidden="1" thickTop="1" thickBot="1" x14ac:dyDescent="0.25">
      <c r="A40" s="3"/>
      <c r="B40" s="6"/>
      <c r="C40" s="6"/>
      <c r="D40" s="6"/>
      <c r="E40" s="29"/>
      <c r="F40" s="3"/>
      <c r="G40" s="2" t="b">
        <v>0</v>
      </c>
      <c r="H40" s="2" t="b">
        <v>0</v>
      </c>
      <c r="I40" s="2" t="b">
        <v>0</v>
      </c>
      <c r="J40" s="2" t="b">
        <v>0</v>
      </c>
      <c r="K40" s="27"/>
      <c r="L40" s="2" t="b">
        <v>0</v>
      </c>
      <c r="M40" s="2" t="b">
        <v>0</v>
      </c>
      <c r="N40" s="2" t="b">
        <v>0</v>
      </c>
      <c r="O40" s="2" t="b">
        <v>0</v>
      </c>
      <c r="P40" s="9">
        <f>COUNTIF(Table1[[#This Row],[Session 1]:[Session 8]],TRUE)</f>
        <v>0</v>
      </c>
      <c r="Q40" s="3"/>
      <c r="R40" s="54" t="str">
        <f>IF(Table1[[#This Row],[Day]]="MON/THUR", "ARMANT", IF(Table1[[#This Row],[Day]]="SUN / WED", "LUXOR", ""))</f>
        <v/>
      </c>
      <c r="S40" s="3"/>
      <c r="T40" s="3"/>
      <c r="U40" s="3"/>
      <c r="V40" s="55">
        <f>IF(TRIM(Table1[[#This Row],[Branch]])="",
    0,
    IF(Table1[[#This Row],[Branch]]="LUXOR",
       320 - 40 * (COUNTIF(G40:J40, TRUE) + COUNTIF(L40:O40, TRUE)),
       IF(Table1[[#This Row],[Branch]]="ARMANT",
          240 - 30 * (COUNTIF(G40:J40, TRUE) + COUNTIF(L40:O40, TRUE)),
          0
       )
    )
)</f>
        <v>0</v>
      </c>
      <c r="W40" s="55">
        <f>IF(Table13[[#This Row],[Captain]]="Sharaf",0,120)</f>
        <v>120</v>
      </c>
      <c r="X40" s="25">
        <v>50</v>
      </c>
      <c r="Y40" s="58">
        <f>IF(Table1[[#This Row],[Subscription price]]&gt;1,Table1[[#This Row],[Subscription price]]-(Table1[[#This Row],[Water Balance]]+Table1[[#This Row],[Coach Share]]+Table1[[#This Row],[Sales]]),0)</f>
        <v>0</v>
      </c>
      <c r="Z40" s="3"/>
      <c r="AA40" s="3" t="str">
        <f>IF(Table1[[#This Row],[Deposit ]]&gt;0, B40-C40, "")</f>
        <v/>
      </c>
      <c r="AB40" s="3"/>
    </row>
    <row r="41" spans="1:28" ht="18" hidden="1" thickTop="1" thickBot="1" x14ac:dyDescent="0.25">
      <c r="A41" s="3"/>
      <c r="B41" s="6"/>
      <c r="C41" s="6"/>
      <c r="D41" s="6"/>
      <c r="E41" s="29"/>
      <c r="F41" s="3"/>
      <c r="G41" s="2" t="b">
        <v>0</v>
      </c>
      <c r="H41" s="2" t="b">
        <v>0</v>
      </c>
      <c r="I41" s="2" t="b">
        <v>0</v>
      </c>
      <c r="J41" s="2" t="b">
        <v>0</v>
      </c>
      <c r="K41" s="27"/>
      <c r="L41" s="2" t="b">
        <v>0</v>
      </c>
      <c r="M41" s="2" t="b">
        <v>0</v>
      </c>
      <c r="N41" s="2" t="b">
        <v>0</v>
      </c>
      <c r="O41" s="2" t="b">
        <v>0</v>
      </c>
      <c r="P41" s="9">
        <f>COUNTIF(Table1[[#This Row],[Session 1]:[Session 8]],TRUE)</f>
        <v>0</v>
      </c>
      <c r="Q41" s="3"/>
      <c r="R41" s="54" t="str">
        <f>IF(Table1[[#This Row],[Day]]="MON/THUR", "ARMANT", IF(Table1[[#This Row],[Day]]="SUN / WED", "LUXOR", ""))</f>
        <v/>
      </c>
      <c r="S41" s="3"/>
      <c r="T41" s="3"/>
      <c r="U41" s="3"/>
      <c r="V41" s="55">
        <f>IF(TRIM(Table1[[#This Row],[Branch]])="",
    0,
    IF(Table1[[#This Row],[Branch]]="LUXOR",
       320 - 40 * (COUNTIF(G41:J41, TRUE) + COUNTIF(L41:O41, TRUE)),
       IF(Table1[[#This Row],[Branch]]="ARMANT",
          240 - 30 * (COUNTIF(G41:J41, TRUE) + COUNTIF(L41:O41, TRUE)),
          0
       )
    )
)</f>
        <v>0</v>
      </c>
      <c r="W41" s="55">
        <f>IF(Table13[[#This Row],[Captain]]="Sharaf",0,120)</f>
        <v>120</v>
      </c>
      <c r="X41" s="25">
        <v>50</v>
      </c>
      <c r="Y41" s="58">
        <f>IF(Table1[[#This Row],[Subscription price]]&gt;1,Table1[[#This Row],[Subscription price]]-(Table1[[#This Row],[Water Balance]]+Table1[[#This Row],[Coach Share]]+Table1[[#This Row],[Sales]]),0)</f>
        <v>0</v>
      </c>
      <c r="Z41" s="3"/>
      <c r="AA41" s="3" t="str">
        <f>IF(Table1[[#This Row],[Deposit ]]&gt;0, B41-C41, "")</f>
        <v/>
      </c>
      <c r="AB41" s="3"/>
    </row>
    <row r="42" spans="1:28" ht="18" hidden="1" thickTop="1" thickBot="1" x14ac:dyDescent="0.25">
      <c r="A42" s="3"/>
      <c r="B42" s="6"/>
      <c r="C42" s="6"/>
      <c r="D42" s="6"/>
      <c r="E42" s="29"/>
      <c r="F42" s="3"/>
      <c r="G42" s="2" t="b">
        <v>0</v>
      </c>
      <c r="H42" s="2" t="b">
        <v>0</v>
      </c>
      <c r="I42" s="2" t="b">
        <v>0</v>
      </c>
      <c r="J42" s="2" t="b">
        <v>0</v>
      </c>
      <c r="K42" s="27"/>
      <c r="L42" s="2" t="b">
        <v>0</v>
      </c>
      <c r="M42" s="2" t="b">
        <v>0</v>
      </c>
      <c r="N42" s="2" t="b">
        <v>0</v>
      </c>
      <c r="O42" s="2" t="b">
        <v>0</v>
      </c>
      <c r="P42" s="9">
        <f>COUNTIF(Table1[[#This Row],[Session 1]:[Session 8]],TRUE)</f>
        <v>0</v>
      </c>
      <c r="Q42" s="3"/>
      <c r="R42" s="54" t="str">
        <f>IF(Table1[[#This Row],[Day]]="MON/THUR", "ARMANT", IF(Table1[[#This Row],[Day]]="SUN / WED", "LUXOR", ""))</f>
        <v/>
      </c>
      <c r="S42" s="3"/>
      <c r="T42" s="3"/>
      <c r="U42" s="3"/>
      <c r="V42" s="55">
        <f>IF(TRIM(Table1[[#This Row],[Branch]])="",
    0,
    IF(Table1[[#This Row],[Branch]]="LUXOR",
       320 - 40 * (COUNTIF(G42:J42, TRUE) + COUNTIF(L42:O42, TRUE)),
       IF(Table1[[#This Row],[Branch]]="ARMANT",
          240 - 30 * (COUNTIF(G42:J42, TRUE) + COUNTIF(L42:O42, TRUE)),
          0
       )
    )
)</f>
        <v>0</v>
      </c>
      <c r="W42" s="55">
        <f>IF(Table13[[#This Row],[Captain]]="Sharaf",0,120)</f>
        <v>120</v>
      </c>
      <c r="X42" s="25">
        <v>50</v>
      </c>
      <c r="Y42" s="58">
        <f>IF(Table1[[#This Row],[Subscription price]]&gt;1,Table1[[#This Row],[Subscription price]]-(Table1[[#This Row],[Water Balance]]+Table1[[#This Row],[Coach Share]]+Table1[[#This Row],[Sales]]),0)</f>
        <v>0</v>
      </c>
      <c r="Z42" s="3"/>
      <c r="AA42" s="3" t="str">
        <f>IF(Table1[[#This Row],[Deposit ]]&gt;0, B42-C42, "")</f>
        <v/>
      </c>
      <c r="AB42" s="3"/>
    </row>
    <row r="43" spans="1:28" ht="18" hidden="1" thickTop="1" thickBot="1" x14ac:dyDescent="0.25">
      <c r="A43" s="3"/>
      <c r="B43" s="6"/>
      <c r="C43" s="6"/>
      <c r="D43" s="6"/>
      <c r="E43" s="29"/>
      <c r="F43" s="3"/>
      <c r="G43" s="2" t="b">
        <v>0</v>
      </c>
      <c r="H43" s="2" t="b">
        <v>0</v>
      </c>
      <c r="I43" s="2" t="b">
        <v>0</v>
      </c>
      <c r="J43" s="2" t="b">
        <v>0</v>
      </c>
      <c r="K43" s="27"/>
      <c r="L43" s="2" t="b">
        <v>0</v>
      </c>
      <c r="M43" s="2" t="b">
        <v>0</v>
      </c>
      <c r="N43" s="2" t="b">
        <v>0</v>
      </c>
      <c r="O43" s="2" t="b">
        <v>0</v>
      </c>
      <c r="P43" s="9">
        <f>COUNTIF(Table1[[#This Row],[Session 1]:[Session 8]],TRUE)</f>
        <v>0</v>
      </c>
      <c r="Q43" s="3"/>
      <c r="R43" s="54" t="str">
        <f>IF(Table1[[#This Row],[Day]]="MON/THUR", "ARMANT", IF(Table1[[#This Row],[Day]]="SUN / WED", "LUXOR", ""))</f>
        <v/>
      </c>
      <c r="S43" s="3"/>
      <c r="T43" s="3"/>
      <c r="U43" s="3"/>
      <c r="V43" s="55">
        <f>IF(TRIM(Table1[[#This Row],[Branch]])="",
    0,
    IF(Table1[[#This Row],[Branch]]="LUXOR",
       320 - 40 * (COUNTIF(G43:J43, TRUE) + COUNTIF(L43:O43, TRUE)),
       IF(Table1[[#This Row],[Branch]]="ARMANT",
          240 - 30 * (COUNTIF(G43:J43, TRUE) + COUNTIF(L43:O43, TRUE)),
          0
       )
    )
)</f>
        <v>0</v>
      </c>
      <c r="W43" s="55">
        <f>IF(Table13[[#This Row],[Captain]]="Sharaf",0,120)</f>
        <v>120</v>
      </c>
      <c r="X43" s="25">
        <v>50</v>
      </c>
      <c r="Y43" s="58">
        <f>IF(Table1[[#This Row],[Subscription price]]&gt;1,Table1[[#This Row],[Subscription price]]-(Table1[[#This Row],[Water Balance]]+Table1[[#This Row],[Coach Share]]+Table1[[#This Row],[Sales]]),0)</f>
        <v>0</v>
      </c>
      <c r="Z43" s="3"/>
      <c r="AA43" s="3" t="str">
        <f>IF(Table1[[#This Row],[Deposit ]]&gt;0, B43-C43, "")</f>
        <v/>
      </c>
      <c r="AB43" s="3"/>
    </row>
    <row r="44" spans="1:28" ht="18" hidden="1" thickTop="1" thickBot="1" x14ac:dyDescent="0.25">
      <c r="A44" s="3"/>
      <c r="B44" s="6"/>
      <c r="C44" s="6"/>
      <c r="D44" s="6"/>
      <c r="E44" s="29"/>
      <c r="F44" s="3"/>
      <c r="G44" s="2" t="b">
        <v>0</v>
      </c>
      <c r="H44" s="2" t="b">
        <v>0</v>
      </c>
      <c r="I44" s="2" t="b">
        <v>0</v>
      </c>
      <c r="J44" s="2" t="b">
        <v>0</v>
      </c>
      <c r="K44" s="27"/>
      <c r="L44" s="2" t="b">
        <v>0</v>
      </c>
      <c r="M44" s="2" t="b">
        <v>0</v>
      </c>
      <c r="N44" s="2" t="b">
        <v>0</v>
      </c>
      <c r="O44" s="2" t="b">
        <v>0</v>
      </c>
      <c r="P44" s="9">
        <f>COUNTIF(Table1[[#This Row],[Session 1]:[Session 8]],TRUE)</f>
        <v>0</v>
      </c>
      <c r="Q44" s="3"/>
      <c r="R44" s="54" t="str">
        <f>IF(Table1[[#This Row],[Day]]="MON/THUR", "ARMANT", IF(Table1[[#This Row],[Day]]="SUN / WED", "LUXOR", ""))</f>
        <v/>
      </c>
      <c r="S44" s="3"/>
      <c r="T44" s="3"/>
      <c r="U44" s="3"/>
      <c r="V44" s="55">
        <f>IF(TRIM(Table1[[#This Row],[Branch]])="",
    0,
    IF(Table1[[#This Row],[Branch]]="LUXOR",
       320 - 40 * (COUNTIF(G44:J44, TRUE) + COUNTIF(L44:O44, TRUE)),
       IF(Table1[[#This Row],[Branch]]="ARMANT",
          240 - 30 * (COUNTIF(G44:J44, TRUE) + COUNTIF(L44:O44, TRUE)),
          0
       )
    )
)</f>
        <v>0</v>
      </c>
      <c r="W44" s="55">
        <f>IF(Table13[[#This Row],[Captain]]="Sharaf",0,120)</f>
        <v>120</v>
      </c>
      <c r="X44" s="25">
        <v>50</v>
      </c>
      <c r="Y44" s="58">
        <f>IF(Table1[[#This Row],[Subscription price]]&gt;1,Table1[[#This Row],[Subscription price]]-(Table1[[#This Row],[Water Balance]]+Table1[[#This Row],[Coach Share]]+Table1[[#This Row],[Sales]]),0)</f>
        <v>0</v>
      </c>
      <c r="Z44" s="3"/>
      <c r="AA44" s="3" t="str">
        <f>IF(Table1[[#This Row],[Deposit ]]&gt;0, B44-C44, "")</f>
        <v/>
      </c>
      <c r="AB44" s="3"/>
    </row>
    <row r="45" spans="1:28" ht="18" hidden="1" thickTop="1" thickBot="1" x14ac:dyDescent="0.25">
      <c r="A45" s="3"/>
      <c r="B45" s="6"/>
      <c r="C45" s="6"/>
      <c r="D45" s="6"/>
      <c r="E45" s="29"/>
      <c r="F45" s="3"/>
      <c r="G45" s="2" t="b">
        <v>0</v>
      </c>
      <c r="H45" s="2" t="b">
        <v>0</v>
      </c>
      <c r="I45" s="2" t="b">
        <v>0</v>
      </c>
      <c r="J45" s="2" t="b">
        <v>0</v>
      </c>
      <c r="K45" s="27"/>
      <c r="L45" s="2" t="b">
        <v>0</v>
      </c>
      <c r="M45" s="2" t="b">
        <v>0</v>
      </c>
      <c r="N45" s="2" t="b">
        <v>0</v>
      </c>
      <c r="O45" s="2" t="b">
        <v>0</v>
      </c>
      <c r="P45" s="9">
        <f>COUNTIF(Table1[[#This Row],[Session 1]:[Session 8]],TRUE)</f>
        <v>0</v>
      </c>
      <c r="Q45" s="3"/>
      <c r="R45" s="54" t="str">
        <f>IF(Table1[[#This Row],[Day]]="MON/THUR", "ARMANT", IF(Table1[[#This Row],[Day]]="SUN / WED", "LUXOR", ""))</f>
        <v/>
      </c>
      <c r="S45" s="3"/>
      <c r="T45" s="3"/>
      <c r="U45" s="3"/>
      <c r="V45" s="55">
        <f>IF(TRIM(Table1[[#This Row],[Branch]])="",
    0,
    IF(Table1[[#This Row],[Branch]]="LUXOR",
       320 - 40 * (COUNTIF(G45:J45, TRUE) + COUNTIF(L45:O45, TRUE)),
       IF(Table1[[#This Row],[Branch]]="ARMANT",
          240 - 30 * (COUNTIF(G45:J45, TRUE) + COUNTIF(L45:O45, TRUE)),
          0
       )
    )
)</f>
        <v>0</v>
      </c>
      <c r="W45" s="55">
        <f>IF(Table13[[#This Row],[Captain]]="Sharaf",0,120)</f>
        <v>120</v>
      </c>
      <c r="X45" s="25">
        <v>50</v>
      </c>
      <c r="Y45" s="58">
        <f>IF(Table1[[#This Row],[Subscription price]]&gt;1,Table1[[#This Row],[Subscription price]]-(Table1[[#This Row],[Water Balance]]+Table1[[#This Row],[Coach Share]]+Table1[[#This Row],[Sales]]),0)</f>
        <v>0</v>
      </c>
      <c r="Z45" s="3"/>
      <c r="AA45" s="3" t="str">
        <f>IF(Table1[[#This Row],[Deposit ]]&gt;0, B45-C45, "")</f>
        <v/>
      </c>
      <c r="AB45" s="3"/>
    </row>
    <row r="46" spans="1:28" ht="18" hidden="1" thickTop="1" thickBot="1" x14ac:dyDescent="0.25">
      <c r="A46" s="3"/>
      <c r="B46" s="6"/>
      <c r="C46" s="6"/>
      <c r="D46" s="6"/>
      <c r="E46" s="29"/>
      <c r="F46" s="3"/>
      <c r="G46" s="2" t="b">
        <v>0</v>
      </c>
      <c r="H46" s="2" t="b">
        <v>0</v>
      </c>
      <c r="I46" s="2" t="b">
        <v>0</v>
      </c>
      <c r="J46" s="2" t="b">
        <v>0</v>
      </c>
      <c r="K46" s="27"/>
      <c r="L46" s="2" t="b">
        <v>0</v>
      </c>
      <c r="M46" s="2" t="b">
        <v>0</v>
      </c>
      <c r="N46" s="2" t="b">
        <v>0</v>
      </c>
      <c r="O46" s="2" t="b">
        <v>0</v>
      </c>
      <c r="P46" s="9">
        <f>COUNTIF(Table1[[#This Row],[Session 1]:[Session 8]],TRUE)</f>
        <v>0</v>
      </c>
      <c r="Q46" s="3"/>
      <c r="R46" s="54" t="str">
        <f>IF(Table1[[#This Row],[Day]]="MON/THUR", "ARMANT", IF(Table1[[#This Row],[Day]]="SUN / WED", "LUXOR", ""))</f>
        <v/>
      </c>
      <c r="S46" s="3"/>
      <c r="T46" s="3"/>
      <c r="U46" s="3"/>
      <c r="V46" s="55">
        <f>IF(TRIM(Table1[[#This Row],[Branch]])="",
    0,
    IF(Table1[[#This Row],[Branch]]="LUXOR",
       320 - 40 * (COUNTIF(G46:J46, TRUE) + COUNTIF(L46:O46, TRUE)),
       IF(Table1[[#This Row],[Branch]]="ARMANT",
          240 - 30 * (COUNTIF(G46:J46, TRUE) + COUNTIF(L46:O46, TRUE)),
          0
       )
    )
)</f>
        <v>0</v>
      </c>
      <c r="W46" s="55">
        <f>IF(Table13[[#This Row],[Captain]]="Sharaf",0,120)</f>
        <v>120</v>
      </c>
      <c r="X46" s="25">
        <v>50</v>
      </c>
      <c r="Y46" s="58">
        <f>IF(Table1[[#This Row],[Subscription price]]&gt;1,Table1[[#This Row],[Subscription price]]-(Table1[[#This Row],[Water Balance]]+Table1[[#This Row],[Coach Share]]+Table1[[#This Row],[Sales]]),0)</f>
        <v>0</v>
      </c>
      <c r="Z46" s="3"/>
      <c r="AA46" s="3" t="str">
        <f>IF(Table1[[#This Row],[Deposit ]]&gt;0, B46-C46, "")</f>
        <v/>
      </c>
      <c r="AB46" s="3"/>
    </row>
    <row r="47" spans="1:28" ht="18" hidden="1" thickTop="1" thickBot="1" x14ac:dyDescent="0.25">
      <c r="A47" s="3"/>
      <c r="B47" s="6"/>
      <c r="C47" s="6"/>
      <c r="D47" s="6"/>
      <c r="E47" s="29"/>
      <c r="F47" s="3"/>
      <c r="G47" s="2" t="b">
        <v>0</v>
      </c>
      <c r="H47" s="2" t="b">
        <v>0</v>
      </c>
      <c r="I47" s="2" t="b">
        <v>0</v>
      </c>
      <c r="J47" s="2" t="b">
        <v>0</v>
      </c>
      <c r="K47" s="27"/>
      <c r="L47" s="2" t="b">
        <v>0</v>
      </c>
      <c r="M47" s="2" t="b">
        <v>0</v>
      </c>
      <c r="N47" s="2" t="b">
        <v>0</v>
      </c>
      <c r="O47" s="2" t="b">
        <v>0</v>
      </c>
      <c r="P47" s="9">
        <f>COUNTIF(Table1[[#This Row],[Session 1]:[Session 8]],TRUE)</f>
        <v>0</v>
      </c>
      <c r="Q47" s="3"/>
      <c r="R47" s="54" t="str">
        <f>IF(Table1[[#This Row],[Day]]="MON/THUR", "ARMANT", IF(Table1[[#This Row],[Day]]="SUN / WED", "LUXOR", ""))</f>
        <v/>
      </c>
      <c r="S47" s="3"/>
      <c r="T47" s="3"/>
      <c r="U47" s="3"/>
      <c r="V47" s="55">
        <f>IF(TRIM(Table1[[#This Row],[Branch]])="",
    0,
    IF(Table1[[#This Row],[Branch]]="LUXOR",
       320 - 40 * (COUNTIF(G47:J47, TRUE) + COUNTIF(L47:O47, TRUE)),
       IF(Table1[[#This Row],[Branch]]="ARMANT",
          240 - 30 * (COUNTIF(G47:J47, TRUE) + COUNTIF(L47:O47, TRUE)),
          0
       )
    )
)</f>
        <v>0</v>
      </c>
      <c r="W47" s="55">
        <f>IF(Table13[[#This Row],[Captain]]="Sharaf",0,120)</f>
        <v>120</v>
      </c>
      <c r="X47" s="25">
        <v>50</v>
      </c>
      <c r="Y47" s="58">
        <f>IF(Table1[[#This Row],[Subscription price]]&gt;1,Table1[[#This Row],[Subscription price]]-(Table1[[#This Row],[Water Balance]]+Table1[[#This Row],[Coach Share]]+Table1[[#This Row],[Sales]]),0)</f>
        <v>0</v>
      </c>
      <c r="Z47" s="3"/>
      <c r="AA47" s="3" t="str">
        <f>IF(Table1[[#This Row],[Deposit ]]&gt;0, B47-C47, "")</f>
        <v/>
      </c>
      <c r="AB47" s="3"/>
    </row>
    <row r="48" spans="1:28" ht="18" hidden="1" thickTop="1" thickBot="1" x14ac:dyDescent="0.25">
      <c r="A48" s="3"/>
      <c r="B48" s="6"/>
      <c r="C48" s="6"/>
      <c r="D48" s="6"/>
      <c r="E48" s="29"/>
      <c r="F48" s="3"/>
      <c r="G48" s="2" t="b">
        <v>0</v>
      </c>
      <c r="H48" s="2" t="b">
        <v>0</v>
      </c>
      <c r="I48" s="2" t="b">
        <v>0</v>
      </c>
      <c r="J48" s="2" t="b">
        <v>0</v>
      </c>
      <c r="K48" s="27"/>
      <c r="L48" s="2" t="b">
        <v>0</v>
      </c>
      <c r="M48" s="2" t="b">
        <v>0</v>
      </c>
      <c r="N48" s="2" t="b">
        <v>0</v>
      </c>
      <c r="O48" s="2" t="b">
        <v>0</v>
      </c>
      <c r="P48" s="9">
        <f>COUNTIF(Table1[[#This Row],[Session 1]:[Session 8]],TRUE)</f>
        <v>0</v>
      </c>
      <c r="Q48" s="3"/>
      <c r="R48" s="54" t="str">
        <f>IF(Table1[[#This Row],[Day]]="MON/THUR", "ARMANT", IF(Table1[[#This Row],[Day]]="SUN / WED", "LUXOR", ""))</f>
        <v/>
      </c>
      <c r="S48" s="3"/>
      <c r="T48" s="3"/>
      <c r="U48" s="3"/>
      <c r="V48" s="55">
        <f>IF(TRIM(Table1[[#This Row],[Branch]])="",
    0,
    IF(Table1[[#This Row],[Branch]]="LUXOR",
       320 - 40 * (COUNTIF(G48:J48, TRUE) + COUNTIF(L48:O48, TRUE)),
       IF(Table1[[#This Row],[Branch]]="ARMANT",
          240 - 30 * (COUNTIF(G48:J48, TRUE) + COUNTIF(L48:O48, TRUE)),
          0
       )
    )
)</f>
        <v>0</v>
      </c>
      <c r="W48" s="55">
        <f>IF(Table13[[#This Row],[Captain]]="Sharaf",0,120)</f>
        <v>120</v>
      </c>
      <c r="X48" s="25">
        <v>50</v>
      </c>
      <c r="Y48" s="58">
        <f>IF(Table1[[#This Row],[Subscription price]]&gt;1,Table1[[#This Row],[Subscription price]]-(Table1[[#This Row],[Water Balance]]+Table1[[#This Row],[Coach Share]]+Table1[[#This Row],[Sales]]),0)</f>
        <v>0</v>
      </c>
      <c r="Z48" s="3"/>
      <c r="AA48" s="3" t="str">
        <f>IF(Table1[[#This Row],[Deposit ]]&gt;0, B48-C48, "")</f>
        <v/>
      </c>
      <c r="AB48" s="3"/>
    </row>
    <row r="49" spans="1:28" ht="18" hidden="1" thickTop="1" thickBot="1" x14ac:dyDescent="0.25">
      <c r="A49" s="3"/>
      <c r="B49" s="6"/>
      <c r="C49" s="6"/>
      <c r="D49" s="6"/>
      <c r="E49" s="29"/>
      <c r="F49" s="3"/>
      <c r="G49" s="2" t="b">
        <v>0</v>
      </c>
      <c r="H49" s="2" t="b">
        <v>0</v>
      </c>
      <c r="I49" s="2" t="b">
        <v>0</v>
      </c>
      <c r="J49" s="2" t="b">
        <v>0</v>
      </c>
      <c r="K49" s="27"/>
      <c r="L49" s="2" t="b">
        <v>0</v>
      </c>
      <c r="M49" s="2" t="b">
        <v>0</v>
      </c>
      <c r="N49" s="2" t="b">
        <v>0</v>
      </c>
      <c r="O49" s="2" t="b">
        <v>0</v>
      </c>
      <c r="P49" s="9">
        <f>COUNTIF(Table1[[#This Row],[Session 1]:[Session 8]],TRUE)</f>
        <v>0</v>
      </c>
      <c r="Q49" s="3"/>
      <c r="R49" s="54" t="str">
        <f>IF(Table1[[#This Row],[Day]]="MON/THUR", "ARMANT", IF(Table1[[#This Row],[Day]]="SUN / WED", "LUXOR", ""))</f>
        <v/>
      </c>
      <c r="S49" s="3"/>
      <c r="T49" s="3"/>
      <c r="U49" s="3"/>
      <c r="V49" s="55">
        <f>IF(TRIM(Table1[[#This Row],[Branch]])="",
    0,
    IF(Table1[[#This Row],[Branch]]="LUXOR",
       320 - 40 * (COUNTIF(G49:J49, TRUE) + COUNTIF(L49:O49, TRUE)),
       IF(Table1[[#This Row],[Branch]]="ARMANT",
          240 - 30 * (COUNTIF(G49:J49, TRUE) + COUNTIF(L49:O49, TRUE)),
          0
       )
    )
)</f>
        <v>0</v>
      </c>
      <c r="W49" s="55">
        <f>IF(Table13[[#This Row],[Captain]]="Sharaf",0,120)</f>
        <v>120</v>
      </c>
      <c r="X49" s="25">
        <v>50</v>
      </c>
      <c r="Y49" s="58">
        <f>IF(Table1[[#This Row],[Subscription price]]&gt;1,Table1[[#This Row],[Subscription price]]-(Table1[[#This Row],[Water Balance]]+Table1[[#This Row],[Coach Share]]+Table1[[#This Row],[Sales]]),0)</f>
        <v>0</v>
      </c>
      <c r="Z49" s="3"/>
      <c r="AA49" s="3" t="str">
        <f>IF(Table1[[#This Row],[Deposit ]]&gt;0, B49-C49, "")</f>
        <v/>
      </c>
      <c r="AB49" s="3"/>
    </row>
    <row r="50" spans="1:28" ht="18" hidden="1" thickTop="1" thickBot="1" x14ac:dyDescent="0.25">
      <c r="A50" s="3"/>
      <c r="B50" s="6"/>
      <c r="C50" s="6"/>
      <c r="D50" s="6"/>
      <c r="E50" s="29"/>
      <c r="F50" s="3"/>
      <c r="G50" s="2" t="b">
        <v>0</v>
      </c>
      <c r="H50" s="2" t="b">
        <v>0</v>
      </c>
      <c r="I50" s="2" t="b">
        <v>0</v>
      </c>
      <c r="J50" s="2" t="b">
        <v>0</v>
      </c>
      <c r="K50" s="27"/>
      <c r="L50" s="2" t="b">
        <v>0</v>
      </c>
      <c r="M50" s="2" t="b">
        <v>0</v>
      </c>
      <c r="N50" s="2" t="b">
        <v>0</v>
      </c>
      <c r="O50" s="2" t="b">
        <v>0</v>
      </c>
      <c r="P50" s="9">
        <f>COUNTIF(Table1[[#This Row],[Session 1]:[Session 8]],TRUE)</f>
        <v>0</v>
      </c>
      <c r="Q50" s="3"/>
      <c r="R50" s="54" t="str">
        <f>IF(Table1[[#This Row],[Day]]="MON/THUR", "ARMANT", IF(Table1[[#This Row],[Day]]="SUN / WED", "LUXOR", ""))</f>
        <v/>
      </c>
      <c r="S50" s="3"/>
      <c r="T50" s="3"/>
      <c r="U50" s="3"/>
      <c r="V50" s="55">
        <f>IF(TRIM(Table1[[#This Row],[Branch]])="",
    0,
    IF(Table1[[#This Row],[Branch]]="LUXOR",
       320 - 40 * (COUNTIF(G50:J50, TRUE) + COUNTIF(L50:O50, TRUE)),
       IF(Table1[[#This Row],[Branch]]="ARMANT",
          240 - 30 * (COUNTIF(G50:J50, TRUE) + COUNTIF(L50:O50, TRUE)),
          0
       )
    )
)</f>
        <v>0</v>
      </c>
      <c r="W50" s="55">
        <f>IF(Table13[[#This Row],[Captain]]="Sharaf",0,120)</f>
        <v>120</v>
      </c>
      <c r="X50" s="25">
        <v>50</v>
      </c>
      <c r="Y50" s="58">
        <f>IF(Table1[[#This Row],[Subscription price]]&gt;1,Table1[[#This Row],[Subscription price]]-(Table1[[#This Row],[Water Balance]]+Table1[[#This Row],[Coach Share]]+Table1[[#This Row],[Sales]]),0)</f>
        <v>0</v>
      </c>
      <c r="Z50" s="3"/>
      <c r="AA50" s="3" t="str">
        <f>IF(Table1[[#This Row],[Deposit ]]&gt;0, B50-C50, "")</f>
        <v/>
      </c>
      <c r="AB50" s="3"/>
    </row>
    <row r="51" spans="1:28" ht="18" hidden="1" thickTop="1" thickBot="1" x14ac:dyDescent="0.25">
      <c r="A51" s="3"/>
      <c r="B51" s="6"/>
      <c r="C51" s="6"/>
      <c r="D51" s="6"/>
      <c r="E51" s="29"/>
      <c r="F51" s="3"/>
      <c r="G51" s="2" t="b">
        <v>0</v>
      </c>
      <c r="H51" s="2" t="b">
        <v>0</v>
      </c>
      <c r="I51" s="2" t="b">
        <v>0</v>
      </c>
      <c r="J51" s="2" t="b">
        <v>0</v>
      </c>
      <c r="K51" s="27"/>
      <c r="L51" s="2" t="b">
        <v>0</v>
      </c>
      <c r="M51" s="2" t="b">
        <v>0</v>
      </c>
      <c r="N51" s="2" t="b">
        <v>0</v>
      </c>
      <c r="O51" s="2" t="b">
        <v>0</v>
      </c>
      <c r="P51" s="9">
        <f>COUNTIF(Table1[[#This Row],[Session 1]:[Session 8]],TRUE)</f>
        <v>0</v>
      </c>
      <c r="Q51" s="3"/>
      <c r="R51" s="54" t="str">
        <f>IF(Table1[[#This Row],[Day]]="MON/THUR", "ARMANT", IF(Table1[[#This Row],[Day]]="SUN / WED", "LUXOR", ""))</f>
        <v/>
      </c>
      <c r="S51" s="3"/>
      <c r="T51" s="3"/>
      <c r="U51" s="3"/>
      <c r="V51" s="55">
        <f>IF(TRIM(Table1[[#This Row],[Branch]])="",
    0,
    IF(Table1[[#This Row],[Branch]]="LUXOR",
       320 - 40 * (COUNTIF(G51:J51, TRUE) + COUNTIF(L51:O51, TRUE)),
       IF(Table1[[#This Row],[Branch]]="ARMANT",
          240 - 30 * (COUNTIF(G51:J51, TRUE) + COUNTIF(L51:O51, TRUE)),
          0
       )
    )
)</f>
        <v>0</v>
      </c>
      <c r="W51" s="55">
        <f>IF(Table13[[#This Row],[Captain]]="Sharaf",0,120)</f>
        <v>120</v>
      </c>
      <c r="X51" s="25">
        <v>50</v>
      </c>
      <c r="Y51" s="58">
        <f>IF(Table1[[#This Row],[Subscription price]]&gt;1,Table1[[#This Row],[Subscription price]]-(Table1[[#This Row],[Water Balance]]+Table1[[#This Row],[Coach Share]]+Table1[[#This Row],[Sales]]),0)</f>
        <v>0</v>
      </c>
      <c r="Z51" s="3"/>
      <c r="AA51" s="3" t="str">
        <f>IF(Table1[[#This Row],[Deposit ]]&gt;0, B51-C51, "")</f>
        <v/>
      </c>
      <c r="AB51" s="3"/>
    </row>
    <row r="52" spans="1:28" ht="17" hidden="1" thickTop="1" thickBot="1" x14ac:dyDescent="0.25">
      <c r="A52" s="3"/>
      <c r="B52" s="3"/>
      <c r="C52" s="3"/>
      <c r="D52" s="3"/>
      <c r="E52" s="3"/>
      <c r="F52" s="3"/>
      <c r="G52" s="2" t="b">
        <v>0</v>
      </c>
      <c r="H52" s="2" t="b">
        <v>0</v>
      </c>
      <c r="I52" s="2" t="b">
        <v>0</v>
      </c>
      <c r="J52" s="2" t="b">
        <v>0</v>
      </c>
      <c r="K52" s="27"/>
      <c r="L52" s="2" t="b">
        <v>0</v>
      </c>
      <c r="M52" s="2" t="b">
        <v>0</v>
      </c>
      <c r="N52" s="2" t="b">
        <v>0</v>
      </c>
      <c r="O52" s="2" t="b">
        <v>0</v>
      </c>
      <c r="P52" s="2">
        <f>COUNTIF(Table1[[#This Row],[Session 1]:[Session 8]],TRUE)</f>
        <v>0</v>
      </c>
      <c r="Q52" s="3"/>
      <c r="R52" s="56"/>
      <c r="S52" s="3"/>
      <c r="T52" s="3"/>
      <c r="U52" s="3"/>
      <c r="V52" s="55">
        <f>IF(TRIM(Table1[[#This Row],[Branch]])="",
    0,
    IF(Table1[[#This Row],[Branch]]="LUXOR",
       320 - 40 * (COUNTIF(G52:J52, TRUE) + COUNTIF(L52:O52, TRUE)),
       IF(Table1[[#This Row],[Branch]]="ARMANT",
          240 - 30 * (COUNTIF(G52:J52, TRUE) + COUNTIF(L52:O52, TRUE)),
          0
       )
    )
)</f>
        <v>0</v>
      </c>
      <c r="W52" s="55">
        <f>IF(Table13[[#This Row],[Captain]]="Sharaf",0,120)</f>
        <v>120</v>
      </c>
      <c r="X52" s="25">
        <v>50</v>
      </c>
      <c r="Y52" s="58">
        <f>IF(Table1[[#This Row],[Subscription price]]&gt;1,Table1[[#This Row],[Subscription price]]-(Table1[[#This Row],[Water Balance]]+Table1[[#This Row],[Coach Share]]+Table1[[#This Row],[Sales]]),0)</f>
        <v>0</v>
      </c>
      <c r="Z52" s="3"/>
      <c r="AA52" s="3" t="str">
        <f>IF(Table1[[#This Row],[Deposit ]]&gt;0, B52-C52, "")</f>
        <v/>
      </c>
      <c r="AB52" s="3"/>
    </row>
    <row r="53" spans="1:28" ht="17" hidden="1" thickTop="1" thickBot="1" x14ac:dyDescent="0.25">
      <c r="D53" s="3"/>
      <c r="E53" s="46"/>
      <c r="F53" s="2" t="b">
        <v>0</v>
      </c>
      <c r="G53" s="47" t="b">
        <v>0</v>
      </c>
      <c r="H53" s="2" t="b">
        <v>0</v>
      </c>
      <c r="I53" s="2" t="b">
        <v>0</v>
      </c>
      <c r="J53" s="2" t="b">
        <v>0</v>
      </c>
      <c r="K53" s="48" t="b">
        <v>0</v>
      </c>
      <c r="L53" s="2" t="b">
        <v>0</v>
      </c>
      <c r="M53" s="2" t="b">
        <v>0</v>
      </c>
      <c r="N53" s="2" t="b">
        <v>0</v>
      </c>
      <c r="O53" s="2" t="b">
        <v>0</v>
      </c>
      <c r="P53" s="2">
        <f>COUNTIF(Table1[[#This Row],[Session 1]:[Session 8]],TRUE)</f>
        <v>0</v>
      </c>
      <c r="R53" s="53" t="str">
        <f>IF(Table1[[#This Row],[Day]]="MON/THUR", "ARMANT", IF(Table1[[#This Row],[Day]]="SUN / WED", "LUXOR", ""))</f>
        <v/>
      </c>
      <c r="V53" s="55">
        <f>IF(TRIM(Table1[[#This Row],[Branch]])="",
    0,
    IF(Table1[[#This Row],[Branch]]="LUXOR",
       320 - 40 * (COUNTIF(G53:J53, TRUE) + COUNTIF(L53:O53, TRUE)),
       IF(Table1[[#This Row],[Branch]]="ARMANT",
          240 - 30 * (COUNTIF(G53:J53, TRUE) + COUNTIF(L53:O53, TRUE)),
          0
       )
    )
)</f>
        <v>0</v>
      </c>
      <c r="W53" s="55">
        <f>IF(Table13[[#This Row],[Captain]]="Sharaf",0,120)</f>
        <v>120</v>
      </c>
      <c r="X53" s="25">
        <v>50</v>
      </c>
      <c r="Y53" s="58">
        <f>IF(Table1[[#This Row],[Subscription price]]&gt;1,Table1[[#This Row],[Subscription price]]-(Table1[[#This Row],[Water Balance]]+Table1[[#This Row],[Coach Share]]+Table1[[#This Row],[Sales]]),0)</f>
        <v>0</v>
      </c>
      <c r="Z53" s="3"/>
      <c r="AA53" s="3" t="str">
        <f>IF(Table1[[#This Row],[Deposit ]]&gt;0, B53-C53, "")</f>
        <v/>
      </c>
    </row>
    <row r="54" spans="1:28" ht="17" hidden="1" thickTop="1" thickBot="1" x14ac:dyDescent="0.25">
      <c r="D54" s="3"/>
      <c r="E54" s="46"/>
      <c r="F54" s="2" t="b">
        <v>0</v>
      </c>
      <c r="G54" s="47" t="b">
        <v>0</v>
      </c>
      <c r="H54" s="2" t="b">
        <v>0</v>
      </c>
      <c r="I54" s="2" t="b">
        <v>0</v>
      </c>
      <c r="J54" s="2" t="b">
        <v>0</v>
      </c>
      <c r="K54" s="48" t="b">
        <v>0</v>
      </c>
      <c r="L54" s="2" t="b">
        <v>0</v>
      </c>
      <c r="M54" s="2" t="b">
        <v>0</v>
      </c>
      <c r="N54" s="2" t="b">
        <v>0</v>
      </c>
      <c r="O54" s="2" t="b">
        <v>0</v>
      </c>
      <c r="P54" s="2">
        <f>COUNTIF(Table1[[#This Row],[Session 1]:[Session 8]],TRUE)</f>
        <v>0</v>
      </c>
      <c r="R54" s="53" t="str">
        <f>IF(Table1[[#This Row],[Day]]="MON/THUR", "ARMANT", IF(Table1[[#This Row],[Day]]="SUN / WED", "LUXOR", ""))</f>
        <v/>
      </c>
      <c r="V54" s="55">
        <f>IF(TRIM(Table1[[#This Row],[Branch]])="",
    0,
    IF(Table1[[#This Row],[Branch]]="LUXOR",
       320 - 40 * (COUNTIF(G54:J54, TRUE) + COUNTIF(L54:O54, TRUE)),
       IF(Table1[[#This Row],[Branch]]="ARMANT",
          240 - 30 * (COUNTIF(G54:J54, TRUE) + COUNTIF(L54:O54, TRUE)),
          0
       )
    )
)</f>
        <v>0</v>
      </c>
      <c r="W54" s="55">
        <f>IF(Table13[[#This Row],[Captain]]="Sharaf",0,120)</f>
        <v>120</v>
      </c>
      <c r="X54" s="25"/>
      <c r="Y54" s="58">
        <f>IF(Table1[[#This Row],[Subscription price]]&gt;1,Table1[[#This Row],[Subscription price]]-(Table1[[#This Row],[Water Balance]]+Table1[[#This Row],[Coach Share]]+Table1[[#This Row],[Sales]]),0)</f>
        <v>0</v>
      </c>
      <c r="Z54" s="3"/>
      <c r="AA54" s="3" t="str">
        <f>IF(Table1[[#This Row],[Deposit ]]&gt;0, B54-C54, "")</f>
        <v/>
      </c>
    </row>
    <row r="55" spans="1:28" ht="17" hidden="1" thickTop="1" thickBot="1" x14ac:dyDescent="0.25">
      <c r="D55" s="3"/>
      <c r="E55" s="46"/>
      <c r="F55" s="2" t="b">
        <v>0</v>
      </c>
      <c r="G55" s="47" t="b">
        <v>0</v>
      </c>
      <c r="H55" s="2" t="b">
        <v>0</v>
      </c>
      <c r="I55" s="2" t="b">
        <v>0</v>
      </c>
      <c r="J55" s="2" t="b">
        <v>0</v>
      </c>
      <c r="K55" s="48" t="b">
        <v>0</v>
      </c>
      <c r="L55" s="2" t="b">
        <v>0</v>
      </c>
      <c r="M55" s="2" t="b">
        <v>0</v>
      </c>
      <c r="N55" s="2" t="b">
        <v>0</v>
      </c>
      <c r="O55" s="2" t="b">
        <v>0</v>
      </c>
      <c r="P55" s="2">
        <f>COUNTIF(Table1[[#This Row],[Session 1]:[Session 8]],TRUE)</f>
        <v>0</v>
      </c>
      <c r="R55" s="53" t="str">
        <f>IF(Table1[[#This Row],[Day]]="MON/THUR", "ARMANT", IF(Table1[[#This Row],[Day]]="SUN / WED", "LUXOR", ""))</f>
        <v/>
      </c>
      <c r="V55" s="55">
        <f>IF(TRIM(Table1[[#This Row],[Branch]])="",
    0,
    IF(Table1[[#This Row],[Branch]]="LUXOR",
       320 - 40 * (COUNTIF(G55:J55, TRUE) + COUNTIF(L55:O55, TRUE)),
       IF(Table1[[#This Row],[Branch]]="ARMANT",
          240 - 30 * (COUNTIF(G55:J55, TRUE) + COUNTIF(L55:O55, TRUE)),
          0
       )
    )
)</f>
        <v>0</v>
      </c>
      <c r="W55" s="55">
        <f>IF(Table13[[#This Row],[Captain]]="Sharaf",0,120)</f>
        <v>120</v>
      </c>
      <c r="X55" s="25"/>
      <c r="Y55" s="58">
        <f>IF(Table1[[#This Row],[Subscription price]]&gt;1,Table1[[#This Row],[Subscription price]]-(Table1[[#This Row],[Water Balance]]+Table1[[#This Row],[Coach Share]]+Table1[[#This Row],[Sales]]),0)</f>
        <v>0</v>
      </c>
      <c r="Z55" s="3"/>
      <c r="AA55" s="3" t="str">
        <f>IF(Table1[[#This Row],[Deposit ]]&gt;0, B55-C55, "")</f>
        <v/>
      </c>
    </row>
    <row r="56" spans="1:28" ht="17" hidden="1" thickTop="1" thickBot="1" x14ac:dyDescent="0.25">
      <c r="D56" s="3"/>
      <c r="E56" s="46"/>
      <c r="F56" s="2" t="b">
        <v>0</v>
      </c>
      <c r="G56" s="47" t="b">
        <v>0</v>
      </c>
      <c r="H56" s="2" t="b">
        <v>0</v>
      </c>
      <c r="I56" s="2" t="b">
        <v>0</v>
      </c>
      <c r="J56" s="2" t="b">
        <v>0</v>
      </c>
      <c r="K56" s="48" t="b">
        <v>0</v>
      </c>
      <c r="L56" s="2" t="b">
        <v>0</v>
      </c>
      <c r="M56" s="2" t="b">
        <v>0</v>
      </c>
      <c r="N56" s="2" t="b">
        <v>0</v>
      </c>
      <c r="O56" s="2" t="b">
        <v>0</v>
      </c>
      <c r="P56" s="2">
        <f>COUNTIF(Table1[[#This Row],[Session 1]:[Session 8]],TRUE)</f>
        <v>0</v>
      </c>
      <c r="R56" s="53" t="str">
        <f>IF(Table1[[#This Row],[Day]]="MON/THUR", "ARMANT", IF(Table1[[#This Row],[Day]]="SUN / WED", "LUXOR", ""))</f>
        <v/>
      </c>
      <c r="V56" s="55">
        <f>IF(TRIM(Table1[[#This Row],[Branch]])="",
    0,
    IF(Table1[[#This Row],[Branch]]="LUXOR",
       320 - 40 * (COUNTIF(G56:J56, TRUE) + COUNTIF(L56:O56, TRUE)),
       IF(Table1[[#This Row],[Branch]]="ARMANT",
          240 - 30 * (COUNTIF(G56:J56, TRUE) + COUNTIF(L56:O56, TRUE)),
          0
       )
    )
)</f>
        <v>0</v>
      </c>
      <c r="W56" s="55">
        <f>IF(Table13[[#This Row],[Captain]]="Sharaf",0,120)</f>
        <v>120</v>
      </c>
      <c r="X56" s="25"/>
      <c r="Y56" s="58">
        <f>IF(Table1[[#This Row],[Subscription price]]&gt;1,Table1[[#This Row],[Subscription price]]-(Table1[[#This Row],[Water Balance]]+Table1[[#This Row],[Coach Share]]+Table1[[#This Row],[Sales]]),0)</f>
        <v>0</v>
      </c>
      <c r="Z56" s="3"/>
      <c r="AA56" s="3" t="str">
        <f>IF(Table1[[#This Row],[Deposit ]]&gt;0, B56-C56, "")</f>
        <v/>
      </c>
    </row>
    <row r="57" spans="1:28" ht="17" hidden="1" thickTop="1" thickBot="1" x14ac:dyDescent="0.25">
      <c r="D57" s="3"/>
      <c r="E57" s="46"/>
      <c r="F57" s="2" t="b">
        <v>0</v>
      </c>
      <c r="G57" s="47" t="b">
        <v>0</v>
      </c>
      <c r="H57" s="2" t="b">
        <v>0</v>
      </c>
      <c r="I57" s="2" t="b">
        <v>0</v>
      </c>
      <c r="J57" s="2" t="b">
        <v>0</v>
      </c>
      <c r="K57" s="48" t="b">
        <v>0</v>
      </c>
      <c r="L57" s="2" t="b">
        <v>0</v>
      </c>
      <c r="M57" s="2" t="b">
        <v>0</v>
      </c>
      <c r="N57" s="2" t="b">
        <v>0</v>
      </c>
      <c r="O57" s="2" t="b">
        <v>0</v>
      </c>
      <c r="P57" s="2">
        <f>COUNTIF(Table1[[#This Row],[Session 1]:[Session 8]],TRUE)</f>
        <v>0</v>
      </c>
      <c r="R57" s="53" t="str">
        <f>IF(Table1[[#This Row],[Day]]="MON/THUR", "ARMANT", IF(Table1[[#This Row],[Day]]="SUN / WED", "LUXOR", ""))</f>
        <v/>
      </c>
      <c r="V57" s="55">
        <f>IF(TRIM(Table1[[#This Row],[Branch]])="",
    0,
    IF(Table1[[#This Row],[Branch]]="LUXOR",
       320 - 40 * (COUNTIF(G57:J57, TRUE) + COUNTIF(L57:O57, TRUE)),
       IF(Table1[[#This Row],[Branch]]="ARMANT",
          240 - 30 * (COUNTIF(G57:J57, TRUE) + COUNTIF(L57:O57, TRUE)),
          0
       )
    )
)</f>
        <v>0</v>
      </c>
      <c r="W57" s="55" t="e">
        <f>IF(Table13[[#This Row],[Captain]]="Sharaf",0,120)</f>
        <v>#VALUE!</v>
      </c>
      <c r="X57" s="25"/>
      <c r="Y57" s="58">
        <f>IF(Table1[[#This Row],[Subscription price]]&gt;1,Table1[[#This Row],[Subscription price]]-(Table1[[#This Row],[Water Balance]]+Table1[[#This Row],[Coach Share]]+Table1[[#This Row],[Sales]]),0)</f>
        <v>0</v>
      </c>
      <c r="Z57" s="3"/>
      <c r="AA57" s="3" t="str">
        <f>IF(Table1[[#This Row],[Deposit ]]&gt;0, B57-C57, "")</f>
        <v/>
      </c>
    </row>
    <row r="58" spans="1:28" ht="17" hidden="1" thickTop="1" thickBot="1" x14ac:dyDescent="0.25">
      <c r="D58" s="3"/>
      <c r="E58" s="46"/>
      <c r="F58" s="2" t="b">
        <v>0</v>
      </c>
      <c r="G58" s="47" t="b">
        <v>0</v>
      </c>
      <c r="H58" s="2" t="b">
        <v>0</v>
      </c>
      <c r="I58" s="2" t="b">
        <v>0</v>
      </c>
      <c r="J58" s="2" t="b">
        <v>0</v>
      </c>
      <c r="K58" s="48" t="b">
        <v>0</v>
      </c>
      <c r="L58" s="2" t="b">
        <v>0</v>
      </c>
      <c r="M58" s="2" t="b">
        <v>0</v>
      </c>
      <c r="N58" s="2" t="b">
        <v>0</v>
      </c>
      <c r="O58" s="2" t="b">
        <v>0</v>
      </c>
      <c r="P58" s="2">
        <f>COUNTIF(Table1[[#This Row],[Session 1]:[Session 8]],TRUE)</f>
        <v>0</v>
      </c>
      <c r="R58" s="53" t="str">
        <f>IF(Table1[[#This Row],[Day]]="MON/THUR", "ARMANT", IF(Table1[[#This Row],[Day]]="SUN / WED", "LUXOR", ""))</f>
        <v/>
      </c>
      <c r="V58" s="55">
        <f>IF(TRIM(Table1[[#This Row],[Branch]])="",
    0,
    IF(Table1[[#This Row],[Branch]]="LUXOR",
       320 - 40 * (COUNTIF(G58:J58, TRUE) + COUNTIF(L58:O58, TRUE)),
       IF(Table1[[#This Row],[Branch]]="ARMANT",
          240 - 30 * (COUNTIF(G58:J58, TRUE) + COUNTIF(L58:O58, TRUE)),
          0
       )
    )
)</f>
        <v>0</v>
      </c>
      <c r="W58" s="55" t="e">
        <f>IF(Table13[[#This Row],[Captain]]="Sharaf",0,120)</f>
        <v>#VALUE!</v>
      </c>
      <c r="X58" s="25"/>
      <c r="Y58" s="58">
        <f>IF(Table1[[#This Row],[Subscription price]]&gt;1,Table1[[#This Row],[Subscription price]]-(Table1[[#This Row],[Water Balance]]+Table1[[#This Row],[Coach Share]]+Table1[[#This Row],[Sales]]),0)</f>
        <v>0</v>
      </c>
      <c r="Z58" s="3"/>
      <c r="AA58" s="3" t="str">
        <f>IF(Table1[[#This Row],[Deposit ]]&gt;0, B58-C58, "")</f>
        <v/>
      </c>
    </row>
    <row r="59" spans="1:28" ht="17" hidden="1" thickTop="1" thickBot="1" x14ac:dyDescent="0.25">
      <c r="D59" s="3"/>
      <c r="E59" s="46"/>
      <c r="F59" s="2" t="b">
        <v>0</v>
      </c>
      <c r="G59" s="47" t="b">
        <v>0</v>
      </c>
      <c r="H59" s="2" t="b">
        <v>0</v>
      </c>
      <c r="I59" s="2" t="b">
        <v>0</v>
      </c>
      <c r="J59" s="2" t="b">
        <v>0</v>
      </c>
      <c r="K59" s="48" t="b">
        <v>0</v>
      </c>
      <c r="L59" s="2" t="b">
        <v>0</v>
      </c>
      <c r="M59" s="2" t="b">
        <v>0</v>
      </c>
      <c r="N59" s="2" t="b">
        <v>0</v>
      </c>
      <c r="O59" s="2" t="b">
        <v>0</v>
      </c>
      <c r="P59" s="2">
        <f>COUNTIF(Table1[[#This Row],[Session 1]:[Session 8]],TRUE)</f>
        <v>0</v>
      </c>
      <c r="R59" s="53" t="str">
        <f>IF(Table1[[#This Row],[Day]]="MON/THUR", "ARMANT", IF(Table1[[#This Row],[Day]]="SUN / WED", "LUXOR", ""))</f>
        <v/>
      </c>
      <c r="V59" s="55">
        <f>IF(TRIM(Table1[[#This Row],[Branch]])="",
    0,
    IF(Table1[[#This Row],[Branch]]="LUXOR",
       320 - 40 * (COUNTIF(G59:J59, TRUE) + COUNTIF(L59:O59, TRUE)),
       IF(Table1[[#This Row],[Branch]]="ARMANT",
          240 - 30 * (COUNTIF(G59:J59, TRUE) + COUNTIF(L59:O59, TRUE)),
          0
       )
    )
)</f>
        <v>0</v>
      </c>
      <c r="W59" s="55" t="e">
        <f>IF(Table13[[#This Row],[Captain]]="Sharaf",0,120)</f>
        <v>#VALUE!</v>
      </c>
      <c r="X59" s="25"/>
      <c r="Y59" s="58">
        <f>IF(Table1[[#This Row],[Subscription price]]&gt;1,Table1[[#This Row],[Subscription price]]-(Table1[[#This Row],[Water Balance]]+Table1[[#This Row],[Coach Share]]+Table1[[#This Row],[Sales]]),0)</f>
        <v>0</v>
      </c>
      <c r="Z59" s="3"/>
      <c r="AA59" s="3" t="str">
        <f>IF(Table1[[#This Row],[Deposit ]]&gt;0, B59-C59, "")</f>
        <v/>
      </c>
    </row>
    <row r="60" spans="1:28" ht="17" hidden="1" thickTop="1" thickBot="1" x14ac:dyDescent="0.25">
      <c r="D60" s="3"/>
      <c r="E60" s="46"/>
      <c r="F60" s="2" t="b">
        <v>0</v>
      </c>
      <c r="G60" s="47" t="b">
        <v>0</v>
      </c>
      <c r="H60" s="2" t="b">
        <v>0</v>
      </c>
      <c r="I60" s="2" t="b">
        <v>0</v>
      </c>
      <c r="J60" s="2" t="b">
        <v>0</v>
      </c>
      <c r="K60" s="48" t="b">
        <v>0</v>
      </c>
      <c r="L60" s="2" t="b">
        <v>0</v>
      </c>
      <c r="M60" s="2" t="b">
        <v>0</v>
      </c>
      <c r="N60" s="2" t="b">
        <v>0</v>
      </c>
      <c r="O60" s="2" t="b">
        <v>0</v>
      </c>
      <c r="P60" s="2">
        <f>COUNTIF(Table1[[#This Row],[Session 1]:[Session 8]],TRUE)</f>
        <v>0</v>
      </c>
      <c r="R60" s="53" t="str">
        <f>IF(Table1[[#This Row],[Day]]="MON/THUR", "ARMANT", IF(Table1[[#This Row],[Day]]="SUN / WED", "LUXOR", ""))</f>
        <v/>
      </c>
      <c r="V60" s="55">
        <f>IF(TRIM(Table1[[#This Row],[Branch]])="",
    0,
    IF(Table1[[#This Row],[Branch]]="LUXOR",
       320 - 40 * (COUNTIF(G60:J60, TRUE) + COUNTIF(L60:O60, TRUE)),
       IF(Table1[[#This Row],[Branch]]="ARMANT",
          240 - 30 * (COUNTIF(G60:J60, TRUE) + COUNTIF(L60:O60, TRUE)),
          0
       )
    )
)</f>
        <v>0</v>
      </c>
      <c r="W60" s="55" t="e">
        <f>IF(Table13[[#This Row],[Captain]]="Sharaf",0,120)</f>
        <v>#VALUE!</v>
      </c>
      <c r="X60" s="25"/>
      <c r="Y60" s="58">
        <f>IF(Table1[[#This Row],[Subscription price]]&gt;1,Table1[[#This Row],[Subscription price]]-(Table1[[#This Row],[Water Balance]]+Table1[[#This Row],[Coach Share]]+Table1[[#This Row],[Sales]]),0)</f>
        <v>0</v>
      </c>
      <c r="Z60" s="3"/>
      <c r="AA60" s="3" t="str">
        <f>IF(Table1[[#This Row],[Deposit ]]&gt;0, B60-C60, "")</f>
        <v/>
      </c>
    </row>
    <row r="61" spans="1:28" ht="17" hidden="1" thickTop="1" thickBot="1" x14ac:dyDescent="0.25">
      <c r="D61" s="3"/>
      <c r="E61" s="46"/>
      <c r="F61" s="2" t="b">
        <v>0</v>
      </c>
      <c r="G61" s="47" t="b">
        <v>0</v>
      </c>
      <c r="H61" s="2" t="b">
        <v>0</v>
      </c>
      <c r="I61" s="2" t="b">
        <v>0</v>
      </c>
      <c r="J61" s="2" t="b">
        <v>0</v>
      </c>
      <c r="K61" s="48" t="b">
        <v>0</v>
      </c>
      <c r="L61" s="2" t="b">
        <v>0</v>
      </c>
      <c r="M61" s="2" t="b">
        <v>0</v>
      </c>
      <c r="N61" s="2" t="b">
        <v>0</v>
      </c>
      <c r="O61" s="2" t="b">
        <v>0</v>
      </c>
      <c r="P61" s="2">
        <f>COUNTIF(Table1[[#This Row],[Session 1]:[Session 8]],TRUE)</f>
        <v>0</v>
      </c>
      <c r="R61" s="53" t="str">
        <f>IF(Table1[[#This Row],[Day]]="MON/THUR", "ARMANT", IF(Table1[[#This Row],[Day]]="SUN / WED", "LUXOR", ""))</f>
        <v/>
      </c>
      <c r="V61" s="55">
        <f>IF(TRIM(Table1[[#This Row],[Branch]])="",
    0,
    IF(Table1[[#This Row],[Branch]]="LUXOR",
       320 - 40 * (COUNTIF(G61:J61, TRUE) + COUNTIF(L61:O61, TRUE)),
       IF(Table1[[#This Row],[Branch]]="ARMANT",
          240 - 30 * (COUNTIF(G61:J61, TRUE) + COUNTIF(L61:O61, TRUE)),
          0
       )
    )
)</f>
        <v>0</v>
      </c>
      <c r="W61" s="55" t="e">
        <f>IF(Table13[[#This Row],[Captain]]="Sharaf",0,120)</f>
        <v>#VALUE!</v>
      </c>
      <c r="X61" s="25"/>
      <c r="Y61" s="58">
        <f>IF(Table1[[#This Row],[Subscription price]]&gt;1,Table1[[#This Row],[Subscription price]]-(Table1[[#This Row],[Water Balance]]+Table1[[#This Row],[Coach Share]]+Table1[[#This Row],[Sales]]),0)</f>
        <v>0</v>
      </c>
      <c r="Z61" s="3"/>
      <c r="AA61" s="3" t="str">
        <f>IF(Table1[[#This Row],[Deposit ]]&gt;0, B61-C61, "")</f>
        <v/>
      </c>
    </row>
    <row r="62" spans="1:28" ht="17" hidden="1" thickTop="1" thickBot="1" x14ac:dyDescent="0.25">
      <c r="D62" s="3"/>
      <c r="E62" s="46"/>
      <c r="F62" s="2" t="b">
        <v>0</v>
      </c>
      <c r="G62" s="47" t="b">
        <v>0</v>
      </c>
      <c r="H62" s="2" t="b">
        <v>0</v>
      </c>
      <c r="I62" s="2" t="b">
        <v>0</v>
      </c>
      <c r="J62" s="2" t="b">
        <v>0</v>
      </c>
      <c r="K62" s="48" t="b">
        <v>0</v>
      </c>
      <c r="L62" s="2" t="b">
        <v>0</v>
      </c>
      <c r="M62" s="2" t="b">
        <v>0</v>
      </c>
      <c r="N62" s="2" t="b">
        <v>0</v>
      </c>
      <c r="O62" s="2" t="b">
        <v>0</v>
      </c>
      <c r="P62" s="2">
        <f>COUNTIF(Table1[[#This Row],[Session 1]:[Session 8]],TRUE)</f>
        <v>0</v>
      </c>
      <c r="R62" s="53" t="str">
        <f>IF(Table1[[#This Row],[Day]]="MON/THUR", "ARMANT", IF(Table1[[#This Row],[Day]]="SUN / WED", "LUXOR", ""))</f>
        <v/>
      </c>
      <c r="V62" s="55">
        <f>IF(TRIM(Table1[[#This Row],[Branch]])="",
    0,
    IF(Table1[[#This Row],[Branch]]="LUXOR",
       320 - 40 * (COUNTIF(G62:J62, TRUE) + COUNTIF(L62:O62, TRUE)),
       IF(Table1[[#This Row],[Branch]]="ARMANT",
          240 - 30 * (COUNTIF(G62:J62, TRUE) + COUNTIF(L62:O62, TRUE)),
          0
       )
    )
)</f>
        <v>0</v>
      </c>
      <c r="W62" s="55" t="e">
        <f>IF(Table13[[#This Row],[Captain]]="Sharaf",0,120)</f>
        <v>#VALUE!</v>
      </c>
      <c r="X62" s="25"/>
      <c r="Y62" s="58">
        <f>IF(Table1[[#This Row],[Subscription price]]&gt;1,Table1[[#This Row],[Subscription price]]-(Table1[[#This Row],[Water Balance]]+Table1[[#This Row],[Coach Share]]+Table1[[#This Row],[Sales]]),0)</f>
        <v>0</v>
      </c>
      <c r="Z62" s="3"/>
      <c r="AA62" s="3" t="str">
        <f>IF(Table1[[#This Row],[Deposit ]]&gt;0, B62-C62, "")</f>
        <v/>
      </c>
    </row>
    <row r="63" spans="1:28" ht="17" hidden="1" thickTop="1" thickBot="1" x14ac:dyDescent="0.25">
      <c r="D63" s="3"/>
      <c r="E63" s="46"/>
      <c r="F63" s="2" t="b">
        <v>0</v>
      </c>
      <c r="G63" s="47" t="b">
        <v>0</v>
      </c>
      <c r="H63" s="2" t="b">
        <v>0</v>
      </c>
      <c r="I63" s="2" t="b">
        <v>0</v>
      </c>
      <c r="J63" s="2" t="b">
        <v>0</v>
      </c>
      <c r="K63" s="48" t="b">
        <v>0</v>
      </c>
      <c r="L63" s="2" t="b">
        <v>0</v>
      </c>
      <c r="M63" s="2" t="b">
        <v>0</v>
      </c>
      <c r="N63" s="2" t="b">
        <v>0</v>
      </c>
      <c r="O63" s="2" t="b">
        <v>0</v>
      </c>
      <c r="P63" s="2">
        <f>COUNTIF(Table1[[#This Row],[Session 1]:[Session 8]],TRUE)</f>
        <v>0</v>
      </c>
      <c r="R63" s="53" t="str">
        <f>IF(Table1[[#This Row],[Day]]="MON/THUR", "ARMANT", IF(Table1[[#This Row],[Day]]="SUN / WED", "LUXOR", ""))</f>
        <v/>
      </c>
      <c r="V63" s="55">
        <f>IF(TRIM(Table1[[#This Row],[Branch]])="",
    0,
    IF(Table1[[#This Row],[Branch]]="LUXOR",
       320 - 40 * (COUNTIF(G63:J63, TRUE) + COUNTIF(L63:O63, TRUE)),
       IF(Table1[[#This Row],[Branch]]="ARMANT",
          240 - 30 * (COUNTIF(G63:J63, TRUE) + COUNTIF(L63:O63, TRUE)),
          0
       )
    )
)</f>
        <v>0</v>
      </c>
      <c r="W63" s="55" t="e">
        <f>IF(Table13[[#This Row],[Captain]]="Sharaf",0,120)</f>
        <v>#VALUE!</v>
      </c>
      <c r="X63" s="25"/>
      <c r="Y63" s="58">
        <f>IF(Table1[[#This Row],[Subscription price]]&gt;1,Table1[[#This Row],[Subscription price]]-(Table1[[#This Row],[Water Balance]]+Table1[[#This Row],[Coach Share]]+Table1[[#This Row],[Sales]]),0)</f>
        <v>0</v>
      </c>
      <c r="Z63" s="3"/>
      <c r="AA63" s="3" t="str">
        <f>IF(Table1[[#This Row],[Deposit ]]&gt;0, B63-C63, "")</f>
        <v/>
      </c>
    </row>
    <row r="64" spans="1:28" ht="17" hidden="1" thickTop="1" thickBot="1" x14ac:dyDescent="0.25">
      <c r="D64" s="3"/>
      <c r="E64" s="46"/>
      <c r="F64" s="2" t="b">
        <v>0</v>
      </c>
      <c r="G64" s="47" t="b">
        <v>0</v>
      </c>
      <c r="H64" s="2" t="b">
        <v>0</v>
      </c>
      <c r="I64" s="2" t="b">
        <v>0</v>
      </c>
      <c r="J64" s="2" t="b">
        <v>0</v>
      </c>
      <c r="K64" s="48" t="b">
        <v>0</v>
      </c>
      <c r="L64" s="2" t="b">
        <v>0</v>
      </c>
      <c r="M64" s="2" t="b">
        <v>0</v>
      </c>
      <c r="N64" s="2" t="b">
        <v>0</v>
      </c>
      <c r="O64" s="2" t="b">
        <v>0</v>
      </c>
      <c r="P64" s="2">
        <f>COUNTIF(Table1[[#This Row],[Session 1]:[Session 8]],TRUE)</f>
        <v>0</v>
      </c>
      <c r="R64" s="53" t="str">
        <f>IF(Table1[[#This Row],[Day]]="MON/THUR", "ARMANT", IF(Table1[[#This Row],[Day]]="SUN / WED", "LUXOR", ""))</f>
        <v/>
      </c>
      <c r="V64" s="55">
        <f>IF(TRIM(Table1[[#This Row],[Branch]])="",
    0,
    IF(Table1[[#This Row],[Branch]]="LUXOR",
       320 - 40 * (COUNTIF(G64:J64, TRUE) + COUNTIF(L64:O64, TRUE)),
       IF(Table1[[#This Row],[Branch]]="ARMANT",
          240 - 30 * (COUNTIF(G64:J64, TRUE) + COUNTIF(L64:O64, TRUE)),
          0
       )
    )
)</f>
        <v>0</v>
      </c>
      <c r="W64" s="55" t="e">
        <f>IF(Table13[[#This Row],[Captain]]="Sharaf",0,120)</f>
        <v>#VALUE!</v>
      </c>
      <c r="X64" s="25"/>
      <c r="Y64" s="58">
        <f>IF(Table1[[#This Row],[Subscription price]]&gt;1,Table1[[#This Row],[Subscription price]]-(Table1[[#This Row],[Water Balance]]+Table1[[#This Row],[Coach Share]]+Table1[[#This Row],[Sales]]),0)</f>
        <v>0</v>
      </c>
      <c r="Z64" s="3"/>
      <c r="AA64" s="3" t="str">
        <f>IF(Table1[[#This Row],[Deposit ]]&gt;0, B64-C64, "")</f>
        <v/>
      </c>
    </row>
    <row r="65" spans="4:27" ht="17" hidden="1" thickTop="1" thickBot="1" x14ac:dyDescent="0.25">
      <c r="D65" s="3"/>
      <c r="E65" s="46"/>
      <c r="F65" s="2" t="b">
        <v>0</v>
      </c>
      <c r="G65" s="47" t="b">
        <v>0</v>
      </c>
      <c r="H65" s="2" t="b">
        <v>0</v>
      </c>
      <c r="I65" s="2" t="b">
        <v>0</v>
      </c>
      <c r="J65" s="2" t="b">
        <v>0</v>
      </c>
      <c r="K65" s="48" t="b">
        <v>0</v>
      </c>
      <c r="L65" s="2" t="b">
        <v>0</v>
      </c>
      <c r="M65" s="2" t="b">
        <v>0</v>
      </c>
      <c r="N65" s="2" t="b">
        <v>0</v>
      </c>
      <c r="O65" s="2" t="b">
        <v>0</v>
      </c>
      <c r="P65" s="2">
        <f>COUNTIF(Table1[[#This Row],[Session 1]:[Session 8]],TRUE)</f>
        <v>0</v>
      </c>
      <c r="R65" s="53" t="str">
        <f>IF(Table1[[#This Row],[Day]]="MON/THUR", "ARMANT", IF(Table1[[#This Row],[Day]]="SUN / WED", "LUXOR", ""))</f>
        <v/>
      </c>
      <c r="V65" s="55">
        <f>IF(TRIM(Table1[[#This Row],[Branch]])="",
    0,
    IF(Table1[[#This Row],[Branch]]="LUXOR",
       320 - 40 * (COUNTIF(G65:J65, TRUE) + COUNTIF(L65:O65, TRUE)),
       IF(Table1[[#This Row],[Branch]]="ARMANT",
          240 - 30 * (COUNTIF(G65:J65, TRUE) + COUNTIF(L65:O65, TRUE)),
          0
       )
    )
)</f>
        <v>0</v>
      </c>
      <c r="W65" s="55" t="e">
        <f>IF(Table13[[#This Row],[Captain]]="Sharaf",0,120)</f>
        <v>#VALUE!</v>
      </c>
      <c r="X65" s="25"/>
      <c r="Y65" s="58">
        <f>IF(Table1[[#This Row],[Subscription price]]&gt;1,Table1[[#This Row],[Subscription price]]-(Table1[[#This Row],[Water Balance]]+Table1[[#This Row],[Coach Share]]+Table1[[#This Row],[Sales]]),0)</f>
        <v>0</v>
      </c>
      <c r="Z65" s="3"/>
      <c r="AA65" s="3" t="str">
        <f>IF(Table1[[#This Row],[Deposit ]]&gt;0, B65-C65, "")</f>
        <v/>
      </c>
    </row>
    <row r="66" spans="4:27" ht="17" hidden="1" thickTop="1" thickBot="1" x14ac:dyDescent="0.25">
      <c r="D66" s="3"/>
      <c r="E66" s="46"/>
      <c r="F66" s="2" t="b">
        <v>0</v>
      </c>
      <c r="G66" s="47" t="b">
        <v>0</v>
      </c>
      <c r="H66" s="2" t="b">
        <v>0</v>
      </c>
      <c r="I66" s="2" t="b">
        <v>0</v>
      </c>
      <c r="J66" s="2" t="b">
        <v>0</v>
      </c>
      <c r="K66" s="48" t="b">
        <v>0</v>
      </c>
      <c r="L66" s="2" t="b">
        <v>0</v>
      </c>
      <c r="M66" s="2" t="b">
        <v>0</v>
      </c>
      <c r="N66" s="2" t="b">
        <v>0</v>
      </c>
      <c r="O66" s="2" t="b">
        <v>0</v>
      </c>
      <c r="P66" s="2">
        <f>COUNTIF(Table1[[#This Row],[Session 1]:[Session 8]],TRUE)</f>
        <v>0</v>
      </c>
      <c r="R66" s="53" t="str">
        <f>IF(Table1[[#This Row],[Day]]="MON/THUR", "ARMANT", IF(Table1[[#This Row],[Day]]="SUN / WED", "LUXOR", ""))</f>
        <v/>
      </c>
      <c r="V66" s="55">
        <f>IF(TRIM(Table1[[#This Row],[Branch]])="",
    0,
    IF(Table1[[#This Row],[Branch]]="LUXOR",
       320 - 40 * (COUNTIF(G66:J66, TRUE) + COUNTIF(L66:O66, TRUE)),
       IF(Table1[[#This Row],[Branch]]="ARMANT",
          240 - 30 * (COUNTIF(G66:J66, TRUE) + COUNTIF(L66:O66, TRUE)),
          0
       )
    )
)</f>
        <v>0</v>
      </c>
      <c r="W66" s="55" t="e">
        <f>IF(Table13[[#This Row],[Captain]]="Sharaf",0,120)</f>
        <v>#VALUE!</v>
      </c>
      <c r="X66" s="25"/>
      <c r="Y66" s="58">
        <f>IF(Table1[[#This Row],[Subscription price]]&gt;1,Table1[[#This Row],[Subscription price]]-(Table1[[#This Row],[Water Balance]]+Table1[[#This Row],[Coach Share]]+Table1[[#This Row],[Sales]]),0)</f>
        <v>0</v>
      </c>
      <c r="Z66" s="3"/>
      <c r="AA66" s="3" t="str">
        <f>IF(Table1[[#This Row],[Deposit ]]&gt;0, B66-C66, "")</f>
        <v/>
      </c>
    </row>
    <row r="67" spans="4:27" ht="17" hidden="1" thickTop="1" thickBot="1" x14ac:dyDescent="0.25">
      <c r="D67" s="3"/>
      <c r="E67" s="46"/>
      <c r="F67" s="2" t="b">
        <v>0</v>
      </c>
      <c r="G67" s="47" t="b">
        <v>0</v>
      </c>
      <c r="H67" s="2" t="b">
        <v>0</v>
      </c>
      <c r="I67" s="2" t="b">
        <v>0</v>
      </c>
      <c r="J67" s="2" t="b">
        <v>0</v>
      </c>
      <c r="K67" s="48" t="b">
        <v>0</v>
      </c>
      <c r="L67" s="2" t="b">
        <v>0</v>
      </c>
      <c r="M67" s="2" t="b">
        <v>0</v>
      </c>
      <c r="N67" s="2" t="b">
        <v>0</v>
      </c>
      <c r="O67" s="2" t="b">
        <v>0</v>
      </c>
      <c r="P67" s="2">
        <f>COUNTIF(Table1[[#This Row],[Session 1]:[Session 8]],TRUE)</f>
        <v>0</v>
      </c>
      <c r="R67" s="53" t="str">
        <f>IF(Table1[[#This Row],[Day]]="MON/THUR", "ARMANT", IF(Table1[[#This Row],[Day]]="SUN / WED", "LUXOR", ""))</f>
        <v/>
      </c>
      <c r="V67" s="55">
        <f>IF(TRIM(Table1[[#This Row],[Branch]])="",
    0,
    IF(Table1[[#This Row],[Branch]]="LUXOR",
       320 - 40 * (COUNTIF(G67:J67, TRUE) + COUNTIF(L67:O67, TRUE)),
       IF(Table1[[#This Row],[Branch]]="ARMANT",
          240 - 30 * (COUNTIF(G67:J67, TRUE) + COUNTIF(L67:O67, TRUE)),
          0
       )
    )
)</f>
        <v>0</v>
      </c>
      <c r="W67" s="55" t="e">
        <f>IF(Table13[[#This Row],[Captain]]="Sharaf",0,120)</f>
        <v>#VALUE!</v>
      </c>
      <c r="X67" s="25"/>
      <c r="Y67" s="58">
        <f>IF(Table1[[#This Row],[Subscription price]]&gt;1,Table1[[#This Row],[Subscription price]]-(Table1[[#This Row],[Water Balance]]+Table1[[#This Row],[Coach Share]]+Table1[[#This Row],[Sales]]),0)</f>
        <v>0</v>
      </c>
      <c r="Z67" s="3"/>
      <c r="AA67" s="3" t="str">
        <f>IF(Table1[[#This Row],[Deposit ]]&gt;0, B67-C67, "")</f>
        <v/>
      </c>
    </row>
    <row r="68" spans="4:27" ht="17" hidden="1" thickTop="1" thickBot="1" x14ac:dyDescent="0.25">
      <c r="D68" s="3"/>
      <c r="E68" s="46"/>
      <c r="F68" s="2" t="b">
        <v>0</v>
      </c>
      <c r="G68" s="47" t="b">
        <v>0</v>
      </c>
      <c r="H68" s="2" t="b">
        <v>0</v>
      </c>
      <c r="I68" s="2" t="b">
        <v>0</v>
      </c>
      <c r="J68" s="2" t="b">
        <v>0</v>
      </c>
      <c r="K68" s="48" t="b">
        <v>0</v>
      </c>
      <c r="L68" s="2" t="b">
        <v>0</v>
      </c>
      <c r="M68" s="2" t="b">
        <v>0</v>
      </c>
      <c r="N68" s="2" t="b">
        <v>0</v>
      </c>
      <c r="O68" s="2" t="b">
        <v>0</v>
      </c>
      <c r="P68" s="2">
        <f>COUNTIF(Table1[[#This Row],[Session 1]:[Session 8]],TRUE)</f>
        <v>0</v>
      </c>
      <c r="R68" s="53" t="str">
        <f>IF(Table1[[#This Row],[Day]]="MON/THUR", "ARMANT", IF(Table1[[#This Row],[Day]]="SUN / WED", "LUXOR", ""))</f>
        <v/>
      </c>
      <c r="V68" s="55">
        <f>IF(TRIM(Table1[[#This Row],[Branch]])="",
    0,
    IF(Table1[[#This Row],[Branch]]="LUXOR",
       320 - 40 * (COUNTIF(G68:J68, TRUE) + COUNTIF(L68:O68, TRUE)),
       IF(Table1[[#This Row],[Branch]]="ARMANT",
          240 - 30 * (COUNTIF(G68:J68, TRUE) + COUNTIF(L68:O68, TRUE)),
          0
       )
    )
)</f>
        <v>0</v>
      </c>
      <c r="W68" s="55" t="e">
        <f>IF(Table13[[#This Row],[Captain]]="Sharaf",0,120)</f>
        <v>#VALUE!</v>
      </c>
      <c r="X68" s="25"/>
      <c r="Y68" s="58">
        <f>IF(Table1[[#This Row],[Subscription price]]&gt;1,Table1[[#This Row],[Subscription price]]-(Table1[[#This Row],[Water Balance]]+Table1[[#This Row],[Coach Share]]+Table1[[#This Row],[Sales]]),0)</f>
        <v>0</v>
      </c>
      <c r="Z68" s="3"/>
      <c r="AA68" s="3" t="str">
        <f>IF(Table1[[#This Row],[Deposit ]]&gt;0, B68-C68, "")</f>
        <v/>
      </c>
    </row>
    <row r="69" spans="4:27" ht="17" hidden="1" thickTop="1" thickBot="1" x14ac:dyDescent="0.25">
      <c r="D69" s="3"/>
      <c r="E69" s="46"/>
      <c r="F69" s="2" t="b">
        <v>0</v>
      </c>
      <c r="G69" s="47" t="b">
        <v>0</v>
      </c>
      <c r="H69" s="2" t="b">
        <v>0</v>
      </c>
      <c r="I69" s="2" t="b">
        <v>0</v>
      </c>
      <c r="J69" s="2" t="b">
        <v>0</v>
      </c>
      <c r="K69" s="48" t="b">
        <v>0</v>
      </c>
      <c r="L69" s="2" t="b">
        <v>0</v>
      </c>
      <c r="M69" s="2" t="b">
        <v>0</v>
      </c>
      <c r="N69" s="2" t="b">
        <v>0</v>
      </c>
      <c r="O69" s="2" t="b">
        <v>0</v>
      </c>
      <c r="P69" s="2">
        <f>COUNTIF(Table1[[#This Row],[Session 1]:[Session 8]],TRUE)</f>
        <v>0</v>
      </c>
      <c r="R69" s="53" t="str">
        <f>IF(Table1[[#This Row],[Day]]="MON/THUR", "ARMANT", IF(Table1[[#This Row],[Day]]="SUN / WED", "LUXOR", ""))</f>
        <v/>
      </c>
      <c r="V69" s="55">
        <f>IF(TRIM(Table1[[#This Row],[Branch]])="",
    0,
    IF(Table1[[#This Row],[Branch]]="LUXOR",
       320 - 40 * (COUNTIF(G69:J69, TRUE) + COUNTIF(L69:O69, TRUE)),
       IF(Table1[[#This Row],[Branch]]="ARMANT",
          240 - 30 * (COUNTIF(G69:J69, TRUE) + COUNTIF(L69:O69, TRUE)),
          0
       )
    )
)</f>
        <v>0</v>
      </c>
      <c r="W69" s="55" t="e">
        <f>IF(Table13[[#This Row],[Captain]]="Sharaf",0,120)</f>
        <v>#VALUE!</v>
      </c>
      <c r="X69" s="25"/>
      <c r="Y69" s="58">
        <f>IF(Table1[[#This Row],[Subscription price]]&gt;1,Table1[[#This Row],[Subscription price]]-(Table1[[#This Row],[Water Balance]]+Table1[[#This Row],[Coach Share]]+Table1[[#This Row],[Sales]]),0)</f>
        <v>0</v>
      </c>
      <c r="Z69" s="3"/>
      <c r="AA69" s="3" t="str">
        <f>IF(Table1[[#This Row],[Deposit ]]&gt;0, B69-C69, "")</f>
        <v/>
      </c>
    </row>
    <row r="70" spans="4:27" ht="17" hidden="1" thickTop="1" thickBot="1" x14ac:dyDescent="0.25">
      <c r="D70" s="3"/>
      <c r="E70" s="46"/>
      <c r="F70" s="2" t="b">
        <v>0</v>
      </c>
      <c r="G70" s="47" t="b">
        <v>0</v>
      </c>
      <c r="H70" s="2" t="b">
        <v>0</v>
      </c>
      <c r="I70" s="2" t="b">
        <v>0</v>
      </c>
      <c r="J70" s="2" t="b">
        <v>0</v>
      </c>
      <c r="K70" s="48" t="b">
        <v>0</v>
      </c>
      <c r="L70" s="2" t="b">
        <v>0</v>
      </c>
      <c r="M70" s="2" t="b">
        <v>0</v>
      </c>
      <c r="N70" s="2" t="b">
        <v>0</v>
      </c>
      <c r="O70" s="2" t="b">
        <v>0</v>
      </c>
      <c r="P70" s="2">
        <f>COUNTIF(Table1[[#This Row],[Session 1]:[Session 8]],TRUE)</f>
        <v>0</v>
      </c>
      <c r="R70" s="53" t="str">
        <f>IF(Table1[[#This Row],[Day]]="MON/THUR", "ARMANT", IF(Table1[[#This Row],[Day]]="SUN / WED", "LUXOR", ""))</f>
        <v/>
      </c>
      <c r="V70" s="55">
        <f>IF(TRIM(Table1[[#This Row],[Branch]])="",
    0,
    IF(Table1[[#This Row],[Branch]]="LUXOR",
       320 - 40 * (COUNTIF(G70:J70, TRUE) + COUNTIF(L70:O70, TRUE)),
       IF(Table1[[#This Row],[Branch]]="ARMANT",
          240 - 30 * (COUNTIF(G70:J70, TRUE) + COUNTIF(L70:O70, TRUE)),
          0
       )
    )
)</f>
        <v>0</v>
      </c>
      <c r="W70" s="55" t="e">
        <f>IF(Table13[[#This Row],[Captain]]="Sharaf",0,120)</f>
        <v>#VALUE!</v>
      </c>
      <c r="X70" s="25"/>
      <c r="Y70" s="58">
        <f>IF(Table1[[#This Row],[Subscription price]]&gt;1,Table1[[#This Row],[Subscription price]]-(Table1[[#This Row],[Water Balance]]+Table1[[#This Row],[Coach Share]]+Table1[[#This Row],[Sales]]),0)</f>
        <v>0</v>
      </c>
      <c r="Z70" s="3"/>
      <c r="AA70" s="3" t="str">
        <f>IF(Table1[[#This Row],[Deposit ]]&gt;0, B70-C70, "")</f>
        <v/>
      </c>
    </row>
    <row r="71" spans="4:27" ht="17" hidden="1" thickTop="1" thickBot="1" x14ac:dyDescent="0.25">
      <c r="D71" s="3"/>
      <c r="E71" s="46"/>
      <c r="F71" s="2" t="b">
        <v>0</v>
      </c>
      <c r="G71" s="47" t="b">
        <v>0</v>
      </c>
      <c r="H71" s="2" t="b">
        <v>0</v>
      </c>
      <c r="I71" s="2" t="b">
        <v>0</v>
      </c>
      <c r="J71" s="2" t="b">
        <v>0</v>
      </c>
      <c r="K71" s="48" t="b">
        <v>0</v>
      </c>
      <c r="L71" s="2" t="b">
        <v>0</v>
      </c>
      <c r="M71" s="2" t="b">
        <v>0</v>
      </c>
      <c r="N71" s="2" t="b">
        <v>0</v>
      </c>
      <c r="O71" s="2" t="b">
        <v>0</v>
      </c>
      <c r="P71" s="2">
        <f>COUNTIF(Table1[[#This Row],[Session 1]:[Session 8]],TRUE)</f>
        <v>0</v>
      </c>
      <c r="R71" s="53" t="str">
        <f>IF(Table1[[#This Row],[Day]]="MON/THUR", "ARMANT", IF(Table1[[#This Row],[Day]]="SUN / WED", "LUXOR", ""))</f>
        <v/>
      </c>
      <c r="V71" s="55">
        <f>IF(TRIM(Table1[[#This Row],[Branch]])="",
    0,
    IF(Table1[[#This Row],[Branch]]="LUXOR",
       320 - 40 * (COUNTIF(G71:J71, TRUE) + COUNTIF(L71:O71, TRUE)),
       IF(Table1[[#This Row],[Branch]]="ARMANT",
          240 - 30 * (COUNTIF(G71:J71, TRUE) + COUNTIF(L71:O71, TRUE)),
          0
       )
    )
)</f>
        <v>0</v>
      </c>
      <c r="W71" s="55" t="e">
        <f>IF(Table13[[#This Row],[Captain]]="Sharaf",0,120)</f>
        <v>#VALUE!</v>
      </c>
      <c r="X71" s="25"/>
      <c r="Y71" s="58">
        <f>IF(Table1[[#This Row],[Subscription price]]&gt;1,Table1[[#This Row],[Subscription price]]-(Table1[[#This Row],[Water Balance]]+Table1[[#This Row],[Coach Share]]+Table1[[#This Row],[Sales]]),0)</f>
        <v>0</v>
      </c>
      <c r="Z71" s="3"/>
      <c r="AA71" s="3" t="str">
        <f>IF(Table1[[#This Row],[Deposit ]]&gt;0, B71-C71, "")</f>
        <v/>
      </c>
    </row>
    <row r="72" spans="4:27" ht="17" hidden="1" thickTop="1" thickBot="1" x14ac:dyDescent="0.25">
      <c r="D72" s="3"/>
      <c r="E72" s="46"/>
      <c r="F72" s="2" t="b">
        <v>0</v>
      </c>
      <c r="G72" s="47" t="b">
        <v>0</v>
      </c>
      <c r="H72" s="2" t="b">
        <v>0</v>
      </c>
      <c r="I72" s="2" t="b">
        <v>0</v>
      </c>
      <c r="J72" s="2" t="b">
        <v>0</v>
      </c>
      <c r="K72" s="48" t="b">
        <v>0</v>
      </c>
      <c r="L72" s="2" t="b">
        <v>0</v>
      </c>
      <c r="M72" s="2" t="b">
        <v>0</v>
      </c>
      <c r="N72" s="2" t="b">
        <v>0</v>
      </c>
      <c r="O72" s="2" t="b">
        <v>0</v>
      </c>
      <c r="P72" s="2">
        <f>COUNTIF(Table1[[#This Row],[Session 1]:[Session 8]],TRUE)</f>
        <v>0</v>
      </c>
      <c r="R72" s="53" t="str">
        <f>IF(Table1[[#This Row],[Day]]="MON/THUR", "ARMANT", IF(Table1[[#This Row],[Day]]="SUN / WED", "LUXOR", ""))</f>
        <v/>
      </c>
      <c r="V72" s="55">
        <f>IF(TRIM(Table1[[#This Row],[Branch]])="",
    0,
    IF(Table1[[#This Row],[Branch]]="LUXOR",
       320 - 40 * (COUNTIF(G72:J72, TRUE) + COUNTIF(L72:O72, TRUE)),
       IF(Table1[[#This Row],[Branch]]="ARMANT",
          240 - 30 * (COUNTIF(G72:J72, TRUE) + COUNTIF(L72:O72, TRUE)),
          0
       )
    )
)</f>
        <v>0</v>
      </c>
      <c r="W72" s="55" t="e">
        <f>IF(Table13[[#This Row],[Captain]]="Sharaf",0,120)</f>
        <v>#VALUE!</v>
      </c>
      <c r="X72" s="25"/>
      <c r="Y72" s="58">
        <f>IF(Table1[[#This Row],[Subscription price]]&gt;1,Table1[[#This Row],[Subscription price]]-(Table1[[#This Row],[Water Balance]]+Table1[[#This Row],[Coach Share]]+Table1[[#This Row],[Sales]]),0)</f>
        <v>0</v>
      </c>
      <c r="Z72" s="3"/>
      <c r="AA72" s="3" t="str">
        <f>IF(Table1[[#This Row],[Deposit ]]&gt;0, B72-C72, "")</f>
        <v/>
      </c>
    </row>
    <row r="73" spans="4:27" ht="17" hidden="1" thickTop="1" thickBot="1" x14ac:dyDescent="0.25">
      <c r="D73" s="3"/>
      <c r="E73" s="46"/>
      <c r="F73" s="2" t="b">
        <v>0</v>
      </c>
      <c r="G73" s="47" t="b">
        <v>0</v>
      </c>
      <c r="H73" s="2" t="b">
        <v>0</v>
      </c>
      <c r="I73" s="2" t="b">
        <v>0</v>
      </c>
      <c r="J73" s="2" t="b">
        <v>0</v>
      </c>
      <c r="K73" s="48" t="b">
        <v>0</v>
      </c>
      <c r="L73" s="2" t="b">
        <v>0</v>
      </c>
      <c r="M73" s="2" t="b">
        <v>0</v>
      </c>
      <c r="N73" s="2" t="b">
        <v>0</v>
      </c>
      <c r="O73" s="2" t="b">
        <v>0</v>
      </c>
      <c r="P73" s="2">
        <f>COUNTIF(Table1[[#This Row],[Session 1]:[Session 8]],TRUE)</f>
        <v>0</v>
      </c>
      <c r="R73" s="53" t="str">
        <f>IF(Table1[[#This Row],[Day]]="MON/THUR", "ARMANT", IF(Table1[[#This Row],[Day]]="SUN / WED", "LUXOR", ""))</f>
        <v/>
      </c>
      <c r="V73" s="55">
        <f>IF(TRIM(Table1[[#This Row],[Branch]])="",
    0,
    IF(Table1[[#This Row],[Branch]]="LUXOR",
       320 - 40 * (COUNTIF(G73:J73, TRUE) + COUNTIF(L73:O73, TRUE)),
       IF(Table1[[#This Row],[Branch]]="ARMANT",
          240 - 30 * (COUNTIF(G73:J73, TRUE) + COUNTIF(L73:O73, TRUE)),
          0
       )
    )
)</f>
        <v>0</v>
      </c>
      <c r="W73" s="55" t="e">
        <f>IF(Table13[[#This Row],[Captain]]="Sharaf",0,120)</f>
        <v>#VALUE!</v>
      </c>
      <c r="X73" s="25"/>
      <c r="Y73" s="58">
        <f>IF(Table1[[#This Row],[Subscription price]]&gt;1,Table1[[#This Row],[Subscription price]]-(Table1[[#This Row],[Water Balance]]+Table1[[#This Row],[Coach Share]]+Table1[[#This Row],[Sales]]),0)</f>
        <v>0</v>
      </c>
      <c r="Z73" s="3"/>
      <c r="AA73" s="3" t="str">
        <f>IF(Table1[[#This Row],[Deposit ]]&gt;0, B73-C73, "")</f>
        <v/>
      </c>
    </row>
    <row r="74" spans="4:27" ht="17" hidden="1" thickTop="1" thickBot="1" x14ac:dyDescent="0.25">
      <c r="D74" s="3"/>
      <c r="E74" s="46"/>
      <c r="F74" s="2" t="b">
        <v>0</v>
      </c>
      <c r="G74" s="47" t="b">
        <v>0</v>
      </c>
      <c r="H74" s="2" t="b">
        <v>0</v>
      </c>
      <c r="I74" s="2" t="b">
        <v>0</v>
      </c>
      <c r="J74" s="2" t="b">
        <v>0</v>
      </c>
      <c r="K74" s="48" t="b">
        <v>0</v>
      </c>
      <c r="L74" s="2" t="b">
        <v>0</v>
      </c>
      <c r="M74" s="2" t="b">
        <v>0</v>
      </c>
      <c r="N74" s="2" t="b">
        <v>0</v>
      </c>
      <c r="O74" s="2" t="b">
        <v>0</v>
      </c>
      <c r="P74" s="2">
        <f>COUNTIF(Table1[[#This Row],[Session 1]:[Session 8]],TRUE)</f>
        <v>0</v>
      </c>
      <c r="R74" s="53" t="str">
        <f>IF(Table1[[#This Row],[Day]]="MON/THUR", "ARMANT", IF(Table1[[#This Row],[Day]]="SUN / WED", "LUXOR", ""))</f>
        <v/>
      </c>
      <c r="V74" s="55">
        <f>IF(TRIM(Table1[[#This Row],[Branch]])="",
    0,
    IF(Table1[[#This Row],[Branch]]="LUXOR",
       320 - 40 * (COUNTIF(G74:J74, TRUE) + COUNTIF(L74:O74, TRUE)),
       IF(Table1[[#This Row],[Branch]]="ARMANT",
          240 - 30 * (COUNTIF(G74:J74, TRUE) + COUNTIF(L74:O74, TRUE)),
          0
       )
    )
)</f>
        <v>0</v>
      </c>
      <c r="W74" s="55" t="e">
        <f>IF(Table13[[#This Row],[Captain]]="Sharaf",0,120)</f>
        <v>#VALUE!</v>
      </c>
      <c r="X74" s="25"/>
      <c r="Y74" s="58">
        <f>IF(Table1[[#This Row],[Subscription price]]&gt;1,Table1[[#This Row],[Subscription price]]-(Table1[[#This Row],[Water Balance]]+Table1[[#This Row],[Coach Share]]+Table1[[#This Row],[Sales]]),0)</f>
        <v>0</v>
      </c>
      <c r="Z74" s="3"/>
      <c r="AA74" s="3" t="str">
        <f>IF(Table1[[#This Row],[Deposit ]]&gt;0, B74-C74, "")</f>
        <v/>
      </c>
    </row>
    <row r="75" spans="4:27" ht="17" hidden="1" thickTop="1" thickBot="1" x14ac:dyDescent="0.25">
      <c r="D75" s="3"/>
      <c r="E75" s="46"/>
      <c r="F75" s="2" t="b">
        <v>0</v>
      </c>
      <c r="G75" s="47" t="b">
        <v>0</v>
      </c>
      <c r="H75" s="2" t="b">
        <v>0</v>
      </c>
      <c r="I75" s="2" t="b">
        <v>0</v>
      </c>
      <c r="J75" s="2" t="b">
        <v>0</v>
      </c>
      <c r="K75" s="48" t="b">
        <v>0</v>
      </c>
      <c r="L75" s="2" t="b">
        <v>0</v>
      </c>
      <c r="M75" s="2" t="b">
        <v>0</v>
      </c>
      <c r="N75" s="2" t="b">
        <v>0</v>
      </c>
      <c r="O75" s="2" t="b">
        <v>0</v>
      </c>
      <c r="P75" s="2">
        <f>COUNTIF(Table1[[#This Row],[Session 1]:[Session 8]],TRUE)</f>
        <v>0</v>
      </c>
      <c r="R75" s="53" t="str">
        <f>IF(Table1[[#This Row],[Day]]="MON/THUR", "ARMANT", IF(Table1[[#This Row],[Day]]="SUN / WED", "LUXOR", ""))</f>
        <v/>
      </c>
      <c r="V75" s="55">
        <f>IF(TRIM(Table1[[#This Row],[Branch]])="",
    0,
    IF(Table1[[#This Row],[Branch]]="LUXOR",
       320 - 40 * (COUNTIF(G75:J75, TRUE) + COUNTIF(L75:O75, TRUE)),
       IF(Table1[[#This Row],[Branch]]="ARMANT",
          240 - 30 * (COUNTIF(G75:J75, TRUE) + COUNTIF(L75:O75, TRUE)),
          0
       )
    )
)</f>
        <v>0</v>
      </c>
      <c r="W75" s="55" t="e">
        <f>IF(Table13[[#This Row],[Captain]]="Sharaf",0,120)</f>
        <v>#VALUE!</v>
      </c>
      <c r="X75" s="25"/>
      <c r="Y75" s="58">
        <f>IF(Table1[[#This Row],[Subscription price]]&gt;1,Table1[[#This Row],[Subscription price]]-(Table1[[#This Row],[Water Balance]]+Table1[[#This Row],[Coach Share]]+Table1[[#This Row],[Sales]]),0)</f>
        <v>0</v>
      </c>
      <c r="Z75" s="3"/>
      <c r="AA75" s="3" t="str">
        <f>IF(Table1[[#This Row],[Deposit ]]&gt;0, B75-C75, "")</f>
        <v/>
      </c>
    </row>
    <row r="76" spans="4:27" ht="17" hidden="1" thickTop="1" thickBot="1" x14ac:dyDescent="0.25">
      <c r="D76" s="3"/>
      <c r="E76" s="46"/>
      <c r="F76" s="2" t="b">
        <v>0</v>
      </c>
      <c r="G76" s="47" t="b">
        <v>0</v>
      </c>
      <c r="H76" s="2" t="b">
        <v>0</v>
      </c>
      <c r="I76" s="2" t="b">
        <v>0</v>
      </c>
      <c r="J76" s="2" t="b">
        <v>0</v>
      </c>
      <c r="K76" s="48" t="b">
        <v>0</v>
      </c>
      <c r="L76" s="2" t="b">
        <v>0</v>
      </c>
      <c r="M76" s="2" t="b">
        <v>0</v>
      </c>
      <c r="N76" s="2" t="b">
        <v>0</v>
      </c>
      <c r="O76" s="2" t="b">
        <v>0</v>
      </c>
      <c r="P76" s="2">
        <f>COUNTIF(Table1[[#This Row],[Session 1]:[Session 8]],TRUE)</f>
        <v>0</v>
      </c>
      <c r="R76" s="53" t="str">
        <f>IF(Table1[[#This Row],[Day]]="MON/THUR", "ARMANT", IF(Table1[[#This Row],[Day]]="SUN / WED", "LUXOR", ""))</f>
        <v/>
      </c>
      <c r="V76" s="55">
        <f>IF(TRIM(Table1[[#This Row],[Branch]])="",
    0,
    IF(Table1[[#This Row],[Branch]]="LUXOR",
       320 - 40 * (COUNTIF(G76:J76, TRUE) + COUNTIF(L76:O76, TRUE)),
       IF(Table1[[#This Row],[Branch]]="ARMANT",
          240 - 30 * (COUNTIF(G76:J76, TRUE) + COUNTIF(L76:O76, TRUE)),
          0
       )
    )
)</f>
        <v>0</v>
      </c>
      <c r="W76" s="55" t="e">
        <f>IF(Table13[[#This Row],[Captain]]="Sharaf",0,120)</f>
        <v>#VALUE!</v>
      </c>
      <c r="X76" s="25"/>
      <c r="Y76" s="58">
        <f>IF(Table1[[#This Row],[Subscription price]]&gt;1,Table1[[#This Row],[Subscription price]]-(Table1[[#This Row],[Water Balance]]+Table1[[#This Row],[Coach Share]]+Table1[[#This Row],[Sales]]),0)</f>
        <v>0</v>
      </c>
      <c r="Z76" s="3"/>
      <c r="AA76" s="3" t="str">
        <f>IF(Table1[[#This Row],[Deposit ]]&gt;0, B76-C76, "")</f>
        <v/>
      </c>
    </row>
    <row r="77" spans="4:27" ht="17" hidden="1" thickTop="1" thickBot="1" x14ac:dyDescent="0.25">
      <c r="D77" s="3"/>
      <c r="E77" s="46"/>
      <c r="F77" s="2" t="b">
        <v>0</v>
      </c>
      <c r="G77" s="47" t="b">
        <v>0</v>
      </c>
      <c r="H77" s="2" t="b">
        <v>0</v>
      </c>
      <c r="I77" s="2" t="b">
        <v>0</v>
      </c>
      <c r="J77" s="2" t="b">
        <v>0</v>
      </c>
      <c r="K77" s="48" t="b">
        <v>0</v>
      </c>
      <c r="L77" s="2" t="b">
        <v>0</v>
      </c>
      <c r="M77" s="2" t="b">
        <v>0</v>
      </c>
      <c r="N77" s="2" t="b">
        <v>0</v>
      </c>
      <c r="O77" s="2" t="b">
        <v>0</v>
      </c>
      <c r="P77" s="2">
        <f>COUNTIF(Table1[[#This Row],[Session 1]:[Session 8]],TRUE)</f>
        <v>0</v>
      </c>
      <c r="R77" s="53" t="str">
        <f>IF(Table1[[#This Row],[Day]]="MON/THUR", "ARMANT", IF(Table1[[#This Row],[Day]]="SUN / WED", "LUXOR", ""))</f>
        <v/>
      </c>
      <c r="V77" s="55">
        <f>IF(TRIM(Table1[[#This Row],[Branch]])="",
    0,
    IF(Table1[[#This Row],[Branch]]="LUXOR",
       320 - 40 * (COUNTIF(G77:J77, TRUE) + COUNTIF(L77:O77, TRUE)),
       IF(Table1[[#This Row],[Branch]]="ARMANT",
          240 - 30 * (COUNTIF(G77:J77, TRUE) + COUNTIF(L77:O77, TRUE)),
          0
       )
    )
)</f>
        <v>0</v>
      </c>
      <c r="W77" s="55" t="e">
        <f>IF(Table13[[#This Row],[Captain]]="Sharaf",0,120)</f>
        <v>#VALUE!</v>
      </c>
      <c r="X77" s="25"/>
      <c r="Y77" s="58">
        <f>IF(Table1[[#This Row],[Subscription price]]&gt;1,Table1[[#This Row],[Subscription price]]-(Table1[[#This Row],[Water Balance]]+Table1[[#This Row],[Coach Share]]+Table1[[#This Row],[Sales]]),0)</f>
        <v>0</v>
      </c>
      <c r="Z77" s="3"/>
      <c r="AA77" s="3" t="str">
        <f>IF(Table1[[#This Row],[Deposit ]]&gt;0, B77-C77, "")</f>
        <v/>
      </c>
    </row>
    <row r="78" spans="4:27" ht="17" hidden="1" thickTop="1" thickBot="1" x14ac:dyDescent="0.25">
      <c r="D78" s="3"/>
      <c r="E78" s="46"/>
      <c r="F78" s="2" t="b">
        <v>0</v>
      </c>
      <c r="G78" s="47" t="b">
        <v>0</v>
      </c>
      <c r="H78" s="2" t="b">
        <v>0</v>
      </c>
      <c r="I78" s="2" t="b">
        <v>0</v>
      </c>
      <c r="J78" s="2" t="b">
        <v>0</v>
      </c>
      <c r="K78" s="48" t="b">
        <v>0</v>
      </c>
      <c r="L78" s="2" t="b">
        <v>0</v>
      </c>
      <c r="M78" s="2" t="b">
        <v>0</v>
      </c>
      <c r="N78" s="2" t="b">
        <v>0</v>
      </c>
      <c r="O78" s="2" t="b">
        <v>0</v>
      </c>
      <c r="P78" s="2">
        <f>COUNTIF(Table1[[#This Row],[Session 1]:[Session 8]],TRUE)</f>
        <v>0</v>
      </c>
      <c r="R78" s="53" t="str">
        <f>IF(Table1[[#This Row],[Day]]="MON/THUR", "ARMANT", IF(Table1[[#This Row],[Day]]="SUN / WED", "LUXOR", ""))</f>
        <v/>
      </c>
      <c r="V78" s="55">
        <f>IF(TRIM(Table1[[#This Row],[Branch]])="",
    0,
    IF(Table1[[#This Row],[Branch]]="LUXOR",
       320 - 40 * (COUNTIF(G78:J78, TRUE) + COUNTIF(L78:O78, TRUE)),
       IF(Table1[[#This Row],[Branch]]="ARMANT",
          240 - 30 * (COUNTIF(G78:J78, TRUE) + COUNTIF(L78:O78, TRUE)),
          0
       )
    )
)</f>
        <v>0</v>
      </c>
      <c r="W78" s="55" t="e">
        <f>IF(Table13[[#This Row],[Captain]]="Sharaf",0,120)</f>
        <v>#VALUE!</v>
      </c>
      <c r="X78" s="25"/>
      <c r="Y78" s="58">
        <f>IF(Table1[[#This Row],[Subscription price]]&gt;1,Table1[[#This Row],[Subscription price]]-(Table1[[#This Row],[Water Balance]]+Table1[[#This Row],[Coach Share]]+Table1[[#This Row],[Sales]]),0)</f>
        <v>0</v>
      </c>
      <c r="Z78" s="3"/>
      <c r="AA78" s="3" t="str">
        <f>IF(Table1[[#This Row],[Deposit ]]&gt;0, B78-C78, "")</f>
        <v/>
      </c>
    </row>
    <row r="79" spans="4:27" ht="17" hidden="1" thickTop="1" thickBot="1" x14ac:dyDescent="0.25">
      <c r="D79" s="3"/>
      <c r="E79" s="46"/>
      <c r="F79" s="2" t="b">
        <v>0</v>
      </c>
      <c r="G79" s="47" t="b">
        <v>0</v>
      </c>
      <c r="H79" s="2" t="b">
        <v>0</v>
      </c>
      <c r="I79" s="2" t="b">
        <v>0</v>
      </c>
      <c r="J79" s="2" t="b">
        <v>0</v>
      </c>
      <c r="K79" s="48" t="b">
        <v>0</v>
      </c>
      <c r="L79" s="2" t="b">
        <v>0</v>
      </c>
      <c r="M79" s="2" t="b">
        <v>0</v>
      </c>
      <c r="N79" s="2" t="b">
        <v>0</v>
      </c>
      <c r="O79" s="2" t="b">
        <v>0</v>
      </c>
      <c r="P79" s="2">
        <f>COUNTIF(Table1[[#This Row],[Session 1]:[Session 8]],TRUE)</f>
        <v>0</v>
      </c>
      <c r="R79" s="53" t="str">
        <f>IF(Table1[[#This Row],[Day]]="MON/THUR", "ARMANT", IF(Table1[[#This Row],[Day]]="SUN / WED", "LUXOR", ""))</f>
        <v/>
      </c>
      <c r="V79" s="55">
        <f>IF(TRIM(Table1[[#This Row],[Branch]])="",
    0,
    IF(Table1[[#This Row],[Branch]]="LUXOR",
       320 - 40 * (COUNTIF(G79:J79, TRUE) + COUNTIF(L79:O79, TRUE)),
       IF(Table1[[#This Row],[Branch]]="ARMANT",
          240 - 30 * (COUNTIF(G79:J79, TRUE) + COUNTIF(L79:O79, TRUE)),
          0
       )
    )
)</f>
        <v>0</v>
      </c>
      <c r="W79" s="55" t="e">
        <f>IF(Table13[[#This Row],[Captain]]="Sharaf",0,120)</f>
        <v>#VALUE!</v>
      </c>
      <c r="X79" s="25"/>
      <c r="Y79" s="58">
        <f>IF(Table1[[#This Row],[Subscription price]]&gt;1,Table1[[#This Row],[Subscription price]]-(Table1[[#This Row],[Water Balance]]+Table1[[#This Row],[Coach Share]]+Table1[[#This Row],[Sales]]),0)</f>
        <v>0</v>
      </c>
      <c r="Z79" s="3"/>
      <c r="AA79" s="3" t="str">
        <f>IF(Table1[[#This Row],[Deposit ]]&gt;0, B79-C79, "")</f>
        <v/>
      </c>
    </row>
    <row r="80" spans="4:27" ht="17" hidden="1" thickTop="1" thickBot="1" x14ac:dyDescent="0.25">
      <c r="D80" s="3"/>
      <c r="E80" s="46"/>
      <c r="F80" s="2" t="b">
        <v>0</v>
      </c>
      <c r="G80" s="47" t="b">
        <v>0</v>
      </c>
      <c r="H80" s="2" t="b">
        <v>0</v>
      </c>
      <c r="I80" s="2" t="b">
        <v>0</v>
      </c>
      <c r="J80" s="2" t="b">
        <v>0</v>
      </c>
      <c r="K80" s="48" t="b">
        <v>0</v>
      </c>
      <c r="L80" s="2" t="b">
        <v>0</v>
      </c>
      <c r="M80" s="2" t="b">
        <v>0</v>
      </c>
      <c r="N80" s="2" t="b">
        <v>0</v>
      </c>
      <c r="O80" s="2" t="b">
        <v>0</v>
      </c>
      <c r="P80" s="2">
        <f>COUNTIF(Table1[[#This Row],[Session 1]:[Session 8]],TRUE)</f>
        <v>0</v>
      </c>
      <c r="R80" s="53" t="str">
        <f>IF(Table1[[#This Row],[Day]]="MON/THUR", "ARMANT", IF(Table1[[#This Row],[Day]]="SUN / WED", "LUXOR", ""))</f>
        <v/>
      </c>
      <c r="V80" s="55">
        <f>IF(TRIM(Table1[[#This Row],[Branch]])="",
    0,
    IF(Table1[[#This Row],[Branch]]="LUXOR",
       320 - 40 * (COUNTIF(G80:J80, TRUE) + COUNTIF(L80:O80, TRUE)),
       IF(Table1[[#This Row],[Branch]]="ARMANT",
          240 - 30 * (COUNTIF(G80:J80, TRUE) + COUNTIF(L80:O80, TRUE)),
          0
       )
    )
)</f>
        <v>0</v>
      </c>
      <c r="W80" s="55" t="e">
        <f>IF(Table13[[#This Row],[Captain]]="Sharaf",0,120)</f>
        <v>#VALUE!</v>
      </c>
      <c r="X80" s="25"/>
      <c r="Y80" s="58">
        <f>IF(Table1[[#This Row],[Subscription price]]&gt;1,Table1[[#This Row],[Subscription price]]-(Table1[[#This Row],[Water Balance]]+Table1[[#This Row],[Coach Share]]+Table1[[#This Row],[Sales]]),0)</f>
        <v>0</v>
      </c>
      <c r="Z80" s="3"/>
      <c r="AA80" s="3" t="str">
        <f>IF(Table1[[#This Row],[Deposit ]]&gt;0, B80-C80, "")</f>
        <v/>
      </c>
    </row>
    <row r="81" spans="4:27" ht="17" hidden="1" thickTop="1" thickBot="1" x14ac:dyDescent="0.25">
      <c r="D81" s="3"/>
      <c r="E81" s="46"/>
      <c r="F81" s="2" t="b">
        <v>0</v>
      </c>
      <c r="G81" s="47" t="b">
        <v>0</v>
      </c>
      <c r="H81" s="2" t="b">
        <v>0</v>
      </c>
      <c r="I81" s="2" t="b">
        <v>0</v>
      </c>
      <c r="J81" s="2" t="b">
        <v>0</v>
      </c>
      <c r="K81" s="48" t="b">
        <v>0</v>
      </c>
      <c r="L81" s="2" t="b">
        <v>0</v>
      </c>
      <c r="M81" s="2" t="b">
        <v>0</v>
      </c>
      <c r="N81" s="2" t="b">
        <v>0</v>
      </c>
      <c r="O81" s="2" t="b">
        <v>0</v>
      </c>
      <c r="P81" s="2">
        <f>COUNTIF(Table1[[#This Row],[Session 1]:[Session 8]],TRUE)</f>
        <v>0</v>
      </c>
      <c r="R81" s="53" t="str">
        <f>IF(Table1[[#This Row],[Day]]="MON/THUR", "ARMANT", IF(Table1[[#This Row],[Day]]="SUN / WED", "LUXOR", ""))</f>
        <v/>
      </c>
      <c r="V81" s="55">
        <f>IF(TRIM(Table1[[#This Row],[Branch]])="",
    0,
    IF(Table1[[#This Row],[Branch]]="LUXOR",
       320 - 40 * (COUNTIF(G81:J81, TRUE) + COUNTIF(L81:O81, TRUE)),
       IF(Table1[[#This Row],[Branch]]="ARMANT",
          240 - 30 * (COUNTIF(G81:J81, TRUE) + COUNTIF(L81:O81, TRUE)),
          0
       )
    )
)</f>
        <v>0</v>
      </c>
      <c r="W81" s="55" t="e">
        <f>IF(Table13[[#This Row],[Captain]]="Sharaf",0,120)</f>
        <v>#VALUE!</v>
      </c>
      <c r="X81" s="25"/>
      <c r="Y81" s="58">
        <f>IF(Table1[[#This Row],[Subscription price]]&gt;1,Table1[[#This Row],[Subscription price]]-(Table1[[#This Row],[Water Balance]]+Table1[[#This Row],[Coach Share]]+Table1[[#This Row],[Sales]]),0)</f>
        <v>0</v>
      </c>
      <c r="Z81" s="3"/>
      <c r="AA81" s="3" t="str">
        <f>IF(Table1[[#This Row],[Deposit ]]&gt;0, B81-C81, "")</f>
        <v/>
      </c>
    </row>
    <row r="82" spans="4:27" ht="16" thickTop="1" x14ac:dyDescent="0.2">
      <c r="N82" s="114"/>
    </row>
    <row r="84" spans="4:27" ht="16" thickBot="1" x14ac:dyDescent="0.25">
      <c r="H84" s="68"/>
    </row>
    <row r="85" spans="4:27" ht="16" thickTop="1" x14ac:dyDescent="0.2"/>
  </sheetData>
  <conditionalFormatting sqref="P2:P81">
    <cfRule type="cellIs" dxfId="11" priority="6" operator="between">
      <formula>6</formula>
      <formula>7</formula>
    </cfRule>
    <cfRule type="containsText" dxfId="10" priority="7" operator="containsText" text="8">
      <formula>NOT(ISERROR(SEARCH("8",P2)))</formula>
    </cfRule>
  </conditionalFormatting>
  <conditionalFormatting sqref="T2:T36">
    <cfRule type="beginsWith" dxfId="9" priority="1" operator="beginsWith" text="PAID">
      <formula>LEFT(T2,LEN("PAID"))="PAID"</formula>
    </cfRule>
    <cfRule type="beginsWith" dxfId="8" priority="3" operator="beginsWith" text="UN">
      <formula>LEFT(T2,LEN("UN"))="UN"</formula>
    </cfRule>
  </conditionalFormatting>
  <pageMargins left="0.7" right="0.7" top="0.75" bottom="0.75" header="0.3" footer="0.3"/>
  <pageSetup paperSize="9" orientation="portrait" horizontalDpi="0" verticalDpi="0"/>
  <ignoredErrors>
    <ignoredError sqref="AN9" evalError="1"/>
    <ignoredError sqref="C17" numberStoredAsText="1"/>
  </ignoredErrors>
  <legacy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CBD6-E74E-7248-B43A-19194DB26E4A}">
  <sheetPr codeName="Sheet2"/>
  <dimension ref="A1:AN463"/>
  <sheetViews>
    <sheetView tabSelected="1" zoomScale="125" zoomScaleNormal="125" workbookViewId="0">
      <selection activeCell="G10" sqref="G10"/>
    </sheetView>
  </sheetViews>
  <sheetFormatPr baseColWidth="10" defaultColWidth="9.1640625" defaultRowHeight="15" x14ac:dyDescent="0.2"/>
  <cols>
    <col min="1" max="1" width="25.6640625" style="1" customWidth="1"/>
    <col min="2" max="2" width="11.6640625" style="1" bestFit="1" customWidth="1"/>
    <col min="3" max="3" width="16" style="1" customWidth="1"/>
    <col min="4" max="4" width="11.83203125" style="1" bestFit="1" customWidth="1"/>
    <col min="5" max="6" width="13.1640625" style="1" customWidth="1"/>
    <col min="7" max="7" width="11.5" style="1" customWidth="1"/>
    <col min="8" max="8" width="11.1640625" style="1" customWidth="1"/>
    <col min="9" max="9" width="10.6640625" style="1" customWidth="1"/>
    <col min="10" max="10" width="11.33203125" style="1" customWidth="1"/>
    <col min="11" max="11" width="14" style="1" customWidth="1"/>
    <col min="12" max="12" width="11.33203125" style="1" customWidth="1"/>
    <col min="13" max="13" width="11.5" style="1" customWidth="1"/>
    <col min="14" max="14" width="11" style="1" customWidth="1"/>
    <col min="15" max="15" width="11.5" style="1" customWidth="1"/>
    <col min="16" max="16" width="12.33203125" style="1" customWidth="1"/>
    <col min="17" max="18" width="12.6640625" style="1" customWidth="1"/>
    <col min="19" max="19" width="13.1640625" style="1" customWidth="1"/>
    <col min="20" max="20" width="10.83203125" style="1" customWidth="1"/>
    <col min="21" max="21" width="19.5" style="1" bestFit="1" customWidth="1"/>
    <col min="22" max="24" width="19.5" style="1" customWidth="1"/>
    <col min="25" max="25" width="19.6640625" style="1" customWidth="1"/>
    <col min="26" max="26" width="10" style="1" bestFit="1" customWidth="1"/>
    <col min="27" max="27" width="3" style="1" customWidth="1"/>
    <col min="28" max="28" width="25.33203125" style="1" customWidth="1"/>
    <col min="29" max="29" width="16" style="1" bestFit="1" customWidth="1"/>
    <col min="30" max="30" width="11.6640625" style="1" bestFit="1" customWidth="1"/>
    <col min="31" max="32" width="11.33203125" style="1" bestFit="1" customWidth="1"/>
    <col min="33" max="33" width="11.33203125" style="1" customWidth="1"/>
    <col min="34" max="34" width="2.5" style="1" customWidth="1"/>
    <col min="35" max="36" width="11.33203125" style="1" customWidth="1"/>
    <col min="37" max="37" width="12.33203125" style="1" customWidth="1"/>
    <col min="38" max="38" width="26" style="1" customWidth="1"/>
    <col min="39" max="16384" width="9.1640625" style="1"/>
  </cols>
  <sheetData>
    <row r="1" spans="1:40" ht="34" thickTop="1" thickBot="1" x14ac:dyDescent="0.25">
      <c r="A1" s="69" t="s">
        <v>0</v>
      </c>
      <c r="B1" s="69" t="s">
        <v>1</v>
      </c>
      <c r="C1" s="122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122" t="s">
        <v>8</v>
      </c>
      <c r="J1" s="94" t="s">
        <v>9</v>
      </c>
      <c r="K1" s="119" t="s">
        <v>10</v>
      </c>
      <c r="L1" s="94" t="s">
        <v>11</v>
      </c>
      <c r="M1" s="94" t="s">
        <v>12</v>
      </c>
      <c r="N1" s="94" t="s">
        <v>13</v>
      </c>
      <c r="O1" s="94" t="s">
        <v>14</v>
      </c>
      <c r="P1" s="124" t="s">
        <v>15</v>
      </c>
      <c r="Q1" s="94" t="s">
        <v>16</v>
      </c>
      <c r="R1" s="69" t="s">
        <v>17</v>
      </c>
      <c r="S1" s="122" t="s">
        <v>18</v>
      </c>
      <c r="T1" s="122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69" t="s">
        <v>27</v>
      </c>
      <c r="AB1" s="1" t="s">
        <v>0</v>
      </c>
      <c r="AC1" s="1" t="s">
        <v>2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8" t="s">
        <v>36</v>
      </c>
    </row>
    <row r="2" spans="1:40" ht="16.5" customHeight="1" thickTop="1" thickBot="1" x14ac:dyDescent="0.25">
      <c r="A2" s="14" t="s">
        <v>37</v>
      </c>
      <c r="B2" s="14">
        <v>5</v>
      </c>
      <c r="C2" s="121">
        <v>1016543103</v>
      </c>
      <c r="D2" s="90">
        <v>45886</v>
      </c>
      <c r="E2" s="105" t="s">
        <v>67</v>
      </c>
      <c r="F2" s="94" t="s">
        <v>39</v>
      </c>
      <c r="G2" s="123" t="b">
        <v>1</v>
      </c>
      <c r="H2" s="35" t="b">
        <v>1</v>
      </c>
      <c r="I2" s="35" t="b">
        <v>1</v>
      </c>
      <c r="J2" s="2" t="b">
        <v>1</v>
      </c>
      <c r="K2" s="27"/>
      <c r="L2" s="2" t="b">
        <v>1</v>
      </c>
      <c r="M2" s="2" t="b">
        <v>0</v>
      </c>
      <c r="N2" s="2" t="b">
        <v>0</v>
      </c>
      <c r="O2" s="2" t="b">
        <v>0</v>
      </c>
      <c r="P2" s="9">
        <f>COUNTIF(Table13[[#This Row],[Session 1]:[Session 8]],TRUE)</f>
        <v>5</v>
      </c>
      <c r="Q2" s="3" t="s">
        <v>41</v>
      </c>
      <c r="R2" s="72" t="str">
        <f>IF(Table13[[#This Row],[Day]]="MON/THUR", "ARMANT", IF(Table13[[#This Row],[Day]]="SUN / WED", "LUXOR", ""))</f>
        <v>LUXOR</v>
      </c>
      <c r="S2" s="14">
        <v>6</v>
      </c>
      <c r="T2" s="125" t="s">
        <v>82</v>
      </c>
      <c r="U2" s="23">
        <v>550</v>
      </c>
      <c r="V2" s="99">
        <f>IF(TRIM(Table13[[#This Row],[Branch]])="",
    0,
    IF(Table13[[#This Row],[Branch]]="LUXOR",
       320 - 40 * (COUNTIF(G2:J2, TRUE) + COUNTIF(L2:O2, TRUE)),
       IF(Table13[[#This Row],[Branch]]="ARMANT",
          240 - 30 * (COUNTIF(G2:J2, TRUE) + COUNTIF(L2:O2, TRUE)),
          0
       )
    )
)</f>
        <v>120</v>
      </c>
      <c r="W2" s="126">
        <f>IF(Table13[[#This Row],[Captain]]="Sharaf",0,120)</f>
        <v>0</v>
      </c>
      <c r="X2" s="125">
        <v>0</v>
      </c>
      <c r="Y2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230</v>
      </c>
      <c r="Z2" s="102" t="s">
        <v>107</v>
      </c>
      <c r="AA2" s="69"/>
      <c r="AB2" s="104"/>
      <c r="AC2" s="17"/>
      <c r="AD2" s="17"/>
      <c r="AE2" s="17"/>
      <c r="AF2" s="17"/>
      <c r="AL2" s="18"/>
    </row>
    <row r="3" spans="1:40" ht="18" thickTop="1" thickBot="1" x14ac:dyDescent="0.25">
      <c r="A3" s="3" t="s">
        <v>113</v>
      </c>
      <c r="B3" s="3">
        <v>29</v>
      </c>
      <c r="C3" s="6" t="s">
        <v>45</v>
      </c>
      <c r="D3" s="90">
        <v>45889</v>
      </c>
      <c r="E3" s="86" t="s">
        <v>50</v>
      </c>
      <c r="F3" s="83" t="s">
        <v>109</v>
      </c>
      <c r="G3" s="37" t="b">
        <v>1</v>
      </c>
      <c r="H3" s="2" t="b">
        <v>1</v>
      </c>
      <c r="I3" s="2" t="b">
        <v>1</v>
      </c>
      <c r="J3" s="2" t="b">
        <v>0</v>
      </c>
      <c r="K3" s="27"/>
      <c r="L3" s="2" t="b">
        <v>0</v>
      </c>
      <c r="M3" s="2" t="b">
        <v>0</v>
      </c>
      <c r="N3" s="52" t="b">
        <v>0</v>
      </c>
      <c r="O3" s="2" t="b">
        <v>0</v>
      </c>
      <c r="P3" s="9">
        <f>COUNTIF(Table13[[#This Row],[Session 1]:[Session 8]],TRUE)</f>
        <v>3</v>
      </c>
      <c r="Q3" s="3" t="s">
        <v>41</v>
      </c>
      <c r="R3" s="20" t="str">
        <f>IF(Table13[[#This Row],[Day]]="MON/THUR", "ARMANT", IF(Table13[[#This Row],[Day]]="SUN / WED", "LUXOR", ""))</f>
        <v>LUXOR</v>
      </c>
      <c r="S3" s="3">
        <v>7</v>
      </c>
      <c r="T3" s="6" t="s">
        <v>82</v>
      </c>
      <c r="U3" s="6">
        <v>600</v>
      </c>
      <c r="V3" s="100">
        <f>IF(TRIM(Table13[[#This Row],[Branch]])="",
    0,
    IF(Table13[[#This Row],[Branch]]="LUXOR",
       320 - 40 * (COUNTIF(G3:J3, TRUE) + COUNTIF(L3:O3, TRUE)),
       IF(Table13[[#This Row],[Branch]]="ARMANT",
          240 - 30 * (COUNTIF(G3:J3, TRUE) + COUNTIF(L3:O3, TRUE)),
          0
       )
    )
)</f>
        <v>200</v>
      </c>
      <c r="W3" s="97">
        <f>IF(Table13[[#This Row],[Captain]]="Sharaf",0,120)</f>
        <v>120</v>
      </c>
      <c r="X3" s="6">
        <v>0</v>
      </c>
      <c r="Y3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160</v>
      </c>
      <c r="Z3" s="116"/>
      <c r="AA3" s="78"/>
      <c r="AB3" s="104"/>
      <c r="AC3" s="17"/>
      <c r="AD3" s="17"/>
      <c r="AE3" s="17"/>
      <c r="AF3" s="17"/>
      <c r="AL3" s="17" t="e" cm="1">
        <f t="array" ref="AL3">_xlfn._xlws.SORT(Table13[],#REF!, TRUE)</f>
        <v>#REF!</v>
      </c>
    </row>
    <row r="4" spans="1:40" ht="18" thickTop="1" thickBot="1" x14ac:dyDescent="0.25">
      <c r="A4" s="4" t="s">
        <v>114</v>
      </c>
      <c r="B4" s="4">
        <v>4</v>
      </c>
      <c r="C4" s="112">
        <v>1110099576</v>
      </c>
      <c r="D4" s="91">
        <v>45889</v>
      </c>
      <c r="E4" s="86" t="s">
        <v>40</v>
      </c>
      <c r="F4" s="83" t="s">
        <v>39</v>
      </c>
      <c r="G4" s="82" t="b">
        <v>1</v>
      </c>
      <c r="H4" s="2" t="b">
        <v>1</v>
      </c>
      <c r="I4" s="2" t="b">
        <v>1</v>
      </c>
      <c r="J4" s="2" t="b">
        <v>0</v>
      </c>
      <c r="K4" s="27"/>
      <c r="L4" s="2" t="b">
        <v>0</v>
      </c>
      <c r="M4" s="2" t="b">
        <v>0</v>
      </c>
      <c r="N4" s="2" t="b">
        <v>0</v>
      </c>
      <c r="O4" s="2" t="b">
        <v>0</v>
      </c>
      <c r="P4" s="2">
        <f>COUNTIF(Table13[[#This Row],[Session 1]:[Session 8]],TRUE)</f>
        <v>3</v>
      </c>
      <c r="Q4" s="4" t="s">
        <v>41</v>
      </c>
      <c r="R4" s="20" t="str">
        <f>IF(Table13[[#This Row],[Day]]="MON/THUR", "ARMANT", IF(Table13[[#This Row],[Day]]="SUN / WED", "LUXOR", ""))</f>
        <v>LUXOR</v>
      </c>
      <c r="S4" s="4">
        <v>6</v>
      </c>
      <c r="T4" s="7" t="s">
        <v>82</v>
      </c>
      <c r="U4" s="96">
        <v>600</v>
      </c>
      <c r="V4" s="100">
        <f>IF(TRIM(Table13[[#This Row],[Branch]])="",
    0,
    IF(Table13[[#This Row],[Branch]]="LUXOR",
       320 - 40 * (COUNTIF(G4:J4, TRUE) + COUNTIF(L4:O4, TRUE)),
       IF(Table13[[#This Row],[Branch]]="ARMANT",
          240 - 30 * (COUNTIF(G4:J4, TRUE) + COUNTIF(L4:O4, TRUE)),
          0
       )
    )
)</f>
        <v>200</v>
      </c>
      <c r="W4" s="97">
        <f>IF(Table13[[#This Row],[Captain]]="Sharaf",0,120)</f>
        <v>0</v>
      </c>
      <c r="X4" s="38">
        <v>0</v>
      </c>
      <c r="Y4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280</v>
      </c>
      <c r="AA4" s="78"/>
      <c r="AB4" s="104"/>
      <c r="AC4" s="17"/>
      <c r="AD4" s="17"/>
      <c r="AE4" s="17"/>
      <c r="AF4" s="17"/>
      <c r="AL4" s="17" t="e" cm="1">
        <f t="array" ref="AL4">_xlfn._xlws.SORT(Table13[],#REF!, TRUE)
=_xlfn._xlws.SORT(Table13[],#REF!, TRUE)</f>
        <v>#REF!</v>
      </c>
    </row>
    <row r="5" spans="1:40" ht="16" customHeight="1" thickTop="1" thickBot="1" x14ac:dyDescent="0.25">
      <c r="A5" s="80" t="s">
        <v>111</v>
      </c>
      <c r="B5" s="4">
        <v>5</v>
      </c>
      <c r="C5" s="89">
        <v>1114115146</v>
      </c>
      <c r="D5" s="90">
        <v>45885</v>
      </c>
      <c r="E5" s="86" t="s">
        <v>46</v>
      </c>
      <c r="F5" s="84" t="s">
        <v>39</v>
      </c>
      <c r="G5" s="82" t="b">
        <v>1</v>
      </c>
      <c r="H5" s="5" t="b">
        <v>1</v>
      </c>
      <c r="I5" s="5" t="b">
        <v>1</v>
      </c>
      <c r="J5" s="5" t="b">
        <v>1</v>
      </c>
      <c r="K5" s="27"/>
      <c r="L5" s="5" t="b">
        <v>1</v>
      </c>
      <c r="M5" s="5" t="b">
        <v>1</v>
      </c>
      <c r="N5" s="5" t="b">
        <v>0</v>
      </c>
      <c r="O5" s="5" t="b">
        <v>0</v>
      </c>
      <c r="P5" s="9">
        <f>COUNTIF(Table13[[#This Row],[Session 1]:[Session 8]],TRUE)</f>
        <v>6</v>
      </c>
      <c r="Q5" s="4" t="s">
        <v>75</v>
      </c>
      <c r="R5" s="20" t="s">
        <v>112</v>
      </c>
      <c r="S5" s="4">
        <v>8</v>
      </c>
      <c r="T5" s="4" t="s">
        <v>82</v>
      </c>
      <c r="U5" s="89">
        <v>350</v>
      </c>
      <c r="V5" s="100">
        <f>IF(TRIM(Table13[[#This Row],[Branch]])="",
    0,
    IF(Table13[[#This Row],[Branch]]="LUXOR",
       320 - 40 * (COUNTIF(G5:J5, TRUE) + COUNTIF(L5:O5, TRUE)),
       IF(Table13[[#This Row],[Branch]]="ARMANT",
          240 - 30 * (COUNTIF(G5:J5, TRUE) + COUNTIF(L5:O5, TRUE)),
          0
       )
    )
)</f>
        <v>0</v>
      </c>
      <c r="W5" s="97">
        <f>IF(Table13[[#This Row],[Captain]]="Sharaf",0,120)</f>
        <v>0</v>
      </c>
      <c r="X5" s="38">
        <v>0</v>
      </c>
      <c r="Y5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350</v>
      </c>
      <c r="Z5" s="117" t="s">
        <v>107</v>
      </c>
      <c r="AB5" s="17"/>
      <c r="AC5" s="17"/>
      <c r="AD5" s="17"/>
      <c r="AE5" s="17"/>
      <c r="AF5" s="17"/>
      <c r="AL5" s="17" t="e" cm="1">
        <f t="array" ref="AL5">_xlfn._xlws.SORT(Table13[],#REF!, TRUE)
=_xlfn._xlws.SORT(Table13[],#REF!, TRUE)</f>
        <v>#REF!</v>
      </c>
    </row>
    <row r="6" spans="1:40" ht="17" thickTop="1" thickBot="1" x14ac:dyDescent="0.25">
      <c r="A6" s="1" t="s">
        <v>116</v>
      </c>
      <c r="B6" s="3">
        <v>4</v>
      </c>
      <c r="C6" s="6">
        <v>1093600549</v>
      </c>
      <c r="D6" s="90">
        <v>45896</v>
      </c>
      <c r="E6" s="87" t="s">
        <v>46</v>
      </c>
      <c r="F6" s="83" t="s">
        <v>39</v>
      </c>
      <c r="G6" s="37" t="b">
        <v>1</v>
      </c>
      <c r="H6" s="2" t="b">
        <v>1</v>
      </c>
      <c r="I6" s="2" t="b">
        <v>1</v>
      </c>
      <c r="J6" s="2" t="b">
        <v>0</v>
      </c>
      <c r="K6" s="27"/>
      <c r="L6" s="2" t="b">
        <v>0</v>
      </c>
      <c r="M6" s="2" t="b">
        <v>0</v>
      </c>
      <c r="N6" s="2" t="b">
        <v>0</v>
      </c>
      <c r="O6" s="2" t="b">
        <v>0</v>
      </c>
      <c r="P6" s="9">
        <f>COUNTIF(Table13[[#This Row],[Session 1]:[Session 8]],TRUE)</f>
        <v>3</v>
      </c>
      <c r="Q6" s="3" t="s">
        <v>41</v>
      </c>
      <c r="R6" s="11" t="str">
        <f>IF(Table13[[#This Row],[Day]]="MON/THUR", "ARMANT", IF(Table13[[#This Row],[Day]]="SUN / WED", "LUXOR", ""))</f>
        <v>LUXOR</v>
      </c>
      <c r="S6" s="3">
        <v>6</v>
      </c>
      <c r="T6" s="6" t="s">
        <v>82</v>
      </c>
      <c r="U6" s="6">
        <v>600</v>
      </c>
      <c r="V6" s="100">
        <f>IF(TRIM(Table13[[#This Row],[Branch]])="",
    0,
    IF(Table13[[#This Row],[Branch]]="LUXOR",
       320 - 40 * (COUNTIF(G6:J6, TRUE) + COUNTIF(L6:O6, TRUE)),
       IF(Table13[[#This Row],[Branch]]="ARMANT",
          240 - 30 * (COUNTIF(G6:J6, TRUE) + COUNTIF(L6:O6, TRUE)),
          0
       )
    )
)</f>
        <v>200</v>
      </c>
      <c r="W6" s="97">
        <f>IF(Table13[[#This Row],[Captain]]="Sharaf",0,120)</f>
        <v>0</v>
      </c>
      <c r="X6" s="38">
        <v>0</v>
      </c>
      <c r="Y6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280</v>
      </c>
      <c r="Z6" s="118"/>
      <c r="AB6" s="17"/>
      <c r="AC6" s="17"/>
      <c r="AD6" s="17"/>
      <c r="AE6" s="17"/>
      <c r="AF6" s="17"/>
      <c r="AL6" s="17" t="e" cm="1">
        <f t="array" ref="AL6">_xlfn._xlws.SORT(Table13[],#REF!, TRUE)
=_xlfn._xlws.SORT(Table13[],#REF!, TRUE)</f>
        <v>#REF!</v>
      </c>
    </row>
    <row r="7" spans="1:40" ht="18" thickTop="1" thickBot="1" x14ac:dyDescent="0.25">
      <c r="A7" s="3" t="s">
        <v>108</v>
      </c>
      <c r="B7" s="3">
        <v>35</v>
      </c>
      <c r="C7" s="23">
        <v>1060313888</v>
      </c>
      <c r="D7" s="90">
        <v>45886</v>
      </c>
      <c r="E7" s="87" t="s">
        <v>46</v>
      </c>
      <c r="F7" s="73" t="s">
        <v>109</v>
      </c>
      <c r="G7" s="37" t="b">
        <v>0</v>
      </c>
      <c r="H7" s="2" t="b">
        <v>0</v>
      </c>
      <c r="I7" s="2" t="b">
        <v>0</v>
      </c>
      <c r="J7" s="2" t="b">
        <v>0</v>
      </c>
      <c r="K7" s="27"/>
      <c r="L7" s="2" t="b">
        <v>0</v>
      </c>
      <c r="M7" s="2" t="b">
        <v>0</v>
      </c>
      <c r="N7" s="2" t="b">
        <v>0</v>
      </c>
      <c r="O7" s="2" t="b">
        <v>0</v>
      </c>
      <c r="P7" s="9">
        <f>COUNTIF(Table13[[#This Row],[Session 1]:[Session 8]],TRUE)</f>
        <v>0</v>
      </c>
      <c r="Q7" s="3" t="s">
        <v>41</v>
      </c>
      <c r="R7" s="20" t="str">
        <f>IF(Table13[[#This Row],[Day]]="MON/THUR", "ARMANT", IF(Table13[[#This Row],[Day]]="SUN / WED", "LUXOR", ""))</f>
        <v>LUXOR</v>
      </c>
      <c r="S7" s="3">
        <v>8</v>
      </c>
      <c r="T7" s="6" t="s">
        <v>100</v>
      </c>
      <c r="U7" s="6">
        <v>600</v>
      </c>
      <c r="V7" s="100">
        <f>IF(TRIM(Table13[[#This Row],[Branch]])="",
    0,
    IF(Table13[[#This Row],[Branch]]="LUXOR",
       320 - 40 * (COUNTIF(G7:J7, TRUE) + COUNTIF(L7:O7, TRUE)),
       IF(Table13[[#This Row],[Branch]]="ARMANT",
          240 - 30 * (COUNTIF(G7:J7, TRUE) + COUNTIF(L7:O7, TRUE)),
          0
       )
    )
)</f>
        <v>320</v>
      </c>
      <c r="W7" s="97">
        <f>IF(Table13[[#This Row],[Captain]]="Sharaf",0,120)</f>
        <v>120</v>
      </c>
      <c r="X7" s="38">
        <v>50</v>
      </c>
      <c r="Y7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110</v>
      </c>
      <c r="Z7" s="103"/>
      <c r="AA7" s="69"/>
      <c r="AC7" s="17"/>
      <c r="AD7" s="17"/>
      <c r="AE7" s="17"/>
      <c r="AF7" s="17"/>
      <c r="AG7" s="17"/>
      <c r="AH7" s="17" t="e">
        <v>#REF!</v>
      </c>
    </row>
    <row r="8" spans="1:40" ht="17" thickTop="1" thickBot="1" x14ac:dyDescent="0.25">
      <c r="A8" s="81" t="s">
        <v>110</v>
      </c>
      <c r="B8" s="80">
        <v>35</v>
      </c>
      <c r="C8" s="3">
        <v>1060285666</v>
      </c>
      <c r="D8" s="90">
        <v>45886</v>
      </c>
      <c r="E8" s="87" t="s">
        <v>46</v>
      </c>
      <c r="F8" s="69" t="s">
        <v>109</v>
      </c>
      <c r="G8" s="37" t="b">
        <v>0</v>
      </c>
      <c r="H8" s="2" t="b">
        <v>0</v>
      </c>
      <c r="I8" s="2" t="b">
        <v>0</v>
      </c>
      <c r="J8" s="2" t="b">
        <v>0</v>
      </c>
      <c r="K8" s="27"/>
      <c r="L8" s="2" t="b">
        <v>0</v>
      </c>
      <c r="M8" s="2" t="b">
        <v>0</v>
      </c>
      <c r="N8" s="2" t="b">
        <v>0</v>
      </c>
      <c r="O8" s="2" t="b">
        <v>0</v>
      </c>
      <c r="P8" s="9">
        <f>COUNTIF(Table13[[#This Row],[Session 1]:[Session 8]],TRUE)</f>
        <v>0</v>
      </c>
      <c r="Q8" s="3" t="s">
        <v>41</v>
      </c>
      <c r="R8" s="11" t="str">
        <f>IF(Table13[[#This Row],[Day]]="MON/THUR", "ARMANT", IF(Table13[[#This Row],[Day]]="SUN / WED", "LUXOR", ""))</f>
        <v>LUXOR</v>
      </c>
      <c r="S8" s="3">
        <v>8</v>
      </c>
      <c r="T8" s="6" t="s">
        <v>100</v>
      </c>
      <c r="U8" s="6">
        <v>600</v>
      </c>
      <c r="V8" s="100">
        <f>IF(TRIM(Table13[[#This Row],[Branch]])="",
    0,
    IF(Table13[[#This Row],[Branch]]="LUXOR",
       320 - 40 * (COUNTIF(G8:J8, TRUE) + COUNTIF(L8:O8, TRUE)),
       IF(Table13[[#This Row],[Branch]]="ARMANT",
          240 - 30 * (COUNTIF(G8:J8, TRUE) + COUNTIF(L8:O8, TRUE)),
          0
       )
    )
)</f>
        <v>320</v>
      </c>
      <c r="W8" s="97">
        <f>IF(Table13[[#This Row],[Captain]]="Sharaf",0,120)</f>
        <v>120</v>
      </c>
      <c r="X8" s="25">
        <v>50</v>
      </c>
      <c r="Y8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110</v>
      </c>
      <c r="Z8" s="3"/>
      <c r="AB8" s="17"/>
      <c r="AC8" s="17"/>
      <c r="AD8" s="17"/>
      <c r="AE8" s="17"/>
      <c r="AF8" s="17"/>
      <c r="AL8" s="17" t="e" cm="1">
        <f t="array" ref="AL8">_xlfn._xlws.SORT(Table13[],#REF!, TRUE)
=_xlfn._xlws.SORT(Table13[],#REF!, TRUE)</f>
        <v>#REF!</v>
      </c>
    </row>
    <row r="9" spans="1:40" ht="18" thickTop="1" thickBot="1" x14ac:dyDescent="0.25">
      <c r="A9" s="109" t="s">
        <v>106</v>
      </c>
      <c r="B9" s="79">
        <v>30</v>
      </c>
      <c r="C9" s="89">
        <v>1010905808</v>
      </c>
      <c r="D9" s="92"/>
      <c r="E9" s="87"/>
      <c r="F9" s="94" t="s">
        <v>109</v>
      </c>
      <c r="G9" s="37" t="b">
        <v>0</v>
      </c>
      <c r="H9" s="2" t="b">
        <v>0</v>
      </c>
      <c r="I9" s="2" t="b">
        <v>0</v>
      </c>
      <c r="J9" s="2" t="b">
        <v>0</v>
      </c>
      <c r="K9" s="27"/>
      <c r="L9" s="2" t="b">
        <v>0</v>
      </c>
      <c r="M9" s="2" t="b">
        <v>0</v>
      </c>
      <c r="N9" s="2" t="b">
        <v>0</v>
      </c>
      <c r="O9" s="2" t="b">
        <v>0</v>
      </c>
      <c r="P9" s="2">
        <f>COUNTIF(Table13[[#This Row],[Session 1]:[Session 8]],TRUE)</f>
        <v>0</v>
      </c>
      <c r="Q9" s="3" t="s">
        <v>41</v>
      </c>
      <c r="R9" s="20" t="str">
        <f>IF(Table13[[#This Row],[Day]]="MON/THUR", "ARMANT", IF(Table13[[#This Row],[Day]]="SUN / WED", "LUXOR", ""))</f>
        <v>LUXOR</v>
      </c>
      <c r="S9" s="3">
        <v>8</v>
      </c>
      <c r="T9" s="6" t="s">
        <v>100</v>
      </c>
      <c r="U9" s="6">
        <v>600</v>
      </c>
      <c r="V9" s="100">
        <f>IF(TRIM(Table13[[#This Row],[Branch]])="",
    0,
    IF(Table13[[#This Row],[Branch]]="LUXOR",
       320 - 40 * (COUNTIF(G9:J9, TRUE) + COUNTIF(L9:O9, TRUE)),
       IF(Table13[[#This Row],[Branch]]="ARMANT",
          240 - 30 * (COUNTIF(G9:J9, TRUE) + COUNTIF(L9:O9, TRUE)),
          0
       )
    )
)</f>
        <v>320</v>
      </c>
      <c r="W9" s="97">
        <f>IF(Table13[[#This Row],[Captain]]="Sharaf",0,120)</f>
        <v>120</v>
      </c>
      <c r="X9" s="25">
        <v>50</v>
      </c>
      <c r="Y9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110</v>
      </c>
      <c r="Z9" s="3"/>
      <c r="AB9" s="17"/>
      <c r="AC9" s="17"/>
      <c r="AD9" s="17"/>
      <c r="AE9" s="17"/>
      <c r="AF9" s="17"/>
      <c r="AL9" s="17" t="e" cm="1">
        <f t="array" ref="AL9">_xlfn._xlws.SORT(Table13[],#REF!, TRUE)
=_xlfn._xlws.SORT(Table13[],#REF!, TRUE)</f>
        <v>#REF!</v>
      </c>
    </row>
    <row r="10" spans="1:40" ht="18" thickTop="1" thickBot="1" x14ac:dyDescent="0.25">
      <c r="A10" s="110" t="s">
        <v>115</v>
      </c>
      <c r="B10" s="74">
        <v>2</v>
      </c>
      <c r="C10" s="74">
        <v>1125355819</v>
      </c>
      <c r="D10" s="93"/>
      <c r="E10" s="88"/>
      <c r="F10" s="73" t="s">
        <v>39</v>
      </c>
      <c r="G10" s="47" t="b">
        <v>0</v>
      </c>
      <c r="H10" s="5" t="b">
        <v>0</v>
      </c>
      <c r="I10" s="5" t="b">
        <v>0</v>
      </c>
      <c r="J10" s="5" t="b">
        <v>0</v>
      </c>
      <c r="K10" s="66"/>
      <c r="L10" s="5" t="b">
        <v>0</v>
      </c>
      <c r="M10" s="5" t="b">
        <v>0</v>
      </c>
      <c r="N10" s="5" t="b">
        <v>0</v>
      </c>
      <c r="O10" s="5" t="b">
        <v>0</v>
      </c>
      <c r="P10" s="95">
        <f>COUNTIF(Table13[[#This Row],[Session 1]:[Session 8]],TRUE)</f>
        <v>0</v>
      </c>
      <c r="Q10" s="111" t="s">
        <v>54</v>
      </c>
      <c r="R10" s="101" t="str">
        <f>IF(Table13[[#This Row],[Day]]="MON/THUR", "ARMANT", IF(Table13[[#This Row],[Day]]="SUN / WED", "LUXOR", ""))</f>
        <v>ARMANT</v>
      </c>
      <c r="S10" s="1">
        <v>5</v>
      </c>
      <c r="T10" s="19" t="s">
        <v>100</v>
      </c>
      <c r="U10" s="7">
        <v>400</v>
      </c>
      <c r="V10" s="101">
        <f>IF(TRIM(Table13[[#This Row],[Branch]])="",
    0,
    IF(Table13[[#This Row],[Branch]]="LUXOR",
       320 - 40 * (COUNTIF(G10:J10, TRUE) + COUNTIF(L10:O10, TRUE)),
       IF(Table13[[#This Row],[Branch]]="ARMANT",
          240 - 30 * (COUNTIF(G10:J10, TRUE) + COUNTIF(L10:O10, TRUE)),
          0
       )
    )
)</f>
        <v>240</v>
      </c>
      <c r="W10" s="98">
        <f>IF(Table13[[#This Row],[Captain]]="Sharaf",0,120)</f>
        <v>0</v>
      </c>
      <c r="X10" s="65">
        <v>0</v>
      </c>
      <c r="Y10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160</v>
      </c>
    </row>
    <row r="11" spans="1:40" ht="18" thickTop="1" thickBot="1" x14ac:dyDescent="0.25">
      <c r="A11" s="3" t="s">
        <v>91</v>
      </c>
      <c r="B11" s="3">
        <v>37</v>
      </c>
      <c r="C11" s="3">
        <v>1008931771</v>
      </c>
      <c r="D11" s="16">
        <v>45907</v>
      </c>
      <c r="E11" s="31"/>
      <c r="F11" s="6" t="s">
        <v>109</v>
      </c>
      <c r="G11" s="2" t="b">
        <v>1</v>
      </c>
      <c r="H11" s="2" t="b">
        <v>0</v>
      </c>
      <c r="I11" s="2" t="b">
        <v>0</v>
      </c>
      <c r="J11" s="2" t="b">
        <v>0</v>
      </c>
      <c r="K11" s="27"/>
      <c r="L11" s="2" t="b">
        <v>0</v>
      </c>
      <c r="M11" s="2" t="b">
        <v>0</v>
      </c>
      <c r="N11" s="2" t="b">
        <v>0</v>
      </c>
      <c r="O11" s="2" t="b">
        <v>0</v>
      </c>
      <c r="P11" s="95">
        <f>COUNTIF(Table13[[#This Row],[Session 1]:[Session 8]],TRUE)</f>
        <v>1</v>
      </c>
      <c r="Q11" s="3" t="s">
        <v>41</v>
      </c>
      <c r="R11" s="101" t="str">
        <f>IF(Table13[[#This Row],[Day]]="MON/THUR", "ARMANT", IF(Table13[[#This Row],[Day]]="SUN / WED", "LUXOR", ""))</f>
        <v>LUXOR</v>
      </c>
      <c r="S11" s="3">
        <v>8</v>
      </c>
      <c r="T11" s="6" t="s">
        <v>100</v>
      </c>
      <c r="U11" s="3">
        <v>600</v>
      </c>
      <c r="V11" s="101">
        <f>IF(TRIM(Table13[[#This Row],[Branch]])="",
    0,
    IF(Table13[[#This Row],[Branch]]="LUXOR",
       320 - 40 * (COUNTIF(G11:J11, TRUE) + COUNTIF(L11:O11, TRUE)),
       IF(Table13[[#This Row],[Branch]]="ARMANT",
          240 - 30 * (COUNTIF(G11:J11, TRUE) + COUNTIF(L11:O11, TRUE)),
          0
       )
    )
)</f>
        <v>280</v>
      </c>
      <c r="W11" s="98">
        <f>IF(Table13[[#This Row],[Captain]]="Sharaf",0,120)</f>
        <v>120</v>
      </c>
      <c r="X11" s="25">
        <v>0</v>
      </c>
      <c r="Y11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160</v>
      </c>
      <c r="Z11" s="3"/>
      <c r="AA11" s="3" t="s">
        <v>117</v>
      </c>
      <c r="AB11" s="3" t="s">
        <v>92</v>
      </c>
      <c r="AD11" s="17"/>
      <c r="AE11" s="17"/>
      <c r="AF11" s="17"/>
      <c r="AG11" s="17"/>
      <c r="AH11" s="17"/>
      <c r="AI11" s="17" t="e">
        <v>#REF!</v>
      </c>
    </row>
    <row r="12" spans="1:40" ht="18" thickTop="1" thickBot="1" x14ac:dyDescent="0.25">
      <c r="A12" s="3" t="s">
        <v>93</v>
      </c>
      <c r="B12" s="3">
        <v>32</v>
      </c>
      <c r="C12" s="3">
        <v>1092653454</v>
      </c>
      <c r="D12" s="16"/>
      <c r="E12" s="31"/>
      <c r="F12" s="6" t="s">
        <v>109</v>
      </c>
      <c r="G12" s="2" t="b">
        <v>0</v>
      </c>
      <c r="H12" s="2" t="b">
        <v>0</v>
      </c>
      <c r="I12" s="2" t="b">
        <v>0</v>
      </c>
      <c r="J12" s="2" t="b">
        <v>0</v>
      </c>
      <c r="K12" s="27"/>
      <c r="L12" s="2" t="b">
        <v>0</v>
      </c>
      <c r="M12" s="2" t="b">
        <v>0</v>
      </c>
      <c r="N12" s="2" t="b">
        <v>0</v>
      </c>
      <c r="O12" s="2" t="b">
        <v>0</v>
      </c>
      <c r="P12" s="95">
        <f>COUNTIF(Table13[[#This Row],[Session 1]:[Session 8]],TRUE)</f>
        <v>0</v>
      </c>
      <c r="Q12" s="3" t="s">
        <v>41</v>
      </c>
      <c r="R12" s="101" t="str">
        <f>IF(Table13[[#This Row],[Day]]="MON/THUR", "ARMANT", IF(Table13[[#This Row],[Day]]="SUN / WED", "LUXOR", ""))</f>
        <v>LUXOR</v>
      </c>
      <c r="S12" s="3">
        <v>8</v>
      </c>
      <c r="T12" s="6" t="s">
        <v>100</v>
      </c>
      <c r="U12" s="3">
        <v>600</v>
      </c>
      <c r="V12" s="101">
        <f>IF(TRIM(Table13[[#This Row],[Branch]])="",
    0,
    IF(Table13[[#This Row],[Branch]]="LUXOR",
       320 - 40 * (COUNTIF(G12:J12, TRUE) + COUNTIF(L12:O12, TRUE)),
       IF(Table13[[#This Row],[Branch]]="ARMANT",
          240 - 30 * (COUNTIF(G12:J12, TRUE) + COUNTIF(L12:O12, TRUE)),
          0
       )
    )
)</f>
        <v>320</v>
      </c>
      <c r="W12" s="98">
        <f>IF(Table13[[#This Row],[Captain]]="Sharaf",0,120)</f>
        <v>120</v>
      </c>
      <c r="X12" s="25">
        <v>0</v>
      </c>
      <c r="Y12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160</v>
      </c>
      <c r="Z12" s="3"/>
      <c r="AA12" s="3" t="s">
        <v>117</v>
      </c>
      <c r="AB12" s="3" t="s">
        <v>92</v>
      </c>
      <c r="AD12" s="17"/>
      <c r="AE12" s="17"/>
      <c r="AF12" s="17"/>
      <c r="AG12" s="17"/>
      <c r="AH12" s="17"/>
      <c r="AI12" s="17" t="e">
        <v>#REF!</v>
      </c>
    </row>
    <row r="13" spans="1:40" ht="18" thickTop="1" thickBot="1" x14ac:dyDescent="0.25">
      <c r="A13" s="3" t="s">
        <v>94</v>
      </c>
      <c r="B13" s="3">
        <v>36</v>
      </c>
      <c r="C13" s="3">
        <v>1064007567</v>
      </c>
      <c r="D13" s="16"/>
      <c r="E13" s="32"/>
      <c r="F13" s="6" t="s">
        <v>109</v>
      </c>
      <c r="G13" s="2" t="b">
        <v>0</v>
      </c>
      <c r="H13" s="2" t="b">
        <v>0</v>
      </c>
      <c r="I13" s="2" t="b">
        <v>0</v>
      </c>
      <c r="J13" s="2" t="b">
        <v>0</v>
      </c>
      <c r="K13" s="27"/>
      <c r="L13" s="2" t="b">
        <v>0</v>
      </c>
      <c r="M13" s="2" t="b">
        <v>0</v>
      </c>
      <c r="N13" s="2" t="b">
        <v>0</v>
      </c>
      <c r="O13" s="2" t="b">
        <v>0</v>
      </c>
      <c r="P13" s="95">
        <f>COUNTIF(Table13[[#This Row],[Session 1]:[Session 8]],TRUE)</f>
        <v>0</v>
      </c>
      <c r="Q13" s="3" t="s">
        <v>41</v>
      </c>
      <c r="R13" s="101" t="str">
        <f>IF(Table13[[#This Row],[Day]]="MON/THUR", "ARMANT", IF(Table13[[#This Row],[Day]]="SUN / WED", "LUXOR", ""))</f>
        <v>LUXOR</v>
      </c>
      <c r="S13" s="3">
        <v>8</v>
      </c>
      <c r="T13" s="6" t="s">
        <v>100</v>
      </c>
      <c r="U13" s="3">
        <v>600</v>
      </c>
      <c r="V13" s="101">
        <f>IF(TRIM(Table13[[#This Row],[Branch]])="",
    0,
    IF(Table13[[#This Row],[Branch]]="LUXOR",
       320 - 40 * (COUNTIF(G13:J13, TRUE) + COUNTIF(L13:O13, TRUE)),
       IF(Table13[[#This Row],[Branch]]="ARMANT",
          240 - 30 * (COUNTIF(G13:J13, TRUE) + COUNTIF(L13:O13, TRUE)),
          0
       )
    )
)</f>
        <v>320</v>
      </c>
      <c r="W13" s="98">
        <f>IF(Table13[[#This Row],[Captain]]="Sharaf",0,120)</f>
        <v>120</v>
      </c>
      <c r="X13" s="25">
        <v>0</v>
      </c>
      <c r="Y13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160</v>
      </c>
      <c r="Z13" s="3"/>
      <c r="AA13" s="3" t="s">
        <v>117</v>
      </c>
      <c r="AB13" s="3" t="s">
        <v>96</v>
      </c>
      <c r="AD13" s="17"/>
      <c r="AE13" s="17"/>
      <c r="AF13" s="17"/>
      <c r="AG13" s="17"/>
      <c r="AH13" s="17"/>
      <c r="AI13" s="17" t="e">
        <v>#REF!</v>
      </c>
    </row>
    <row r="14" spans="1:40" ht="18" thickTop="1" thickBot="1" x14ac:dyDescent="0.25">
      <c r="A14" s="41" t="s">
        <v>80</v>
      </c>
      <c r="B14" s="3">
        <v>30</v>
      </c>
      <c r="C14" s="43" t="s">
        <v>81</v>
      </c>
      <c r="D14" s="22"/>
      <c r="E14" s="31"/>
      <c r="F14" s="6" t="s">
        <v>109</v>
      </c>
      <c r="G14" s="2" t="b">
        <v>0</v>
      </c>
      <c r="H14" s="2" t="b">
        <v>0</v>
      </c>
      <c r="I14" s="2" t="b">
        <v>0</v>
      </c>
      <c r="J14" s="2" t="b">
        <v>0</v>
      </c>
      <c r="K14" s="27"/>
      <c r="L14" s="2" t="b">
        <v>0</v>
      </c>
      <c r="M14" s="2" t="b">
        <v>0</v>
      </c>
      <c r="N14" s="2" t="b">
        <v>0</v>
      </c>
      <c r="O14" s="2" t="b">
        <v>0</v>
      </c>
      <c r="P14" s="95">
        <f>COUNTIF(Table13[[#This Row],[Session 1]:[Session 8]],TRUE)</f>
        <v>0</v>
      </c>
      <c r="Q14" s="3" t="s">
        <v>41</v>
      </c>
      <c r="R14" s="101" t="str">
        <f>IF(Table13[[#This Row],[Day]]="MON/THUR", "ARMANT", IF(Table13[[#This Row],[Day]]="SUN / WED", "LUXOR", ""))</f>
        <v>LUXOR</v>
      </c>
      <c r="S14" s="3">
        <v>7</v>
      </c>
      <c r="T14" s="19" t="s">
        <v>100</v>
      </c>
      <c r="U14" s="3">
        <v>800</v>
      </c>
      <c r="V14" s="101">
        <f>IF(TRIM(Table13[[#This Row],[Branch]])="",
    0,
    IF(Table13[[#This Row],[Branch]]="LUXOR",
       320 - 40 * (COUNTIF(G14:J14, TRUE) + COUNTIF(L14:O14, TRUE)),
       IF(Table13[[#This Row],[Branch]]="ARMANT",
          240 - 30 * (COUNTIF(G14:J14, TRUE) + COUNTIF(L14:O14, TRUE)),
          0
       )
    )
)</f>
        <v>320</v>
      </c>
      <c r="W14" s="98">
        <f>IF(Table13[[#This Row],[Captain]]="Sharaf",0,120)</f>
        <v>120</v>
      </c>
      <c r="X14" s="25">
        <v>0</v>
      </c>
      <c r="Y14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360</v>
      </c>
      <c r="Z14" s="3"/>
      <c r="AA14" s="3" t="s">
        <v>117</v>
      </c>
      <c r="AB14" s="3" t="s">
        <v>83</v>
      </c>
      <c r="AD14" s="17"/>
      <c r="AE14" s="17"/>
      <c r="AF14" s="17"/>
      <c r="AG14" s="17"/>
      <c r="AH14" s="17"/>
      <c r="AI14" s="17" t="e">
        <v>#REF!</v>
      </c>
    </row>
    <row r="15" spans="1:40" ht="18" thickTop="1" thickBot="1" x14ac:dyDescent="0.25">
      <c r="A15" s="3" t="s">
        <v>89</v>
      </c>
      <c r="B15" s="3">
        <v>4.5</v>
      </c>
      <c r="C15" s="3">
        <v>1015725885</v>
      </c>
      <c r="D15" s="16"/>
      <c r="E15" s="31"/>
      <c r="F15" s="6" t="s">
        <v>39</v>
      </c>
      <c r="G15" s="147" t="b">
        <v>1</v>
      </c>
      <c r="H15" s="161" t="b">
        <v>1</v>
      </c>
      <c r="I15" s="168" t="b">
        <v>1</v>
      </c>
      <c r="J15" s="2" t="b">
        <v>1</v>
      </c>
      <c r="K15" s="197"/>
      <c r="L15" s="186" t="b">
        <v>0</v>
      </c>
      <c r="M15" s="186" t="b">
        <v>0</v>
      </c>
      <c r="N15" s="166" t="b">
        <v>0</v>
      </c>
      <c r="O15" s="166" t="b">
        <v>0</v>
      </c>
      <c r="P15" s="95">
        <f>COUNTIF(Table13[[#This Row],[Session 1]:[Session 8]],TRUE)</f>
        <v>4</v>
      </c>
      <c r="Q15" s="122" t="s">
        <v>54</v>
      </c>
      <c r="R15" s="101" t="str">
        <f>IF(Table13[[#This Row],[Day]]="MON/THUR", "ARMANT", IF(Table13[[#This Row],[Day]]="SUN / WED", "LUXOR", ""))</f>
        <v>ARMANT</v>
      </c>
      <c r="S15" s="3">
        <v>7</v>
      </c>
      <c r="T15" s="6" t="s">
        <v>100</v>
      </c>
      <c r="U15" s="3">
        <v>850</v>
      </c>
      <c r="V15" s="101">
        <f>IF(TRIM(Table13[[#This Row],[Branch]])="",
    0,
    IF(Table13[[#This Row],[Branch]]="LUXOR",
       320 - 40 * (COUNTIF(G15:J15, TRUE) + COUNTIF(L15:O15, TRUE)),
       IF(Table13[[#This Row],[Branch]]="ARMANT",
          240 - 30 * (COUNTIF(G15:J15, TRUE) + COUNTIF(L15:O15, TRUE)),
          0
       )
    )
)</f>
        <v>120</v>
      </c>
      <c r="W15" s="98">
        <f>IF(Table13[[#This Row],[Captain]]="Sharaf",0,120)</f>
        <v>0</v>
      </c>
      <c r="X15" s="25">
        <v>0</v>
      </c>
      <c r="Y15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610</v>
      </c>
      <c r="Z15" s="3"/>
      <c r="AA15" s="3" t="s">
        <v>117</v>
      </c>
      <c r="AB15" s="3" t="s">
        <v>90</v>
      </c>
      <c r="AD15" s="17"/>
      <c r="AE15" s="17"/>
      <c r="AF15" s="17"/>
      <c r="AG15" s="17"/>
      <c r="AH15" s="17"/>
      <c r="AI15" s="17" t="e">
        <v>#REF!</v>
      </c>
    </row>
    <row r="16" spans="1:40" ht="18" thickTop="1" thickBot="1" x14ac:dyDescent="0.25">
      <c r="A16" s="25" t="s">
        <v>84</v>
      </c>
      <c r="B16" s="3">
        <v>49</v>
      </c>
      <c r="C16" s="3">
        <v>1093600549</v>
      </c>
      <c r="D16" s="16">
        <v>45907</v>
      </c>
      <c r="E16" s="28" t="s">
        <v>50</v>
      </c>
      <c r="F16" s="6" t="s">
        <v>109</v>
      </c>
      <c r="G16" s="147" t="b">
        <v>1</v>
      </c>
      <c r="H16" s="147" t="b">
        <v>0</v>
      </c>
      <c r="I16" s="147" t="b">
        <v>0</v>
      </c>
      <c r="J16" s="147" t="b">
        <v>0</v>
      </c>
      <c r="K16" s="197"/>
      <c r="L16" s="186" t="b">
        <v>0</v>
      </c>
      <c r="M16" s="186" t="b">
        <v>0</v>
      </c>
      <c r="N16" s="166" t="b">
        <v>0</v>
      </c>
      <c r="O16" s="166" t="b">
        <v>0</v>
      </c>
      <c r="P16" s="95">
        <f>COUNTIF(Table13[[#This Row],[Session 1]:[Session 8]],TRUE)</f>
        <v>1</v>
      </c>
      <c r="Q16" s="122" t="s">
        <v>41</v>
      </c>
      <c r="R16" s="101" t="str">
        <f>IF(Table13[[#This Row],[Day]]="MON/THUR", "ARMANT", IF(Table13[[#This Row],[Day]]="SUN / WED", "LUXOR", ""))</f>
        <v>LUXOR</v>
      </c>
      <c r="S16" s="3">
        <v>7</v>
      </c>
      <c r="T16" s="6" t="s">
        <v>100</v>
      </c>
      <c r="U16" s="3">
        <v>600</v>
      </c>
      <c r="V16" s="101">
        <f>IF(TRIM(Table13[[#This Row],[Branch]])="",
    0,
    IF(Table13[[#This Row],[Branch]]="LUXOR",
       320 - 40 * (COUNTIF(G16:J16, TRUE) + COUNTIF(L16:O16, TRUE)),
       IF(Table13[[#This Row],[Branch]]="ARMANT",
          240 - 30 * (COUNTIF(G16:J16, TRUE) + COUNTIF(L16:O16, TRUE)),
          0
       )
    )
)</f>
        <v>280</v>
      </c>
      <c r="W16" s="98">
        <f>IF(Table13[[#This Row],[Captain]]="Sharaf",0,120)</f>
        <v>120</v>
      </c>
      <c r="X16" s="25">
        <v>0</v>
      </c>
      <c r="Y16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160</v>
      </c>
      <c r="Z16" s="3"/>
      <c r="AA16" s="3" t="s">
        <v>117</v>
      </c>
      <c r="AB16" s="3" t="s">
        <v>43</v>
      </c>
      <c r="AD16" s="17"/>
      <c r="AE16" s="17"/>
      <c r="AF16" s="17"/>
      <c r="AG16" s="17"/>
      <c r="AH16" s="17"/>
      <c r="AN16" s="17" t="e">
        <v>#REF!</v>
      </c>
    </row>
    <row r="17" spans="1:40" ht="18" thickTop="1" thickBot="1" x14ac:dyDescent="0.25">
      <c r="A17" s="25" t="s">
        <v>87</v>
      </c>
      <c r="B17" s="3">
        <v>40</v>
      </c>
      <c r="C17" s="3">
        <v>1009923014</v>
      </c>
      <c r="D17" s="16"/>
      <c r="E17" s="127"/>
      <c r="F17" s="6" t="s">
        <v>109</v>
      </c>
      <c r="G17" s="147" t="b">
        <v>0</v>
      </c>
      <c r="H17" s="147" t="b">
        <v>0</v>
      </c>
      <c r="I17" s="147" t="b">
        <v>0</v>
      </c>
      <c r="J17" s="147" t="b">
        <v>0</v>
      </c>
      <c r="K17" s="197"/>
      <c r="L17" s="186" t="b">
        <v>0</v>
      </c>
      <c r="M17" s="186" t="b">
        <v>0</v>
      </c>
      <c r="N17" s="166" t="b">
        <v>0</v>
      </c>
      <c r="O17" s="166" t="b">
        <v>0</v>
      </c>
      <c r="P17" s="95">
        <f>COUNTIF(Table13[[#This Row],[Session 1]:[Session 8]],TRUE)</f>
        <v>0</v>
      </c>
      <c r="Q17" s="117" t="s">
        <v>41</v>
      </c>
      <c r="R17" s="101" t="str">
        <f>IF(Table13[[#This Row],[Day]]="MON/THUR", "ARMANT", IF(Table13[[#This Row],[Day]]="SUN / WED", "LUXOR", ""))</f>
        <v>LUXOR</v>
      </c>
      <c r="S17" s="3">
        <v>7</v>
      </c>
      <c r="T17" s="6" t="s">
        <v>100</v>
      </c>
      <c r="U17" s="3">
        <v>600</v>
      </c>
      <c r="V17" s="101">
        <f>IF(TRIM(Table13[[#This Row],[Branch]])="",
    0,
    IF(Table13[[#This Row],[Branch]]="LUXOR",
       320 - 40 * (COUNTIF(G17:J17, TRUE) + COUNTIF(L17:O17, TRUE)),
       IF(Table13[[#This Row],[Branch]]="ARMANT",
          240 - 30 * (COUNTIF(G17:J17, TRUE) + COUNTIF(L17:O17, TRUE)),
          0
       )
    )
)</f>
        <v>320</v>
      </c>
      <c r="W17" s="98">
        <f>IF(Table13[[#This Row],[Captain]]="Sharaf",0,120)</f>
        <v>120</v>
      </c>
      <c r="X17" s="25">
        <v>0</v>
      </c>
      <c r="Y17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160</v>
      </c>
      <c r="Z17" s="3">
        <v>275</v>
      </c>
      <c r="AA17" s="3" t="s">
        <v>117</v>
      </c>
      <c r="AB17" s="3"/>
      <c r="AD17" s="17"/>
      <c r="AE17" s="17"/>
      <c r="AF17" s="17"/>
      <c r="AG17" s="17"/>
      <c r="AH17" s="17"/>
      <c r="AN17" s="17" t="e">
        <v>#REF!</v>
      </c>
    </row>
    <row r="18" spans="1:40" ht="18" thickTop="1" thickBot="1" x14ac:dyDescent="0.25">
      <c r="A18" s="3" t="s">
        <v>118</v>
      </c>
      <c r="B18" s="3">
        <v>3</v>
      </c>
      <c r="C18" s="121">
        <v>1016543103</v>
      </c>
      <c r="D18" s="85">
        <v>45903</v>
      </c>
      <c r="E18" s="105" t="s">
        <v>46</v>
      </c>
      <c r="F18" s="103" t="s">
        <v>39</v>
      </c>
      <c r="G18" s="2" t="b">
        <v>1</v>
      </c>
      <c r="H18" s="2" t="b">
        <v>1</v>
      </c>
      <c r="I18" s="2" t="b">
        <v>0</v>
      </c>
      <c r="J18" s="2" t="b">
        <v>0</v>
      </c>
      <c r="K18" s="27"/>
      <c r="L18" s="2" t="b">
        <v>0</v>
      </c>
      <c r="M18" s="2" t="b">
        <v>0</v>
      </c>
      <c r="N18" s="2" t="b">
        <v>0</v>
      </c>
      <c r="O18" s="2" t="b">
        <v>0</v>
      </c>
      <c r="P18" s="9">
        <f>COUNTIF(Table13[[#This Row],[Session 1]:[Session 8]],TRUE)</f>
        <v>2</v>
      </c>
      <c r="Q18" s="3"/>
      <c r="R18" s="20" t="str">
        <f>IF(Table13[[#This Row],[Day]]="MON/THUR", "ARMANT", IF(Table13[[#This Row],[Day]]="SUN / WED", "LUXOR", ""))</f>
        <v/>
      </c>
      <c r="S18" s="3"/>
      <c r="T18" s="6"/>
      <c r="U18" s="3"/>
      <c r="V18" s="25">
        <f>IF(TRIM(Table13[[#This Row],[Branch]])="",
    0,
    IF(Table13[[#This Row],[Branch]]="LUXOR",
       320 - 40 * (COUNTIF(G18:J18, TRUE) + COUNTIF(L18:O18, TRUE)),
       IF(Table13[[#This Row],[Branch]]="ARMANT",
          240 - 30 * (COUNTIF(G18:J18, TRUE) + COUNTIF(L18:O18, TRUE)),
          0
       )
    )
)</f>
        <v>0</v>
      </c>
      <c r="W18" s="25">
        <f>IF(Table13[[#This Row],[Captain]]="Sharaf",0,120)</f>
        <v>0</v>
      </c>
      <c r="X18" s="25">
        <v>50</v>
      </c>
      <c r="Y18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18" s="3"/>
      <c r="AB18" s="17"/>
      <c r="AC18" s="17"/>
      <c r="AD18" s="17"/>
      <c r="AE18" s="17"/>
      <c r="AF18" s="17"/>
      <c r="AL18" s="17" t="e" cm="1">
        <f t="array" ref="AL18">_xlfn._xlws.SORT(Table13[],#REF!, TRUE)
=_xlfn._xlws.SORT(Table13[],#REF!, TRUE)</f>
        <v>#REF!</v>
      </c>
    </row>
    <row r="19" spans="1:40" ht="18" thickTop="1" thickBot="1" x14ac:dyDescent="0.25">
      <c r="A19" s="25" t="s">
        <v>119</v>
      </c>
      <c r="B19" s="3">
        <v>37</v>
      </c>
      <c r="C19" s="3">
        <v>1012713183</v>
      </c>
      <c r="D19" s="30">
        <v>45903</v>
      </c>
      <c r="E19" s="87" t="s">
        <v>50</v>
      </c>
      <c r="F19" s="103" t="s">
        <v>109</v>
      </c>
      <c r="G19" s="2" t="b">
        <v>1</v>
      </c>
      <c r="H19" s="2" t="b">
        <v>1</v>
      </c>
      <c r="I19" s="2" t="b">
        <v>0</v>
      </c>
      <c r="J19" s="2" t="b">
        <v>0</v>
      </c>
      <c r="K19" s="27"/>
      <c r="L19" s="2" t="b">
        <v>0</v>
      </c>
      <c r="M19" s="2" t="b">
        <v>0</v>
      </c>
      <c r="N19" s="2" t="b">
        <v>0</v>
      </c>
      <c r="O19" s="2" t="b">
        <v>0</v>
      </c>
      <c r="P19" s="9">
        <f>COUNTIF(Table13[[#This Row],[Session 1]:[Session 8]],TRUE)</f>
        <v>2</v>
      </c>
      <c r="Q19" s="3"/>
      <c r="R19" s="20" t="str">
        <f>IF(Table13[[#This Row],[Day]]="MON/THUR", "ARMANT", IF(Table13[[#This Row],[Day]]="SUN / WED", "LUXOR", ""))</f>
        <v/>
      </c>
      <c r="S19" s="3"/>
      <c r="T19" s="6"/>
      <c r="U19" s="3"/>
      <c r="V19" s="25">
        <f>IF(TRIM(Table13[[#This Row],[Branch]])="",
    0,
    IF(Table13[[#This Row],[Branch]]="LUXOR",
       320 - 40 * (COUNTIF(G19:J19, TRUE) + COUNTIF(L19:O19, TRUE)),
       IF(Table13[[#This Row],[Branch]]="ARMANT",
          240 - 30 * (COUNTIF(G19:J19, TRUE) + COUNTIF(L19:O19, TRUE)),
          0
       )
    )
)</f>
        <v>0</v>
      </c>
      <c r="W19" s="25">
        <f>IF(Table13[[#This Row],[Captain]]="Sharaf",0,120)</f>
        <v>120</v>
      </c>
      <c r="X19" s="25">
        <v>50</v>
      </c>
      <c r="Y19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19" s="3"/>
      <c r="AB19" s="17"/>
      <c r="AC19" s="17"/>
      <c r="AD19" s="17"/>
      <c r="AE19" s="17"/>
      <c r="AF19" s="17"/>
      <c r="AL19" s="17" t="e" cm="1">
        <f t="array" ref="AL19">_xlfn._xlws.SORT(Table13[],#REF!, TRUE)
=_xlfn._xlws.SORT(Table13[],#REF!, TRUE)</f>
        <v>#REF!</v>
      </c>
    </row>
    <row r="20" spans="1:40" ht="18" thickTop="1" thickBot="1" x14ac:dyDescent="0.25">
      <c r="A20" s="3"/>
      <c r="B20" s="3"/>
      <c r="C20" s="3"/>
      <c r="D20" s="30"/>
      <c r="E20" s="106"/>
      <c r="F20" s="103"/>
      <c r="G20" s="2" t="b">
        <v>0</v>
      </c>
      <c r="H20" s="2" t="b">
        <v>0</v>
      </c>
      <c r="I20" s="2" t="b">
        <v>0</v>
      </c>
      <c r="J20" s="2" t="b">
        <v>0</v>
      </c>
      <c r="K20" s="27"/>
      <c r="L20" s="2" t="b">
        <v>0</v>
      </c>
      <c r="M20" s="2" t="b">
        <v>0</v>
      </c>
      <c r="N20" s="2" t="b">
        <v>0</v>
      </c>
      <c r="O20" s="2" t="b">
        <v>0</v>
      </c>
      <c r="P20" s="9">
        <f>COUNTIF(Table13[[#This Row],[Session 1]:[Session 8]],TRUE)</f>
        <v>0</v>
      </c>
      <c r="Q20" s="3"/>
      <c r="R20" s="20" t="str">
        <f>IF(Table13[[#This Row],[Day]]="MON/THUR", "ARMANT", IF(Table13[[#This Row],[Day]]="SUN / WED", "LUXOR", ""))</f>
        <v/>
      </c>
      <c r="S20" s="3"/>
      <c r="T20" s="6"/>
      <c r="U20" s="3"/>
      <c r="V20" s="25">
        <f>IF(TRIM(Table13[[#This Row],[Branch]])="",
    0,
    IF(Table13[[#This Row],[Branch]]="LUXOR",
       320 - 40 * (COUNTIF(G20:J20, TRUE) + COUNTIF(L20:O20, TRUE)),
       IF(Table13[[#This Row],[Branch]]="ARMANT",
          240 - 30 * (COUNTIF(G20:J20, TRUE) + COUNTIF(L20:O20, TRUE)),
          0
       )
    )
)</f>
        <v>0</v>
      </c>
      <c r="W20" s="25">
        <f>IF(Table13[[#This Row],[Captain]]="Sharaf",0,120)</f>
        <v>120</v>
      </c>
      <c r="X20" s="25">
        <v>50</v>
      </c>
      <c r="Y20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20" s="3"/>
      <c r="AB20" s="17"/>
      <c r="AC20" s="17"/>
      <c r="AD20" s="17"/>
      <c r="AE20" s="17"/>
      <c r="AF20" s="17"/>
      <c r="AL20" s="17" t="e" cm="1">
        <f t="array" ref="AL20">_xlfn._xlws.SORT(Table13[],#REF!, TRUE)
=_xlfn._xlws.SORT(Table13[],#REF!, TRUE)</f>
        <v>#REF!</v>
      </c>
    </row>
    <row r="21" spans="1:40" ht="18" thickTop="1" thickBot="1" x14ac:dyDescent="0.25">
      <c r="A21" s="3"/>
      <c r="B21" s="3"/>
      <c r="C21" s="3"/>
      <c r="D21" s="30"/>
      <c r="E21" s="105"/>
      <c r="F21" s="103"/>
      <c r="G21" s="2" t="b">
        <v>0</v>
      </c>
      <c r="H21" s="2" t="b">
        <v>0</v>
      </c>
      <c r="I21" s="2" t="b">
        <v>0</v>
      </c>
      <c r="J21" s="2" t="b">
        <v>0</v>
      </c>
      <c r="K21" s="27"/>
      <c r="L21" s="2" t="b">
        <v>0</v>
      </c>
      <c r="M21" s="2" t="b">
        <v>0</v>
      </c>
      <c r="N21" s="2" t="b">
        <v>0</v>
      </c>
      <c r="O21" s="2" t="b">
        <v>0</v>
      </c>
      <c r="P21" s="9">
        <f>COUNTIF(Table13[[#This Row],[Session 1]:[Session 8]],TRUE)</f>
        <v>0</v>
      </c>
      <c r="Q21" s="3"/>
      <c r="R21" s="20" t="str">
        <f>IF(Table13[[#This Row],[Day]]="MON/THUR", "ARMANT", IF(Table13[[#This Row],[Day]]="SUN / WED", "LUXOR", ""))</f>
        <v/>
      </c>
      <c r="S21" s="3"/>
      <c r="T21" s="6"/>
      <c r="U21" s="3"/>
      <c r="V21" s="25">
        <f>IF(TRIM(Table13[[#This Row],[Branch]])="",
    0,
    IF(Table13[[#This Row],[Branch]]="LUXOR",
       320 - 40 * (COUNTIF(G21:J21, TRUE) + COUNTIF(L21:O21, TRUE)),
       IF(Table13[[#This Row],[Branch]]="ARMANT",
          240 - 30 * (COUNTIF(G21:J21, TRUE) + COUNTIF(L21:O21, TRUE)),
          0
       )
    )
)</f>
        <v>0</v>
      </c>
      <c r="W21" s="25">
        <f>IF(Table13[[#This Row],[Captain]]="Sharaf",0,120)</f>
        <v>120</v>
      </c>
      <c r="X21" s="25">
        <v>50</v>
      </c>
      <c r="Y21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21" s="3"/>
      <c r="AB21" s="17"/>
      <c r="AC21" s="17"/>
      <c r="AD21" s="17"/>
      <c r="AE21" s="17"/>
      <c r="AF21" s="17"/>
      <c r="AL21" s="17" t="e" cm="1">
        <f t="array" ref="AL21">_xlfn._xlws.SORT(Table13[],#REF!, TRUE)
=_xlfn._xlws.SORT(Table13[],#REF!, TRUE)</f>
        <v>#REF!</v>
      </c>
    </row>
    <row r="22" spans="1:40" ht="17" thickTop="1" thickBot="1" x14ac:dyDescent="0.25">
      <c r="A22" s="3"/>
      <c r="B22" s="3"/>
      <c r="C22" s="3"/>
      <c r="D22" s="30"/>
      <c r="E22" s="105"/>
      <c r="F22" s="103"/>
      <c r="G22" s="2" t="b">
        <v>0</v>
      </c>
      <c r="H22" s="2" t="b">
        <v>0</v>
      </c>
      <c r="I22" s="2" t="b">
        <v>0</v>
      </c>
      <c r="J22" s="2" t="b">
        <v>0</v>
      </c>
      <c r="K22" s="27"/>
      <c r="L22" s="2" t="b">
        <v>0</v>
      </c>
      <c r="M22" s="2" t="b">
        <v>0</v>
      </c>
      <c r="N22" s="2" t="b">
        <v>0</v>
      </c>
      <c r="O22" s="2" t="b">
        <v>0</v>
      </c>
      <c r="P22" s="9">
        <f>COUNTIF(Table13[[#This Row],[Session 1]:[Session 8]],TRUE)</f>
        <v>0</v>
      </c>
      <c r="Q22" s="3"/>
      <c r="R22" s="20"/>
      <c r="S22" s="3"/>
      <c r="T22" s="6"/>
      <c r="U22" s="3"/>
      <c r="V22" s="25">
        <f>IF(TRIM(Table13[[#This Row],[Branch]])="",
    0,
    IF(Table13[[#This Row],[Branch]]="LUXOR",
       320 - 40 * (COUNTIF(G22:J22, TRUE) + COUNTIF(L22:O22, TRUE)),
       IF(Table13[[#This Row],[Branch]]="ARMANT",
          240 - 30 * (COUNTIF(G22:J22, TRUE) + COUNTIF(L22:O22, TRUE)),
          0
       )
    )
)</f>
        <v>0</v>
      </c>
      <c r="W22" s="25">
        <f>IF(Table13[[#This Row],[Captain]]="Sharaf",0,120)</f>
        <v>120</v>
      </c>
      <c r="X22" s="25">
        <v>50</v>
      </c>
      <c r="Y22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22" s="3"/>
      <c r="AB22" s="17"/>
      <c r="AC22" s="17"/>
      <c r="AD22" s="17"/>
      <c r="AE22" s="17"/>
      <c r="AF22" s="17"/>
      <c r="AL22" s="17" t="e" cm="1">
        <f t="array" ref="AL22">_xlfn._xlws.SORT(Table13[],#REF!, TRUE)
=_xlfn._xlws.SORT(Table13[],#REF!, TRUE)</f>
        <v>#REF!</v>
      </c>
    </row>
    <row r="23" spans="1:40" ht="18" thickTop="1" thickBot="1" x14ac:dyDescent="0.25">
      <c r="A23" s="25"/>
      <c r="B23" s="3"/>
      <c r="C23" s="3"/>
      <c r="D23" s="30"/>
      <c r="E23" s="88"/>
      <c r="F23" s="103"/>
      <c r="G23" s="2" t="b">
        <v>0</v>
      </c>
      <c r="H23" s="2" t="b">
        <v>0</v>
      </c>
      <c r="I23" s="2" t="b">
        <v>0</v>
      </c>
      <c r="J23" s="2" t="b">
        <v>0</v>
      </c>
      <c r="K23" s="27"/>
      <c r="L23" s="2" t="b">
        <v>0</v>
      </c>
      <c r="M23" s="2" t="b">
        <v>0</v>
      </c>
      <c r="N23" s="2" t="b">
        <v>0</v>
      </c>
      <c r="O23" s="2" t="b">
        <v>0</v>
      </c>
      <c r="P23" s="9">
        <f>COUNTIF(Table13[[#This Row],[Session 1]:[Session 8]],TRUE)</f>
        <v>0</v>
      </c>
      <c r="Q23" s="3"/>
      <c r="R23" s="20" t="str">
        <f>IF(Table13[[#This Row],[Day]]="MON/THUR", "ARMANT", IF(Table13[[#This Row],[Day]]="SUN / WED", "LUXOR", ""))</f>
        <v/>
      </c>
      <c r="S23" s="3"/>
      <c r="T23" s="6"/>
      <c r="U23" s="3"/>
      <c r="V23" s="25">
        <f>IF(TRIM(Table13[[#This Row],[Branch]])="",
    0,
    IF(Table13[[#This Row],[Branch]]="LUXOR",
       320 - 40 * (COUNTIF(G23:J23, TRUE) + COUNTIF(L23:O23, TRUE)),
       IF(Table13[[#This Row],[Branch]]="ARMANT",
          240 - 30 * (COUNTIF(G23:J23, TRUE) + COUNTIF(L23:O23, TRUE)),
          0
       )
    )
)</f>
        <v>0</v>
      </c>
      <c r="W23" s="25">
        <f>IF(Table13[[#This Row],[Captain]]="Sharaf",0,120)</f>
        <v>120</v>
      </c>
      <c r="X23" s="25">
        <v>50</v>
      </c>
      <c r="Y23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23" s="3"/>
      <c r="AB23" s="17"/>
      <c r="AC23" s="17"/>
      <c r="AD23" s="17"/>
      <c r="AE23" s="17"/>
      <c r="AF23" s="17"/>
      <c r="AL23" s="17" t="e" cm="1">
        <f t="array" ref="AL23">_xlfn._xlws.SORT(Table13[],#REF!, TRUE)
=_xlfn._xlws.SORT(Table13[],#REF!, TRUE)</f>
        <v>#REF!</v>
      </c>
    </row>
    <row r="24" spans="1:40" ht="18" thickTop="1" thickBot="1" x14ac:dyDescent="0.25">
      <c r="A24" s="3"/>
      <c r="B24" s="3"/>
      <c r="C24" s="3"/>
      <c r="D24" s="16"/>
      <c r="E24" s="31"/>
      <c r="F24" s="6"/>
      <c r="G24" s="2" t="b">
        <v>0</v>
      </c>
      <c r="H24" s="2" t="b">
        <v>0</v>
      </c>
      <c r="I24" s="2" t="b">
        <v>0</v>
      </c>
      <c r="J24" s="2" t="b">
        <v>0</v>
      </c>
      <c r="K24" s="27"/>
      <c r="L24" s="2" t="b">
        <v>0</v>
      </c>
      <c r="M24" s="2" t="b">
        <v>0</v>
      </c>
      <c r="N24" s="2" t="b">
        <v>0</v>
      </c>
      <c r="O24" s="2" t="b">
        <v>0</v>
      </c>
      <c r="P24" s="9">
        <f>COUNTIF(Table13[[#This Row],[Session 1]:[Session 8]],TRUE)</f>
        <v>0</v>
      </c>
      <c r="Q24" s="3"/>
      <c r="R24" s="20" t="str">
        <f>IF(Table13[[#This Row],[Day]]="MON/THUR", "ARMANT", IF(Table13[[#This Row],[Day]]="SUN / WED", "LUXOR", ""))</f>
        <v/>
      </c>
      <c r="S24" s="3"/>
      <c r="T24" s="6"/>
      <c r="U24" s="3"/>
      <c r="V24" s="25">
        <f>IF(TRIM(Table13[[#This Row],[Branch]])="",
    0,
    IF(Table13[[#This Row],[Branch]]="LUXOR",
       320 - 40 * (COUNTIF(G24:J24, TRUE) + COUNTIF(L24:O24, TRUE)),
       IF(Table13[[#This Row],[Branch]]="ARMANT",
          240 - 30 * (COUNTIF(G24:J24, TRUE) + COUNTIF(L24:O24, TRUE)),
          0
       )
    )
)</f>
        <v>0</v>
      </c>
      <c r="W24" s="25">
        <f>IF(Table13[[#This Row],[Captain]]="Sharaf",0,120)</f>
        <v>120</v>
      </c>
      <c r="X24" s="25">
        <v>50</v>
      </c>
      <c r="Y24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24" s="3"/>
      <c r="AB24" s="17"/>
      <c r="AC24" s="17"/>
      <c r="AD24" s="17"/>
      <c r="AE24" s="17"/>
      <c r="AF24" s="17"/>
      <c r="AL24" s="17" t="e" cm="1">
        <f t="array" ref="AL24">_xlfn._xlws.SORT(Table13[],#REF!, TRUE)
=_xlfn._xlws.SORT(Table13[],#REF!, TRUE)</f>
        <v>#REF!</v>
      </c>
    </row>
    <row r="25" spans="1:40" ht="17" thickTop="1" thickBot="1" x14ac:dyDescent="0.25">
      <c r="A25" s="4"/>
      <c r="B25" s="4"/>
      <c r="C25" s="4"/>
      <c r="D25" s="16"/>
      <c r="E25" s="32"/>
      <c r="F25" s="7"/>
      <c r="G25" s="2" t="b">
        <v>0</v>
      </c>
      <c r="H25" s="2" t="b">
        <v>0</v>
      </c>
      <c r="I25" s="2" t="b">
        <v>0</v>
      </c>
      <c r="J25" s="5" t="b">
        <v>0</v>
      </c>
      <c r="K25" s="27"/>
      <c r="L25" s="5" t="b">
        <v>0</v>
      </c>
      <c r="M25" s="5" t="b">
        <v>0</v>
      </c>
      <c r="N25" s="5" t="b">
        <v>0</v>
      </c>
      <c r="O25" s="5" t="b">
        <v>0</v>
      </c>
      <c r="P25" s="9">
        <f>COUNTIF(Table13[[#This Row],[Session 1]:[Session 8]],TRUE)</f>
        <v>0</v>
      </c>
      <c r="Q25" s="3"/>
      <c r="R25" s="20"/>
      <c r="S25" s="4"/>
      <c r="T25" s="7"/>
      <c r="U25" s="3"/>
      <c r="V25" s="25">
        <f>IF(TRIM(Table13[[#This Row],[Branch]])="",
    0,
    IF(Table13[[#This Row],[Branch]]="LUXOR",
       320 - 40 * (COUNTIF(G25:J25, TRUE) + COUNTIF(L25:O25, TRUE)),
       IF(Table13[[#This Row],[Branch]]="ARMANT",
          240 - 30 * (COUNTIF(G25:J25, TRUE) + COUNTIF(L25:O25, TRUE)),
          0
       )
    )
)</f>
        <v>0</v>
      </c>
      <c r="W25" s="25">
        <f>IF(Table13[[#This Row],[Captain]]="Sharaf",0,120)</f>
        <v>120</v>
      </c>
      <c r="X25" s="25">
        <v>50</v>
      </c>
      <c r="Y25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25" s="3"/>
      <c r="AB25" s="17"/>
      <c r="AC25" s="17"/>
      <c r="AD25" s="17"/>
      <c r="AE25" s="17"/>
      <c r="AF25" s="17"/>
      <c r="AL25" s="17" t="e" cm="1">
        <f t="array" ref="AL25">_xlfn._xlws.SORT(Table13[],#REF!, TRUE)
=_xlfn._xlws.SORT(Table13[],#REF!, TRUE)</f>
        <v>#REF!</v>
      </c>
    </row>
    <row r="26" spans="1:40" ht="18" thickTop="1" thickBot="1" x14ac:dyDescent="0.25">
      <c r="A26" s="4"/>
      <c r="B26" s="4"/>
      <c r="C26" s="80"/>
      <c r="D26" s="16"/>
      <c r="E26" s="32"/>
      <c r="F26" s="7"/>
      <c r="G26" s="2" t="b">
        <v>0</v>
      </c>
      <c r="H26" s="2" t="b">
        <v>0</v>
      </c>
      <c r="I26" s="2" t="b">
        <v>0</v>
      </c>
      <c r="J26" s="5" t="b">
        <v>0</v>
      </c>
      <c r="K26" s="27"/>
      <c r="L26" s="5" t="b">
        <v>0</v>
      </c>
      <c r="M26" s="5" t="b">
        <v>0</v>
      </c>
      <c r="N26" s="5" t="b">
        <v>0</v>
      </c>
      <c r="O26" s="5" t="b">
        <v>0</v>
      </c>
      <c r="P26" s="9">
        <f>COUNTIF(Table13[[#This Row],[Session 1]:[Session 8]],TRUE)</f>
        <v>0</v>
      </c>
      <c r="Q26" s="3"/>
      <c r="R26" s="20" t="str">
        <f>IF(Table13[[#This Row],[Day]]="MON/THUR", "ARMANT", IF(Table13[[#This Row],[Day]]="SUN / WED", "LUXOR", ""))</f>
        <v/>
      </c>
      <c r="S26" s="4"/>
      <c r="T26" s="7"/>
      <c r="U26" s="3"/>
      <c r="V26" s="25">
        <f>IF(TRIM(Table13[[#This Row],[Branch]])="",
    0,
    IF(Table13[[#This Row],[Branch]]="LUXOR",
       320 - 40 * (COUNTIF(G26:J26, TRUE) + COUNTIF(L26:O26, TRUE)),
       IF(Table13[[#This Row],[Branch]]="ARMANT",
          240 - 30 * (COUNTIF(G26:J26, TRUE) + COUNTIF(L26:O26, TRUE)),
          0
       )
    )
)</f>
        <v>0</v>
      </c>
      <c r="W26" s="25">
        <f>IF(Table13[[#This Row],[Captain]]="Sharaf",0,120)</f>
        <v>120</v>
      </c>
      <c r="X26" s="25">
        <v>50</v>
      </c>
      <c r="Y26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26" s="3"/>
      <c r="AB26" s="17"/>
      <c r="AC26" s="17"/>
      <c r="AD26" s="17"/>
      <c r="AE26" s="17"/>
      <c r="AF26" s="17"/>
      <c r="AL26" s="17" t="e" cm="1">
        <f t="array" ref="AL26">_xlfn._xlws.SORT(Table13[],#REF!, TRUE)
=_xlfn._xlws.SORT(Table13[],#REF!, TRUE)</f>
        <v>#REF!</v>
      </c>
    </row>
    <row r="27" spans="1:40" ht="16.5" customHeight="1" thickTop="1" thickBot="1" x14ac:dyDescent="0.25">
      <c r="A27" s="80"/>
      <c r="B27" s="80"/>
      <c r="C27" s="108"/>
      <c r="D27" s="16"/>
      <c r="E27" s="32"/>
      <c r="F27" s="4"/>
      <c r="G27" s="2" t="b">
        <v>0</v>
      </c>
      <c r="H27" s="2" t="b">
        <v>0</v>
      </c>
      <c r="I27" s="2" t="b">
        <v>0</v>
      </c>
      <c r="J27" s="5" t="b">
        <v>0</v>
      </c>
      <c r="K27" s="27"/>
      <c r="L27" s="5" t="b">
        <v>0</v>
      </c>
      <c r="M27" s="5" t="b">
        <v>0</v>
      </c>
      <c r="N27" s="5" t="b">
        <v>0</v>
      </c>
      <c r="O27" s="5" t="b">
        <v>0</v>
      </c>
      <c r="P27" s="9">
        <f>COUNTIF(Table13[[#This Row],[Session 1]:[Session 8]],TRUE)</f>
        <v>0</v>
      </c>
      <c r="Q27" s="3"/>
      <c r="R27" s="20" t="str">
        <f>IF(Table13[[#This Row],[Day]]="MON/THUR", "ARMANT", IF(Table13[[#This Row],[Day]]="SUN / WED", "LUXOR", ""))</f>
        <v/>
      </c>
      <c r="S27" s="4"/>
      <c r="T27" s="4"/>
      <c r="U27" s="10"/>
      <c r="V27" s="25">
        <f>IF(TRIM(Table13[[#This Row],[Branch]])="",
    0,
    IF(Table13[[#This Row],[Branch]]="LUXOR",
       320 - 40 * (COUNTIF(G27:J27, TRUE) + COUNTIF(L27:O27, TRUE)),
       IF(Table13[[#This Row],[Branch]]="ARMANT",
          240 - 30 * (COUNTIF(G27:J27, TRUE) + COUNTIF(L27:O27, TRUE)),
          0
       )
    )
)</f>
        <v>0</v>
      </c>
      <c r="W27" s="25">
        <f>IF(Table13[[#This Row],[Captain]]="Sharaf",0,120)</f>
        <v>120</v>
      </c>
      <c r="X27" s="25">
        <v>50</v>
      </c>
      <c r="Y27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27" s="10"/>
      <c r="AB27" s="17"/>
      <c r="AC27" s="17"/>
      <c r="AD27" s="17"/>
      <c r="AE27" s="17"/>
      <c r="AF27" s="17"/>
      <c r="AL27" s="17" t="e" cm="1">
        <f t="array" ref="AL27">_xlfn._xlws.SORT(Table13[],#REF!, TRUE)
=_xlfn._xlws.SORT(Table13[],#REF!, TRUE)</f>
        <v>#REF!</v>
      </c>
    </row>
    <row r="28" spans="1:40" ht="15" customHeight="1" thickTop="1" thickBot="1" x14ac:dyDescent="0.25">
      <c r="A28" s="14"/>
      <c r="B28" s="14"/>
      <c r="C28" s="107"/>
      <c r="D28" s="15"/>
      <c r="E28" s="32"/>
      <c r="F28" s="11"/>
      <c r="G28" s="2" t="b">
        <v>0</v>
      </c>
      <c r="H28" s="2" t="b">
        <v>0</v>
      </c>
      <c r="I28" s="2" t="b">
        <v>0</v>
      </c>
      <c r="J28" s="9" t="b">
        <v>0</v>
      </c>
      <c r="K28" s="27"/>
      <c r="L28" s="9" t="b">
        <v>0</v>
      </c>
      <c r="M28" s="9" t="b">
        <v>0</v>
      </c>
      <c r="N28" s="9" t="b">
        <v>0</v>
      </c>
      <c r="O28" s="9" t="b">
        <v>0</v>
      </c>
      <c r="P28" s="9">
        <f>COUNTIF(Table13[[#This Row],[Session 1]:[Session 8]],TRUE)</f>
        <v>0</v>
      </c>
      <c r="Q28" s="3"/>
      <c r="R28" s="20" t="str">
        <f>IF(Table13[[#This Row],[Day]]="MON/THUR", "ARMANT", IF(Table13[[#This Row],[Day]]="SUN / WED", "LUXOR", ""))</f>
        <v/>
      </c>
      <c r="S28" s="42"/>
      <c r="T28" s="11"/>
      <c r="U28" s="11"/>
      <c r="V28" s="25">
        <f>IF(TRIM(Table13[[#This Row],[Branch]])="",
    0,
    IF(Table13[[#This Row],[Branch]]="LUXOR",
       320 - 40 * (COUNTIF(G28:J28, TRUE) + COUNTIF(L28:O28, TRUE)),
       IF(Table13[[#This Row],[Branch]]="ARMANT",
          240 - 30 * (COUNTIF(G28:J28, TRUE) + COUNTIF(L28:O28, TRUE)),
          0
       )
    )
)</f>
        <v>0</v>
      </c>
      <c r="W28" s="25">
        <f>IF(Table13[[#This Row],[Captain]]="Sharaf",0,120)</f>
        <v>120</v>
      </c>
      <c r="X28" s="25">
        <v>50</v>
      </c>
      <c r="Y28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28" s="11"/>
      <c r="AB28" s="17"/>
      <c r="AC28" s="17"/>
      <c r="AD28" s="17"/>
      <c r="AE28" s="17"/>
      <c r="AF28" s="17"/>
      <c r="AL28" s="17" t="e" cm="1">
        <f t="array" ref="AL28">_xlfn._xlws.SORT(Table13[],#REF!, TRUE)
=_xlfn._xlws.SORT(Table13[],#REF!, TRUE)</f>
        <v>#REF!</v>
      </c>
    </row>
    <row r="29" spans="1:40" ht="18" thickTop="1" thickBot="1" x14ac:dyDescent="0.25">
      <c r="A29" s="3"/>
      <c r="B29" s="3"/>
      <c r="C29" s="3"/>
      <c r="D29" s="22"/>
      <c r="E29" s="32"/>
      <c r="F29" s="3"/>
      <c r="G29" s="2" t="b">
        <v>0</v>
      </c>
      <c r="H29" s="2" t="b">
        <v>0</v>
      </c>
      <c r="I29" s="2" t="b">
        <v>0</v>
      </c>
      <c r="J29" s="2" t="b">
        <v>0</v>
      </c>
      <c r="K29" s="27"/>
      <c r="L29" s="2" t="b">
        <v>0</v>
      </c>
      <c r="M29" s="2" t="b">
        <v>0</v>
      </c>
      <c r="N29" s="2" t="b">
        <v>0</v>
      </c>
      <c r="O29" s="2" t="b">
        <v>0</v>
      </c>
      <c r="P29" s="9">
        <f>COUNTIF(Table13[[#This Row],[Session 1]:[Session 8]],TRUE)</f>
        <v>0</v>
      </c>
      <c r="Q29" s="3"/>
      <c r="R29" s="20" t="str">
        <f>IF(Table13[[#This Row],[Day]]="MON/THUR", "ARMANT", IF(Table13[[#This Row],[Day]]="SUN / WED", "LUXOR", ""))</f>
        <v/>
      </c>
      <c r="S29" s="3"/>
      <c r="T29" s="3"/>
      <c r="U29" s="3"/>
      <c r="V29" s="25">
        <f>IF(TRIM(Table13[[#This Row],[Branch]])="",
    0,
    IF(Table13[[#This Row],[Branch]]="LUXOR",
       320 - 40 * (COUNTIF(G29:J29, TRUE) + COUNTIF(L29:O29, TRUE)),
       IF(Table13[[#This Row],[Branch]]="ARMANT",
          240 - 30 * (COUNTIF(G29:J29, TRUE) + COUNTIF(L29:O29, TRUE)),
          0
       )
    )
)</f>
        <v>0</v>
      </c>
      <c r="W29" s="25">
        <f>IF(Table13[[#This Row],[Captain]]="Sharaf",0,120)</f>
        <v>120</v>
      </c>
      <c r="X29" s="25">
        <v>50</v>
      </c>
      <c r="Y29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29" s="3"/>
      <c r="AB29" s="17"/>
      <c r="AC29" s="17"/>
      <c r="AD29" s="17"/>
      <c r="AE29" s="17"/>
      <c r="AF29" s="17"/>
      <c r="AL29" s="17" t="e" cm="1">
        <f t="array" ref="AL29">_xlfn._xlws.SORT(Table13[],#REF!, TRUE)
=_xlfn._xlws.SORT(Table13[],#REF!, TRUE)</f>
        <v>#REF!</v>
      </c>
    </row>
    <row r="30" spans="1:40" ht="18" thickTop="1" thickBot="1" x14ac:dyDescent="0.25">
      <c r="A30" s="3"/>
      <c r="B30" s="3"/>
      <c r="C30" s="3"/>
      <c r="D30" s="3"/>
      <c r="E30" s="32"/>
      <c r="F30" s="3"/>
      <c r="G30" s="2" t="b">
        <v>0</v>
      </c>
      <c r="H30" s="2" t="b">
        <v>0</v>
      </c>
      <c r="I30" s="2" t="b">
        <v>0</v>
      </c>
      <c r="J30" s="2" t="b">
        <v>0</v>
      </c>
      <c r="K30" s="27"/>
      <c r="L30" s="2" t="b">
        <v>0</v>
      </c>
      <c r="M30" s="2" t="b">
        <v>0</v>
      </c>
      <c r="N30" s="2" t="b">
        <v>0</v>
      </c>
      <c r="O30" s="2" t="b">
        <v>0</v>
      </c>
      <c r="P30" s="9">
        <f>COUNTIF(Table13[[#This Row],[Session 1]:[Session 8]],TRUE)</f>
        <v>0</v>
      </c>
      <c r="Q30" s="3"/>
      <c r="R30" s="20" t="str">
        <f>IF(Table13[[#This Row],[Day]]="MON/THUR", "ARMANT", IF(Table13[[#This Row],[Day]]="SUN / WED", "LUXOR", ""))</f>
        <v/>
      </c>
      <c r="S30" s="3"/>
      <c r="T30" s="3"/>
      <c r="U30" s="3"/>
      <c r="V30" s="25">
        <f>IF(TRIM(Table13[[#This Row],[Branch]])="",
    0,
    IF(Table13[[#This Row],[Branch]]="LUXOR",
       320 - 40 * (COUNTIF(G30:J30, TRUE) + COUNTIF(L30:O30, TRUE)),
       IF(Table13[[#This Row],[Branch]]="ARMANT",
          240 - 30 * (COUNTIF(G30:J30, TRUE) + COUNTIF(L30:O30, TRUE)),
          0
       )
    )
)</f>
        <v>0</v>
      </c>
      <c r="W30" s="25">
        <f>IF(Table13[[#This Row],[Captain]]="Sharaf",0,120)</f>
        <v>120</v>
      </c>
      <c r="X30" s="25">
        <v>50</v>
      </c>
      <c r="Y30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30" s="3"/>
    </row>
    <row r="31" spans="1:40" ht="18" thickTop="1" thickBot="1" x14ac:dyDescent="0.25">
      <c r="A31" s="3"/>
      <c r="B31" s="3"/>
      <c r="C31" s="3"/>
      <c r="D31" s="3"/>
      <c r="E31" s="27"/>
      <c r="F31" s="3"/>
      <c r="G31" s="2" t="b">
        <v>0</v>
      </c>
      <c r="H31" s="2" t="b">
        <v>0</v>
      </c>
      <c r="I31" s="2" t="b">
        <v>0</v>
      </c>
      <c r="J31" s="2" t="b">
        <v>0</v>
      </c>
      <c r="K31" s="27"/>
      <c r="L31" s="2" t="b">
        <v>0</v>
      </c>
      <c r="M31" s="2" t="b">
        <v>0</v>
      </c>
      <c r="N31" s="2" t="b">
        <v>0</v>
      </c>
      <c r="O31" s="2" t="b">
        <v>0</v>
      </c>
      <c r="P31" s="9">
        <f>COUNTIF(Table13[[#This Row],[Session 1]:[Session 8]],TRUE)</f>
        <v>0</v>
      </c>
      <c r="Q31" s="3"/>
      <c r="R31" s="20" t="str">
        <f>IF(Table13[[#This Row],[Day]]="MON/THUR", "ARMANT", IF(Table13[[#This Row],[Day]]="SUN / WED", "LUXOR", ""))</f>
        <v/>
      </c>
      <c r="S31" s="3"/>
      <c r="T31" s="3"/>
      <c r="U31" s="3"/>
      <c r="V31" s="25">
        <f>IF(TRIM(Table13[[#This Row],[Branch]])="",
    0,
    IF(Table13[[#This Row],[Branch]]="LUXOR",
       320 - 40 * (COUNTIF(G31:J31, TRUE) + COUNTIF(L31:O31, TRUE)),
       IF(Table13[[#This Row],[Branch]]="ARMANT",
          240 - 30 * (COUNTIF(G31:J31, TRUE) + COUNTIF(L31:O31, TRUE)),
          0
       )
    )
)</f>
        <v>0</v>
      </c>
      <c r="W31" s="25">
        <f>IF(Table13[[#This Row],[Captain]]="Sharaf",0,120)</f>
        <v>120</v>
      </c>
      <c r="X31" s="25">
        <v>50</v>
      </c>
      <c r="Y31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31" s="3"/>
    </row>
    <row r="32" spans="1:40" ht="18" thickTop="1" thickBot="1" x14ac:dyDescent="0.25">
      <c r="A32" s="3"/>
      <c r="B32" s="3"/>
      <c r="C32" s="3"/>
      <c r="D32" s="3"/>
      <c r="E32" s="27"/>
      <c r="F32" s="3"/>
      <c r="G32" s="2" t="b">
        <v>0</v>
      </c>
      <c r="H32" s="2" t="b">
        <v>0</v>
      </c>
      <c r="I32" s="2" t="b">
        <v>0</v>
      </c>
      <c r="J32" s="2" t="b">
        <v>0</v>
      </c>
      <c r="K32" s="27"/>
      <c r="L32" s="2" t="b">
        <v>0</v>
      </c>
      <c r="M32" s="2" t="b">
        <v>0</v>
      </c>
      <c r="N32" s="2" t="b">
        <v>0</v>
      </c>
      <c r="O32" s="2" t="b">
        <v>0</v>
      </c>
      <c r="P32" s="9">
        <f>COUNTIF(Table13[[#This Row],[Session 1]:[Session 8]],TRUE)</f>
        <v>0</v>
      </c>
      <c r="Q32" s="3"/>
      <c r="R32" s="20" t="str">
        <f>IF(Table13[[#This Row],[Day]]="MON/THUR", "ARMANT", IF(Table13[[#This Row],[Day]]="SUN / WED", "LUXOR", ""))</f>
        <v/>
      </c>
      <c r="S32" s="3"/>
      <c r="T32" s="3"/>
      <c r="U32" s="3"/>
      <c r="V32" s="25">
        <f>IF(TRIM(Table13[[#This Row],[Branch]])="",
    0,
    IF(Table13[[#This Row],[Branch]]="LUXOR",
       320 - 40 * (COUNTIF(G32:J32, TRUE) + COUNTIF(L32:O32, TRUE)),
       IF(Table13[[#This Row],[Branch]]="ARMANT",
          240 - 30 * (COUNTIF(G32:J32, TRUE) + COUNTIF(L32:O32, TRUE)),
          0
       )
    )
)</f>
        <v>0</v>
      </c>
      <c r="W32" s="25">
        <f>IF(Table13[[#This Row],[Captain]]="Sharaf",0,120)</f>
        <v>120</v>
      </c>
      <c r="X32" s="25">
        <v>50</v>
      </c>
      <c r="Y32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32" s="3"/>
    </row>
    <row r="33" spans="1:26" ht="18" thickTop="1" thickBot="1" x14ac:dyDescent="0.25">
      <c r="A33" s="3"/>
      <c r="B33" s="3"/>
      <c r="C33" s="3"/>
      <c r="D33" s="3"/>
      <c r="E33" s="27"/>
      <c r="F33" s="3"/>
      <c r="G33" s="2" t="b">
        <v>0</v>
      </c>
      <c r="H33" s="2" t="b">
        <v>0</v>
      </c>
      <c r="I33" s="2" t="b">
        <v>0</v>
      </c>
      <c r="J33" s="2" t="b">
        <v>0</v>
      </c>
      <c r="K33" s="27"/>
      <c r="L33" s="2" t="b">
        <v>0</v>
      </c>
      <c r="M33" s="2" t="b">
        <v>0</v>
      </c>
      <c r="N33" s="2" t="b">
        <v>0</v>
      </c>
      <c r="O33" s="2" t="b">
        <v>0</v>
      </c>
      <c r="P33" s="9">
        <f>COUNTIF(Table13[[#This Row],[Session 1]:[Session 8]],TRUE)</f>
        <v>0</v>
      </c>
      <c r="Q33" s="3"/>
      <c r="R33" s="20" t="str">
        <f>IF(Table13[[#This Row],[Day]]="MON/THUR", "ARMANT", IF(Table13[[#This Row],[Day]]="SUN / WED", "LUXOR", ""))</f>
        <v/>
      </c>
      <c r="S33" s="3"/>
      <c r="T33" s="3"/>
      <c r="U33" s="3"/>
      <c r="V33" s="25">
        <f>IF(TRIM(Table13[[#This Row],[Branch]])="",
    0,
    IF(Table13[[#This Row],[Branch]]="LUXOR",
       320 - 40 * (COUNTIF(G33:J33, TRUE) + COUNTIF(L33:O33, TRUE)),
       IF(Table13[[#This Row],[Branch]]="ARMANT",
          240 - 30 * (COUNTIF(G33:J33, TRUE) + COUNTIF(L33:O33, TRUE)),
          0
       )
    )
)</f>
        <v>0</v>
      </c>
      <c r="W33" s="25">
        <f>IF(Table13[[#This Row],[Captain]]="Sharaf",0,120)</f>
        <v>120</v>
      </c>
      <c r="X33" s="25">
        <v>50</v>
      </c>
      <c r="Y33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33" s="3"/>
    </row>
    <row r="34" spans="1:26" ht="18" thickTop="1" thickBot="1" x14ac:dyDescent="0.25">
      <c r="A34" s="3"/>
      <c r="B34" s="3"/>
      <c r="C34" s="3"/>
      <c r="D34" s="3"/>
      <c r="E34" s="27"/>
      <c r="F34" s="3"/>
      <c r="G34" s="2" t="b">
        <v>0</v>
      </c>
      <c r="H34" s="2" t="b">
        <v>0</v>
      </c>
      <c r="I34" s="2" t="b">
        <v>0</v>
      </c>
      <c r="J34" s="2" t="b">
        <v>0</v>
      </c>
      <c r="K34" s="27"/>
      <c r="L34" s="2" t="b">
        <v>0</v>
      </c>
      <c r="M34" s="2" t="b">
        <v>0</v>
      </c>
      <c r="N34" s="2" t="b">
        <v>0</v>
      </c>
      <c r="O34" s="2" t="b">
        <v>0</v>
      </c>
      <c r="P34" s="9">
        <f>COUNTIF(Table13[[#This Row],[Session 1]:[Session 8]],TRUE)</f>
        <v>0</v>
      </c>
      <c r="Q34" s="3"/>
      <c r="R34" s="20" t="str">
        <f>IF(Table13[[#This Row],[Day]]="MON/THUR", "ARMANT", IF(Table13[[#This Row],[Day]]="SUN / WED", "LUXOR", ""))</f>
        <v/>
      </c>
      <c r="S34" s="3"/>
      <c r="T34" s="3"/>
      <c r="U34" s="3"/>
      <c r="V34" s="25">
        <f>IF(TRIM(Table13[[#This Row],[Branch]])="",
    0,
    IF(Table13[[#This Row],[Branch]]="LUXOR",
       320 - 40 * (COUNTIF(G34:J34, TRUE) + COUNTIF(L34:O34, TRUE)),
       IF(Table13[[#This Row],[Branch]]="ARMANT",
          240 - 30 * (COUNTIF(G34:J34, TRUE) + COUNTIF(L34:O34, TRUE)),
          0
       )
    )
)</f>
        <v>0</v>
      </c>
      <c r="W34" s="25">
        <f>IF(Table13[[#This Row],[Captain]]="Sharaf",0,120)</f>
        <v>120</v>
      </c>
      <c r="X34" s="25">
        <v>50</v>
      </c>
      <c r="Y34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34" s="3"/>
    </row>
    <row r="35" spans="1:26" ht="18" thickTop="1" thickBot="1" x14ac:dyDescent="0.25">
      <c r="A35" s="3"/>
      <c r="B35" s="3"/>
      <c r="C35" s="3"/>
      <c r="D35" s="3"/>
      <c r="E35" s="27"/>
      <c r="F35" s="3"/>
      <c r="G35" s="2" t="b">
        <v>0</v>
      </c>
      <c r="H35" s="2" t="b">
        <v>0</v>
      </c>
      <c r="I35" s="2" t="b">
        <v>0</v>
      </c>
      <c r="J35" s="2" t="b">
        <v>0</v>
      </c>
      <c r="K35" s="27"/>
      <c r="L35" s="2" t="b">
        <v>0</v>
      </c>
      <c r="M35" s="2" t="b">
        <v>0</v>
      </c>
      <c r="N35" s="2" t="b">
        <v>0</v>
      </c>
      <c r="O35" s="2" t="b">
        <v>0</v>
      </c>
      <c r="P35" s="9">
        <f>COUNTIF(Table13[[#This Row],[Session 1]:[Session 8]],TRUE)</f>
        <v>0</v>
      </c>
      <c r="Q35" s="3"/>
      <c r="R35" s="20" t="str">
        <f>IF(Table13[[#This Row],[Day]]="MON/THUR", "ARMANT", IF(Table13[[#This Row],[Day]]="SUN / WED", "LUXOR", ""))</f>
        <v/>
      </c>
      <c r="S35" s="3"/>
      <c r="T35" s="3"/>
      <c r="U35" s="3"/>
      <c r="V35" s="25">
        <f>IF(TRIM(Table13[[#This Row],[Branch]])="",
    0,
    IF(Table13[[#This Row],[Branch]]="LUXOR",
       320 - 40 * (COUNTIF(G35:J35, TRUE) + COUNTIF(L35:O35, TRUE)),
       IF(Table13[[#This Row],[Branch]]="ARMANT",
          240 - 30 * (COUNTIF(G35:J35, TRUE) + COUNTIF(L35:O35, TRUE)),
          0
       )
    )
)</f>
        <v>0</v>
      </c>
      <c r="W35" s="25">
        <f>IF(Table13[[#This Row],[Captain]]="Sharaf",0,120)</f>
        <v>120</v>
      </c>
      <c r="X35" s="25">
        <v>50</v>
      </c>
      <c r="Y35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35" s="3"/>
    </row>
    <row r="36" spans="1:26" ht="18" thickTop="1" thickBot="1" x14ac:dyDescent="0.25">
      <c r="A36" s="3"/>
      <c r="B36" s="3"/>
      <c r="C36" s="3"/>
      <c r="D36" s="3"/>
      <c r="E36" s="27"/>
      <c r="F36" s="3"/>
      <c r="G36" s="2" t="b">
        <v>0</v>
      </c>
      <c r="H36" s="2" t="b">
        <v>0</v>
      </c>
      <c r="I36" s="2" t="b">
        <v>0</v>
      </c>
      <c r="J36" s="2" t="b">
        <v>0</v>
      </c>
      <c r="K36" s="27"/>
      <c r="L36" s="2" t="b">
        <v>0</v>
      </c>
      <c r="M36" s="2" t="b">
        <v>0</v>
      </c>
      <c r="N36" s="2" t="b">
        <v>0</v>
      </c>
      <c r="O36" s="2" t="b">
        <v>0</v>
      </c>
      <c r="P36" s="9">
        <f>COUNTIF(Table13[[#This Row],[Session 1]:[Session 8]],TRUE)</f>
        <v>0</v>
      </c>
      <c r="Q36" s="3"/>
      <c r="R36" s="20" t="str">
        <f>IF(Table13[[#This Row],[Day]]="MON/THUR", "ARMANT", IF(Table13[[#This Row],[Day]]="SUN / WED", "LUXOR", ""))</f>
        <v/>
      </c>
      <c r="S36" s="3"/>
      <c r="T36" s="3"/>
      <c r="U36" s="3"/>
      <c r="V36" s="25">
        <f>IF(TRIM(Table13[[#This Row],[Branch]])="",
    0,
    IF(Table13[[#This Row],[Branch]]="LUXOR",
       320 - 40 * (COUNTIF(G36:J36, TRUE) + COUNTIF(L36:O36, TRUE)),
       IF(Table13[[#This Row],[Branch]]="ARMANT",
          240 - 30 * (COUNTIF(G36:J36, TRUE) + COUNTIF(L36:O36, TRUE)),
          0
       )
    )
)</f>
        <v>0</v>
      </c>
      <c r="W36" s="25">
        <f>IF(Table13[[#This Row],[Captain]]="Sharaf",0,120)</f>
        <v>120</v>
      </c>
      <c r="X36" s="25">
        <v>50</v>
      </c>
      <c r="Y36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36" s="3"/>
    </row>
    <row r="37" spans="1:26" ht="18" thickTop="1" thickBot="1" x14ac:dyDescent="0.25">
      <c r="A37" s="3"/>
      <c r="B37" s="3"/>
      <c r="C37" s="3"/>
      <c r="D37" s="3"/>
      <c r="E37" s="27"/>
      <c r="F37" s="3"/>
      <c r="G37" s="2" t="b">
        <v>0</v>
      </c>
      <c r="H37" s="2" t="b">
        <v>0</v>
      </c>
      <c r="I37" s="2" t="b">
        <v>0</v>
      </c>
      <c r="J37" s="2" t="b">
        <v>0</v>
      </c>
      <c r="K37" s="27"/>
      <c r="L37" s="2" t="b">
        <v>0</v>
      </c>
      <c r="M37" s="2" t="b">
        <v>0</v>
      </c>
      <c r="N37" s="2" t="b">
        <v>0</v>
      </c>
      <c r="O37" s="2" t="b">
        <v>0</v>
      </c>
      <c r="P37" s="9">
        <f>COUNTIF(Table13[[#This Row],[Session 1]:[Session 8]],TRUE)</f>
        <v>0</v>
      </c>
      <c r="Q37" s="3"/>
      <c r="R37" s="20" t="str">
        <f>IF(Table13[[#This Row],[Day]]="MON/THUR", "ARMANT", IF(Table13[[#This Row],[Day]]="SUN / WED", "LUXOR", ""))</f>
        <v/>
      </c>
      <c r="S37" s="3"/>
      <c r="T37" s="3"/>
      <c r="U37" s="3"/>
      <c r="V37" s="25">
        <f>IF(TRIM(Table13[[#This Row],[Branch]])="",
    0,
    IF(Table13[[#This Row],[Branch]]="LUXOR",
       320 - 40 * (COUNTIF(G37:J37, TRUE) + COUNTIF(L37:O37, TRUE)),
       IF(Table13[[#This Row],[Branch]]="ARMANT",
          240 - 30 * (COUNTIF(G37:J37, TRUE) + COUNTIF(L37:O37, TRUE)),
          0
       )
    )
)</f>
        <v>0</v>
      </c>
      <c r="W37" s="25">
        <f>IF(Table13[[#This Row],[Captain]]="Sharaf",0,120)</f>
        <v>120</v>
      </c>
      <c r="X37" s="25">
        <v>50</v>
      </c>
      <c r="Y37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37" s="3"/>
    </row>
    <row r="38" spans="1:26" ht="18" thickTop="1" thickBot="1" x14ac:dyDescent="0.25">
      <c r="A38" s="3"/>
      <c r="B38" s="6"/>
      <c r="C38" s="6"/>
      <c r="D38" s="6"/>
      <c r="E38" s="27"/>
      <c r="F38" s="3"/>
      <c r="G38" s="2" t="b">
        <v>0</v>
      </c>
      <c r="H38" s="2" t="b">
        <v>0</v>
      </c>
      <c r="I38" s="2" t="b">
        <v>0</v>
      </c>
      <c r="J38" s="2" t="b">
        <v>0</v>
      </c>
      <c r="K38" s="27"/>
      <c r="L38" s="2" t="b">
        <v>0</v>
      </c>
      <c r="M38" s="2" t="b">
        <v>0</v>
      </c>
      <c r="N38" s="2" t="b">
        <v>0</v>
      </c>
      <c r="O38" s="2" t="b">
        <v>0</v>
      </c>
      <c r="P38" s="9">
        <f>COUNTIF(Table13[[#This Row],[Session 1]:[Session 8]],TRUE)</f>
        <v>0</v>
      </c>
      <c r="Q38" s="3"/>
      <c r="R38" s="20" t="str">
        <f>IF(Table13[[#This Row],[Day]]="MON/THUR", "ARMANT", IF(Table13[[#This Row],[Day]]="SUN / WED", "LUXOR", ""))</f>
        <v/>
      </c>
      <c r="S38" s="3"/>
      <c r="T38" s="3"/>
      <c r="U38" s="3"/>
      <c r="V38" s="25">
        <f>IF(TRIM(Table13[[#This Row],[Branch]])="",
    0,
    IF(Table13[[#This Row],[Branch]]="LUXOR",
       320 - 40 * (COUNTIF(G38:J38, TRUE) + COUNTIF(L38:O38, TRUE)),
       IF(Table13[[#This Row],[Branch]]="ARMANT",
          240 - 30 * (COUNTIF(G38:J38, TRUE) + COUNTIF(L38:O38, TRUE)),
          0
       )
    )
)</f>
        <v>0</v>
      </c>
      <c r="W38" s="25">
        <f>IF(Table13[[#This Row],[Captain]]="Sharaf",0,120)</f>
        <v>120</v>
      </c>
      <c r="X38" s="25">
        <v>50</v>
      </c>
      <c r="Y38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38" s="3"/>
    </row>
    <row r="39" spans="1:26" ht="18" thickTop="1" thickBot="1" x14ac:dyDescent="0.25">
      <c r="A39" s="3"/>
      <c r="B39" s="6"/>
      <c r="C39" s="6"/>
      <c r="D39" s="6"/>
      <c r="E39" s="29"/>
      <c r="F39" s="3"/>
      <c r="G39" s="2" t="b">
        <v>0</v>
      </c>
      <c r="H39" s="2" t="b">
        <v>0</v>
      </c>
      <c r="I39" s="2" t="b">
        <v>0</v>
      </c>
      <c r="J39" s="2" t="b">
        <v>0</v>
      </c>
      <c r="K39" s="27"/>
      <c r="L39" s="2" t="b">
        <v>0</v>
      </c>
      <c r="M39" s="2" t="b">
        <v>0</v>
      </c>
      <c r="N39" s="2" t="b">
        <v>0</v>
      </c>
      <c r="O39" s="2" t="b">
        <v>0</v>
      </c>
      <c r="P39" s="9">
        <f>COUNTIF(Table13[[#This Row],[Session 1]:[Session 8]],TRUE)</f>
        <v>0</v>
      </c>
      <c r="Q39" s="3"/>
      <c r="R39" s="20" t="str">
        <f>IF(Table13[[#This Row],[Day]]="MON/THUR", "ARMANT", IF(Table13[[#This Row],[Day]]="SUN / WED", "LUXOR", ""))</f>
        <v/>
      </c>
      <c r="S39" s="3"/>
      <c r="T39" s="3"/>
      <c r="U39" s="3"/>
      <c r="V39" s="25">
        <f>IF(TRIM(Table13[[#This Row],[Branch]])="",
    0,
    IF(Table13[[#This Row],[Branch]]="LUXOR",
       320 - 40 * (COUNTIF(G39:J39, TRUE) + COUNTIF(L39:O39, TRUE)),
       IF(Table13[[#This Row],[Branch]]="ARMANT",
          240 - 30 * (COUNTIF(G39:J39, TRUE) + COUNTIF(L39:O39, TRUE)),
          0
       )
    )
)</f>
        <v>0</v>
      </c>
      <c r="W39" s="25">
        <f>IF(Table13[[#This Row],[Captain]]="Sharaf",0,120)</f>
        <v>120</v>
      </c>
      <c r="X39" s="25">
        <v>50</v>
      </c>
      <c r="Y39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39" s="3"/>
    </row>
    <row r="40" spans="1:26" ht="18" thickTop="1" thickBot="1" x14ac:dyDescent="0.25">
      <c r="A40" s="3"/>
      <c r="B40" s="6"/>
      <c r="C40" s="6"/>
      <c r="D40" s="6"/>
      <c r="E40" s="29"/>
      <c r="F40" s="3"/>
      <c r="G40" s="2" t="b">
        <v>0</v>
      </c>
      <c r="H40" s="2" t="b">
        <v>0</v>
      </c>
      <c r="I40" s="2" t="b">
        <v>0</v>
      </c>
      <c r="J40" s="2" t="b">
        <v>0</v>
      </c>
      <c r="K40" s="27"/>
      <c r="L40" s="2" t="b">
        <v>0</v>
      </c>
      <c r="M40" s="2" t="b">
        <v>0</v>
      </c>
      <c r="N40" s="2" t="b">
        <v>0</v>
      </c>
      <c r="O40" s="2" t="b">
        <v>0</v>
      </c>
      <c r="P40" s="9">
        <f>COUNTIF(Table13[[#This Row],[Session 1]:[Session 8]],TRUE)</f>
        <v>0</v>
      </c>
      <c r="Q40" s="3"/>
      <c r="R40" s="20" t="str">
        <f>IF(Table13[[#This Row],[Day]]="MON/THUR", "ARMANT", IF(Table13[[#This Row],[Day]]="SUN / WED", "LUXOR", ""))</f>
        <v/>
      </c>
      <c r="S40" s="3"/>
      <c r="T40" s="3"/>
      <c r="U40" s="3"/>
      <c r="V40" s="25">
        <f>IF(TRIM(Table13[[#This Row],[Branch]])="",
    0,
    IF(Table13[[#This Row],[Branch]]="LUXOR",
       320 - 40 * (COUNTIF(G40:J40, TRUE) + COUNTIF(L40:O40, TRUE)),
       IF(Table13[[#This Row],[Branch]]="ARMANT",
          240 - 30 * (COUNTIF(G40:J40, TRUE) + COUNTIF(L40:O40, TRUE)),
          0
       )
    )
)</f>
        <v>0</v>
      </c>
      <c r="W40" s="25">
        <f>IF(Table13[[#This Row],[Captain]]="Sharaf",0,120)</f>
        <v>120</v>
      </c>
      <c r="X40" s="25">
        <v>50</v>
      </c>
      <c r="Y40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40" s="3"/>
    </row>
    <row r="41" spans="1:26" ht="18" thickTop="1" thickBot="1" x14ac:dyDescent="0.25">
      <c r="A41" s="3"/>
      <c r="B41" s="6"/>
      <c r="C41" s="6"/>
      <c r="D41" s="6"/>
      <c r="E41" s="29"/>
      <c r="F41" s="3"/>
      <c r="G41" s="2" t="b">
        <v>0</v>
      </c>
      <c r="H41" s="2" t="b">
        <v>0</v>
      </c>
      <c r="I41" s="2" t="b">
        <v>0</v>
      </c>
      <c r="J41" s="2" t="b">
        <v>0</v>
      </c>
      <c r="K41" s="27"/>
      <c r="L41" s="2" t="b">
        <v>0</v>
      </c>
      <c r="M41" s="2" t="b">
        <v>0</v>
      </c>
      <c r="N41" s="2" t="b">
        <v>0</v>
      </c>
      <c r="O41" s="2" t="b">
        <v>0</v>
      </c>
      <c r="P41" s="9">
        <f>COUNTIF(Table13[[#This Row],[Session 1]:[Session 8]],TRUE)</f>
        <v>0</v>
      </c>
      <c r="Q41" s="3"/>
      <c r="R41" s="20" t="str">
        <f>IF(Table13[[#This Row],[Day]]="MON/THUR", "ARMANT", IF(Table13[[#This Row],[Day]]="SUN / WED", "LUXOR", ""))</f>
        <v/>
      </c>
      <c r="S41" s="3"/>
      <c r="T41" s="3"/>
      <c r="U41" s="3"/>
      <c r="V41" s="25">
        <f>IF(TRIM(Table13[[#This Row],[Branch]])="",
    0,
    IF(Table13[[#This Row],[Branch]]="LUXOR",
       320 - 40 * (COUNTIF(G41:J41, TRUE) + COUNTIF(L41:O41, TRUE)),
       IF(Table13[[#This Row],[Branch]]="ARMANT",
          240 - 30 * (COUNTIF(G41:J41, TRUE) + COUNTIF(L41:O41, TRUE)),
          0
       )
    )
)</f>
        <v>0</v>
      </c>
      <c r="W41" s="25">
        <f>IF(Table13[[#This Row],[Captain]]="Sharaf",0,120)</f>
        <v>120</v>
      </c>
      <c r="X41" s="25">
        <v>50</v>
      </c>
      <c r="Y41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41" s="3"/>
    </row>
    <row r="42" spans="1:26" ht="18" thickTop="1" thickBot="1" x14ac:dyDescent="0.25">
      <c r="A42" s="3"/>
      <c r="B42" s="6"/>
      <c r="C42" s="6"/>
      <c r="D42" s="6"/>
      <c r="E42" s="29"/>
      <c r="F42" s="3"/>
      <c r="G42" s="2" t="b">
        <v>0</v>
      </c>
      <c r="H42" s="2" t="b">
        <v>0</v>
      </c>
      <c r="I42" s="2" t="b">
        <v>0</v>
      </c>
      <c r="J42" s="2" t="b">
        <v>0</v>
      </c>
      <c r="K42" s="27"/>
      <c r="L42" s="2" t="b">
        <v>0</v>
      </c>
      <c r="M42" s="2" t="b">
        <v>0</v>
      </c>
      <c r="N42" s="2" t="b">
        <v>0</v>
      </c>
      <c r="O42" s="2" t="b">
        <v>0</v>
      </c>
      <c r="P42" s="9">
        <f>COUNTIF(Table13[[#This Row],[Session 1]:[Session 8]],TRUE)</f>
        <v>0</v>
      </c>
      <c r="Q42" s="3"/>
      <c r="R42" s="20" t="str">
        <f>IF(Table13[[#This Row],[Day]]="MON/THUR", "ARMANT", IF(Table13[[#This Row],[Day]]="SUN / WED", "LUXOR", ""))</f>
        <v/>
      </c>
      <c r="S42" s="3"/>
      <c r="T42" s="3"/>
      <c r="U42" s="3"/>
      <c r="V42" s="25">
        <f>IF(TRIM(Table13[[#This Row],[Branch]])="",
    0,
    IF(Table13[[#This Row],[Branch]]="LUXOR",
       320 - 40 * (COUNTIF(G42:J42, TRUE) + COUNTIF(L42:O42, TRUE)),
       IF(Table13[[#This Row],[Branch]]="ARMANT",
          240 - 30 * (COUNTIF(G42:J42, TRUE) + COUNTIF(L42:O42, TRUE)),
          0
       )
    )
)</f>
        <v>0</v>
      </c>
      <c r="W42" s="25">
        <f>IF(Table13[[#This Row],[Captain]]="Sharaf",0,120)</f>
        <v>120</v>
      </c>
      <c r="X42" s="25">
        <v>50</v>
      </c>
      <c r="Y42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42" s="3"/>
    </row>
    <row r="43" spans="1:26" ht="18" thickTop="1" thickBot="1" x14ac:dyDescent="0.25">
      <c r="A43" s="3"/>
      <c r="B43" s="6"/>
      <c r="C43" s="6"/>
      <c r="D43" s="6"/>
      <c r="E43" s="29"/>
      <c r="F43" s="3"/>
      <c r="G43" s="2" t="b">
        <v>0</v>
      </c>
      <c r="H43" s="2" t="b">
        <v>0</v>
      </c>
      <c r="I43" s="2" t="b">
        <v>0</v>
      </c>
      <c r="J43" s="2" t="b">
        <v>0</v>
      </c>
      <c r="K43" s="27"/>
      <c r="L43" s="2" t="b">
        <v>0</v>
      </c>
      <c r="M43" s="2" t="b">
        <v>0</v>
      </c>
      <c r="N43" s="2" t="b">
        <v>0</v>
      </c>
      <c r="O43" s="2" t="b">
        <v>0</v>
      </c>
      <c r="P43" s="9">
        <f>COUNTIF(Table13[[#This Row],[Session 1]:[Session 8]],TRUE)</f>
        <v>0</v>
      </c>
      <c r="Q43" s="3"/>
      <c r="R43" s="20" t="str">
        <f>IF(Table13[[#This Row],[Day]]="MON/THUR", "ARMANT", IF(Table13[[#This Row],[Day]]="SUN / WED", "LUXOR", ""))</f>
        <v/>
      </c>
      <c r="S43" s="3"/>
      <c r="T43" s="3"/>
      <c r="U43" s="3"/>
      <c r="V43" s="25">
        <f>IF(TRIM(Table13[[#This Row],[Branch]])="",
    0,
    IF(Table13[[#This Row],[Branch]]="LUXOR",
       320 - 40 * (COUNTIF(G43:J43, TRUE) + COUNTIF(L43:O43, TRUE)),
       IF(Table13[[#This Row],[Branch]]="ARMANT",
          240 - 30 * (COUNTIF(G43:J43, TRUE) + COUNTIF(L43:O43, TRUE)),
          0
       )
    )
)</f>
        <v>0</v>
      </c>
      <c r="W43" s="25">
        <f>IF(Table13[[#This Row],[Captain]]="Sharaf",0,120)</f>
        <v>120</v>
      </c>
      <c r="X43" s="25">
        <v>50</v>
      </c>
      <c r="Y43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43" s="3"/>
    </row>
    <row r="44" spans="1:26" ht="18" thickTop="1" thickBot="1" x14ac:dyDescent="0.25">
      <c r="A44" s="3"/>
      <c r="B44" s="6"/>
      <c r="C44" s="6"/>
      <c r="D44" s="6"/>
      <c r="E44" s="29"/>
      <c r="F44" s="3"/>
      <c r="G44" s="2" t="b">
        <v>0</v>
      </c>
      <c r="H44" s="2" t="b">
        <v>0</v>
      </c>
      <c r="I44" s="2" t="b">
        <v>0</v>
      </c>
      <c r="J44" s="2" t="b">
        <v>0</v>
      </c>
      <c r="K44" s="27"/>
      <c r="L44" s="2" t="b">
        <v>0</v>
      </c>
      <c r="M44" s="2" t="b">
        <v>0</v>
      </c>
      <c r="N44" s="2" t="b">
        <v>0</v>
      </c>
      <c r="O44" s="2" t="b">
        <v>0</v>
      </c>
      <c r="P44" s="9">
        <f>COUNTIF(Table13[[#This Row],[Session 1]:[Session 8]],TRUE)</f>
        <v>0</v>
      </c>
      <c r="Q44" s="3"/>
      <c r="R44" s="20" t="str">
        <f>IF(Table13[[#This Row],[Day]]="MON/THUR", "ARMANT", IF(Table13[[#This Row],[Day]]="SUN / WED", "LUXOR", ""))</f>
        <v/>
      </c>
      <c r="S44" s="3"/>
      <c r="T44" s="3"/>
      <c r="U44" s="3"/>
      <c r="V44" s="25">
        <f>IF(TRIM(Table13[[#This Row],[Branch]])="",
    0,
    IF(Table13[[#This Row],[Branch]]="LUXOR",
       320 - 40 * (COUNTIF(G44:J44, TRUE) + COUNTIF(L44:O44, TRUE)),
       IF(Table13[[#This Row],[Branch]]="ARMANT",
          240 - 30 * (COUNTIF(G44:J44, TRUE) + COUNTIF(L44:O44, TRUE)),
          0
       )
    )
)</f>
        <v>0</v>
      </c>
      <c r="W44" s="25">
        <f>IF(Table13[[#This Row],[Captain]]="Sharaf",0,120)</f>
        <v>120</v>
      </c>
      <c r="X44" s="25">
        <v>50</v>
      </c>
      <c r="Y44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44" s="3"/>
    </row>
    <row r="45" spans="1:26" ht="18" thickTop="1" thickBot="1" x14ac:dyDescent="0.25">
      <c r="A45" s="3"/>
      <c r="B45" s="6"/>
      <c r="C45" s="6"/>
      <c r="D45" s="6"/>
      <c r="E45" s="29"/>
      <c r="F45" s="3"/>
      <c r="G45" s="2" t="b">
        <v>0</v>
      </c>
      <c r="H45" s="2" t="b">
        <v>0</v>
      </c>
      <c r="I45" s="2" t="b">
        <v>0</v>
      </c>
      <c r="J45" s="2" t="b">
        <v>0</v>
      </c>
      <c r="K45" s="27"/>
      <c r="L45" s="2" t="b">
        <v>0</v>
      </c>
      <c r="M45" s="2" t="b">
        <v>0</v>
      </c>
      <c r="N45" s="2" t="b">
        <v>0</v>
      </c>
      <c r="O45" s="2" t="b">
        <v>0</v>
      </c>
      <c r="P45" s="9">
        <f>COUNTIF(Table13[[#This Row],[Session 1]:[Session 8]],TRUE)</f>
        <v>0</v>
      </c>
      <c r="Q45" s="3"/>
      <c r="R45" s="20" t="str">
        <f>IF(Table13[[#This Row],[Day]]="MON/THUR", "ARMANT", IF(Table13[[#This Row],[Day]]="SUN / WED", "LUXOR", ""))</f>
        <v/>
      </c>
      <c r="S45" s="3"/>
      <c r="T45" s="3"/>
      <c r="U45" s="3"/>
      <c r="V45" s="25">
        <f>IF(TRIM(Table13[[#This Row],[Branch]])="",
    0,
    IF(Table13[[#This Row],[Branch]]="LUXOR",
       320 - 40 * (COUNTIF(G45:J45, TRUE) + COUNTIF(L45:O45, TRUE)),
       IF(Table13[[#This Row],[Branch]]="ARMANT",
          240 - 30 * (COUNTIF(G45:J45, TRUE) + COUNTIF(L45:O45, TRUE)),
          0
       )
    )
)</f>
        <v>0</v>
      </c>
      <c r="W45" s="25">
        <f>IF(Table13[[#This Row],[Captain]]="Sharaf",0,120)</f>
        <v>120</v>
      </c>
      <c r="X45" s="25">
        <v>50</v>
      </c>
      <c r="Y45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45" s="3"/>
    </row>
    <row r="46" spans="1:26" ht="18" thickTop="1" thickBot="1" x14ac:dyDescent="0.25">
      <c r="A46" s="3"/>
      <c r="B46" s="6"/>
      <c r="C46" s="6"/>
      <c r="D46" s="6"/>
      <c r="E46" s="29"/>
      <c r="F46" s="3"/>
      <c r="G46" s="2" t="b">
        <v>0</v>
      </c>
      <c r="H46" s="2" t="b">
        <v>0</v>
      </c>
      <c r="I46" s="2" t="b">
        <v>0</v>
      </c>
      <c r="J46" s="2" t="b">
        <v>0</v>
      </c>
      <c r="K46" s="27"/>
      <c r="L46" s="2" t="b">
        <v>0</v>
      </c>
      <c r="M46" s="2" t="b">
        <v>0</v>
      </c>
      <c r="N46" s="2" t="b">
        <v>0</v>
      </c>
      <c r="O46" s="2" t="b">
        <v>0</v>
      </c>
      <c r="P46" s="9">
        <f>COUNTIF(Table13[[#This Row],[Session 1]:[Session 8]],TRUE)</f>
        <v>0</v>
      </c>
      <c r="Q46" s="3"/>
      <c r="R46" s="20" t="str">
        <f>IF(Table13[[#This Row],[Day]]="MON/THUR", "ARMANT", IF(Table13[[#This Row],[Day]]="SUN / WED", "LUXOR", ""))</f>
        <v/>
      </c>
      <c r="S46" s="3"/>
      <c r="T46" s="3"/>
      <c r="U46" s="3"/>
      <c r="V46" s="25">
        <f>IF(TRIM(Table13[[#This Row],[Branch]])="",
    0,
    IF(Table13[[#This Row],[Branch]]="LUXOR",
       320 - 40 * (COUNTIF(G46:J46, TRUE) + COUNTIF(L46:O46, TRUE)),
       IF(Table13[[#This Row],[Branch]]="ARMANT",
          240 - 30 * (COUNTIF(G46:J46, TRUE) + COUNTIF(L46:O46, TRUE)),
          0
       )
    )
)</f>
        <v>0</v>
      </c>
      <c r="W46" s="25">
        <f>IF(Table13[[#This Row],[Captain]]="Sharaf",0,120)</f>
        <v>120</v>
      </c>
      <c r="X46" s="25">
        <v>50</v>
      </c>
      <c r="Y46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46" s="3"/>
    </row>
    <row r="47" spans="1:26" ht="18" thickTop="1" thickBot="1" x14ac:dyDescent="0.25">
      <c r="A47" s="3"/>
      <c r="B47" s="6"/>
      <c r="C47" s="6"/>
      <c r="D47" s="6"/>
      <c r="E47" s="29"/>
      <c r="F47" s="3"/>
      <c r="G47" s="2" t="b">
        <v>0</v>
      </c>
      <c r="H47" s="2" t="b">
        <v>0</v>
      </c>
      <c r="I47" s="2" t="b">
        <v>0</v>
      </c>
      <c r="J47" s="2" t="b">
        <v>0</v>
      </c>
      <c r="K47" s="27"/>
      <c r="L47" s="2" t="b">
        <v>0</v>
      </c>
      <c r="M47" s="2" t="b">
        <v>0</v>
      </c>
      <c r="N47" s="2" t="b">
        <v>0</v>
      </c>
      <c r="O47" s="2" t="b">
        <v>0</v>
      </c>
      <c r="P47" s="9">
        <f>COUNTIF(Table13[[#This Row],[Session 1]:[Session 8]],TRUE)</f>
        <v>0</v>
      </c>
      <c r="Q47" s="3"/>
      <c r="R47" s="20" t="str">
        <f>IF(Table13[[#This Row],[Day]]="MON/THUR", "ARMANT", IF(Table13[[#This Row],[Day]]="SUN / WED", "LUXOR", ""))</f>
        <v/>
      </c>
      <c r="S47" s="3"/>
      <c r="T47" s="3"/>
      <c r="U47" s="3"/>
      <c r="V47" s="25">
        <f>IF(TRIM(Table13[[#This Row],[Branch]])="",
    0,
    IF(Table13[[#This Row],[Branch]]="LUXOR",
       320 - 40 * (COUNTIF(G47:J47, TRUE) + COUNTIF(L47:O47, TRUE)),
       IF(Table13[[#This Row],[Branch]]="ARMANT",
          240 - 30 * (COUNTIF(G47:J47, TRUE) + COUNTIF(L47:O47, TRUE)),
          0
       )
    )
)</f>
        <v>0</v>
      </c>
      <c r="W47" s="25">
        <f>IF(Table13[[#This Row],[Captain]]="Sharaf",0,120)</f>
        <v>120</v>
      </c>
      <c r="X47" s="25">
        <v>50</v>
      </c>
      <c r="Y47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47" s="3"/>
    </row>
    <row r="48" spans="1:26" ht="18" thickTop="1" thickBot="1" x14ac:dyDescent="0.25">
      <c r="A48" s="3"/>
      <c r="B48" s="6"/>
      <c r="C48" s="6"/>
      <c r="D48" s="6"/>
      <c r="E48" s="29"/>
      <c r="F48" s="3"/>
      <c r="G48" s="2" t="b">
        <v>0</v>
      </c>
      <c r="H48" s="2" t="b">
        <v>0</v>
      </c>
      <c r="I48" s="2" t="b">
        <v>0</v>
      </c>
      <c r="J48" s="2" t="b">
        <v>0</v>
      </c>
      <c r="K48" s="27"/>
      <c r="L48" s="2" t="b">
        <v>0</v>
      </c>
      <c r="M48" s="2" t="b">
        <v>0</v>
      </c>
      <c r="N48" s="2" t="b">
        <v>0</v>
      </c>
      <c r="O48" s="2" t="b">
        <v>0</v>
      </c>
      <c r="P48" s="9">
        <f>COUNTIF(Table13[[#This Row],[Session 1]:[Session 8]],TRUE)</f>
        <v>0</v>
      </c>
      <c r="Q48" s="3"/>
      <c r="R48" s="20" t="str">
        <f>IF(Table13[[#This Row],[Day]]="MON/THUR", "ARMANT", IF(Table13[[#This Row],[Day]]="SUN / WED", "LUXOR", ""))</f>
        <v/>
      </c>
      <c r="S48" s="3"/>
      <c r="T48" s="3"/>
      <c r="U48" s="3"/>
      <c r="V48" s="25">
        <f>IF(TRIM(Table13[[#This Row],[Branch]])="",
    0,
    IF(Table13[[#This Row],[Branch]]="LUXOR",
       320 - 40 * (COUNTIF(G48:J48, TRUE) + COUNTIF(L48:O48, TRUE)),
       IF(Table13[[#This Row],[Branch]]="ARMANT",
          240 - 30 * (COUNTIF(G48:J48, TRUE) + COUNTIF(L48:O48, TRUE)),
          0
       )
    )
)</f>
        <v>0</v>
      </c>
      <c r="W48" s="25">
        <f>IF(Table13[[#This Row],[Captain]]="Sharaf",0,120)</f>
        <v>120</v>
      </c>
      <c r="X48" s="25">
        <v>50</v>
      </c>
      <c r="Y48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48" s="3"/>
    </row>
    <row r="49" spans="1:27" ht="18" thickTop="1" thickBot="1" x14ac:dyDescent="0.25">
      <c r="A49" s="3"/>
      <c r="B49" s="6"/>
      <c r="C49" s="6"/>
      <c r="D49" s="6"/>
      <c r="E49" s="29"/>
      <c r="F49" s="3"/>
      <c r="G49" s="2" t="b">
        <v>0</v>
      </c>
      <c r="H49" s="2" t="b">
        <v>0</v>
      </c>
      <c r="I49" s="2" t="b">
        <v>0</v>
      </c>
      <c r="J49" s="2" t="b">
        <v>0</v>
      </c>
      <c r="K49" s="27"/>
      <c r="L49" s="2" t="b">
        <v>0</v>
      </c>
      <c r="M49" s="2" t="b">
        <v>0</v>
      </c>
      <c r="N49" s="2" t="b">
        <v>0</v>
      </c>
      <c r="O49" s="2" t="b">
        <v>0</v>
      </c>
      <c r="P49" s="9">
        <f>COUNTIF(Table13[[#This Row],[Session 1]:[Session 8]],TRUE)</f>
        <v>0</v>
      </c>
      <c r="Q49" s="3"/>
      <c r="R49" s="20" t="str">
        <f>IF(Table13[[#This Row],[Day]]="MON/THUR", "ARMANT", IF(Table13[[#This Row],[Day]]="SUN / WED", "LUXOR", ""))</f>
        <v/>
      </c>
      <c r="S49" s="3"/>
      <c r="T49" s="3"/>
      <c r="U49" s="3"/>
      <c r="V49" s="25">
        <f>IF(TRIM(Table13[[#This Row],[Branch]])="",
    0,
    IF(Table13[[#This Row],[Branch]]="LUXOR",
       320 - 40 * (COUNTIF(G49:J49, TRUE) + COUNTIF(L49:O49, TRUE)),
       IF(Table13[[#This Row],[Branch]]="ARMANT",
          240 - 30 * (COUNTIF(G49:J49, TRUE) + COUNTIF(L49:O49, TRUE)),
          0
       )
    )
)</f>
        <v>0</v>
      </c>
      <c r="W49" s="25">
        <f>IF(Table13[[#This Row],[Captain]]="Sharaf",0,120)</f>
        <v>120</v>
      </c>
      <c r="X49" s="25">
        <v>50</v>
      </c>
      <c r="Y49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49" s="3"/>
    </row>
    <row r="50" spans="1:27" ht="18" thickTop="1" thickBot="1" x14ac:dyDescent="0.25">
      <c r="A50" s="3"/>
      <c r="B50" s="6"/>
      <c r="C50" s="6"/>
      <c r="D50" s="6"/>
      <c r="E50" s="29"/>
      <c r="F50" s="3"/>
      <c r="G50" s="2" t="b">
        <v>0</v>
      </c>
      <c r="H50" s="2" t="b">
        <v>0</v>
      </c>
      <c r="I50" s="2" t="b">
        <v>0</v>
      </c>
      <c r="J50" s="2" t="b">
        <v>0</v>
      </c>
      <c r="K50" s="27"/>
      <c r="L50" s="2" t="b">
        <v>0</v>
      </c>
      <c r="M50" s="2" t="b">
        <v>0</v>
      </c>
      <c r="N50" s="2" t="b">
        <v>0</v>
      </c>
      <c r="O50" s="2" t="b">
        <v>0</v>
      </c>
      <c r="P50" s="9">
        <f>COUNTIF(Table13[[#This Row],[Session 1]:[Session 8]],TRUE)</f>
        <v>0</v>
      </c>
      <c r="Q50" s="3"/>
      <c r="R50" s="20" t="str">
        <f>IF(Table13[[#This Row],[Day]]="MON/THUR", "ARMANT", IF(Table13[[#This Row],[Day]]="SUN / WED", "LUXOR", ""))</f>
        <v/>
      </c>
      <c r="S50" s="3"/>
      <c r="T50" s="3"/>
      <c r="U50" s="3"/>
      <c r="V50" s="25">
        <f>IF(TRIM(Table13[[#This Row],[Branch]])="",
    0,
    IF(Table13[[#This Row],[Branch]]="LUXOR",
       320 - 40 * (COUNTIF(G50:J50, TRUE) + COUNTIF(L50:O50, TRUE)),
       IF(Table13[[#This Row],[Branch]]="ARMANT",
          240 - 30 * (COUNTIF(G50:J50, TRUE) + COUNTIF(L50:O50, TRUE)),
          0
       )
    )
)</f>
        <v>0</v>
      </c>
      <c r="W50" s="25">
        <f>IF(Table13[[#This Row],[Captain]]="Sharaf",0,120)</f>
        <v>120</v>
      </c>
      <c r="X50" s="25">
        <v>50</v>
      </c>
      <c r="Y50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50" s="3"/>
    </row>
    <row r="51" spans="1:27" ht="18" thickTop="1" thickBot="1" x14ac:dyDescent="0.25">
      <c r="A51" s="3"/>
      <c r="B51" s="6"/>
      <c r="C51" s="6"/>
      <c r="D51" s="6"/>
      <c r="E51" s="29"/>
      <c r="F51" s="3"/>
      <c r="G51" s="2" t="b">
        <v>0</v>
      </c>
      <c r="H51" s="2" t="b">
        <v>0</v>
      </c>
      <c r="I51" s="2" t="b">
        <v>0</v>
      </c>
      <c r="J51" s="2" t="b">
        <v>0</v>
      </c>
      <c r="K51" s="27"/>
      <c r="L51" s="2" t="b">
        <v>0</v>
      </c>
      <c r="M51" s="2" t="b">
        <v>0</v>
      </c>
      <c r="N51" s="2" t="b">
        <v>0</v>
      </c>
      <c r="O51" s="2" t="b">
        <v>0</v>
      </c>
      <c r="P51" s="9">
        <f>COUNTIF(Table13[[#This Row],[Session 1]:[Session 8]],TRUE)</f>
        <v>0</v>
      </c>
      <c r="Q51" s="3"/>
      <c r="R51" s="20" t="str">
        <f>IF(Table13[[#This Row],[Day]]="MON/THUR", "ARMANT", IF(Table13[[#This Row],[Day]]="SUN / WED", "LUXOR", ""))</f>
        <v/>
      </c>
      <c r="S51" s="3"/>
      <c r="T51" s="3"/>
      <c r="U51" s="3"/>
      <c r="V51" s="25">
        <f>IF(TRIM(Table13[[#This Row],[Branch]])="",
    0,
    IF(Table13[[#This Row],[Branch]]="LUXOR",
       320 - 40 * (COUNTIF(G51:J51, TRUE) + COUNTIF(L51:O51, TRUE)),
       IF(Table13[[#This Row],[Branch]]="ARMANT",
          240 - 30 * (COUNTIF(G51:J51, TRUE) + COUNTIF(L51:O51, TRUE)),
          0
       )
    )
)</f>
        <v>0</v>
      </c>
      <c r="W51" s="25">
        <f>IF(Table13[[#This Row],[Captain]]="Sharaf",0,120)</f>
        <v>120</v>
      </c>
      <c r="X51" s="25">
        <v>50</v>
      </c>
      <c r="Y51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51" s="3"/>
    </row>
    <row r="52" spans="1:27" ht="18" thickTop="1" thickBot="1" x14ac:dyDescent="0.25">
      <c r="A52" s="3"/>
      <c r="B52" s="6"/>
      <c r="C52" s="6"/>
      <c r="D52" s="6"/>
      <c r="E52" s="29"/>
      <c r="F52" s="3"/>
      <c r="G52" s="2" t="b">
        <v>0</v>
      </c>
      <c r="H52" s="2" t="b">
        <v>0</v>
      </c>
      <c r="I52" s="2" t="b">
        <v>0</v>
      </c>
      <c r="J52" s="2" t="b">
        <v>0</v>
      </c>
      <c r="K52" s="27"/>
      <c r="L52" s="2" t="b">
        <v>0</v>
      </c>
      <c r="M52" s="2" t="b">
        <v>0</v>
      </c>
      <c r="N52" s="2" t="b">
        <v>0</v>
      </c>
      <c r="O52" s="2" t="b">
        <v>0</v>
      </c>
      <c r="P52" s="9">
        <f>COUNTIF(Table13[[#This Row],[Session 1]:[Session 8]],TRUE)</f>
        <v>0</v>
      </c>
      <c r="Q52" s="3"/>
      <c r="R52" s="20" t="str">
        <f>IF(Table13[[#This Row],[Day]]="MON/THUR", "ARMANT", IF(Table13[[#This Row],[Day]]="SUN / WED", "LUXOR", ""))</f>
        <v/>
      </c>
      <c r="S52" s="3"/>
      <c r="T52" s="3"/>
      <c r="U52" s="3"/>
      <c r="V52" s="25">
        <f>IF(TRIM(Table13[[#This Row],[Branch]])="",
    0,
    IF(Table13[[#This Row],[Branch]]="LUXOR",
       320 - 40 * (COUNTIF(G52:J52, TRUE) + COUNTIF(L52:O52, TRUE)),
       IF(Table13[[#This Row],[Branch]]="ARMANT",
          240 - 30 * (COUNTIF(G52:J52, TRUE) + COUNTIF(L52:O52, TRUE)),
          0
       )
    )
)</f>
        <v>0</v>
      </c>
      <c r="W52" s="25">
        <f>IF(Table13[[#This Row],[Captain]]="Sharaf",0,120)</f>
        <v>120</v>
      </c>
      <c r="X52" s="25">
        <v>50</v>
      </c>
      <c r="Y52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52" s="3"/>
    </row>
    <row r="53" spans="1:27" ht="17" thickTop="1" thickBot="1" x14ac:dyDescent="0.25">
      <c r="A53" s="3"/>
      <c r="B53" s="3"/>
      <c r="C53" s="3"/>
      <c r="D53" s="3"/>
      <c r="E53" s="3"/>
      <c r="F53" s="3"/>
      <c r="G53" s="2" t="b">
        <v>0</v>
      </c>
      <c r="H53" s="2" t="b">
        <v>0</v>
      </c>
      <c r="I53" s="2" t="b">
        <v>0</v>
      </c>
      <c r="J53" s="2" t="b">
        <v>0</v>
      </c>
      <c r="K53" s="27"/>
      <c r="L53" s="2" t="b">
        <v>0</v>
      </c>
      <c r="M53" s="2" t="b">
        <v>0</v>
      </c>
      <c r="N53" s="2" t="b">
        <v>0</v>
      </c>
      <c r="O53" s="2" t="b">
        <v>0</v>
      </c>
      <c r="P53" s="2">
        <f>COUNTIF(Table13[[#This Row],[Session 1]:[Session 8]],TRUE)</f>
        <v>0</v>
      </c>
      <c r="Q53" s="3"/>
      <c r="R53" s="3"/>
      <c r="S53" s="3"/>
      <c r="T53" s="3"/>
      <c r="U53" s="3"/>
      <c r="V53" s="25">
        <f>IF(TRIM(Table13[[#This Row],[Branch]])="",
    0,
    IF(Table13[[#This Row],[Branch]]="LUXOR",
       320 - 40 * (COUNTIF(G53:J53, TRUE) + COUNTIF(L53:O53, TRUE)),
       IF(Table13[[#This Row],[Branch]]="ARMANT",
          240 - 30 * (COUNTIF(G53:J53, TRUE) + COUNTIF(L53:O53, TRUE)),
          0
       )
    )
)</f>
        <v>0</v>
      </c>
      <c r="W53" s="25">
        <f>IF(Table13[[#This Row],[Captain]]="Sharaf",0,120)</f>
        <v>120</v>
      </c>
      <c r="X53" s="25">
        <v>50</v>
      </c>
      <c r="Y53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  <c r="Z53" s="3"/>
    </row>
    <row r="54" spans="1:27" ht="17" thickTop="1" thickBot="1" x14ac:dyDescent="0.25">
      <c r="D54" s="4"/>
      <c r="E54" s="46"/>
      <c r="F54" s="4"/>
      <c r="G54" s="47" t="b">
        <v>0</v>
      </c>
      <c r="H54" s="5" t="b">
        <v>0</v>
      </c>
      <c r="I54" s="5" t="b">
        <v>0</v>
      </c>
      <c r="J54" s="5" t="b">
        <v>0</v>
      </c>
      <c r="K54" s="66"/>
      <c r="L54" s="5" t="b">
        <v>0</v>
      </c>
      <c r="M54" s="5" t="b">
        <v>0</v>
      </c>
      <c r="N54" s="5" t="b">
        <v>0</v>
      </c>
      <c r="O54" s="5" t="b">
        <v>0</v>
      </c>
      <c r="P54" s="5">
        <f>COUNTIF(Table13[[#This Row],[Session 1]:[Session 8]],TRUE)</f>
        <v>0</v>
      </c>
      <c r="R54" s="1" t="str">
        <f>IF(Table13[[#This Row],[Day]]="MON/THUR", "ARMANT", IF(Table13[[#This Row],[Day]]="SUN / WED", "LUXOR", ""))</f>
        <v/>
      </c>
      <c r="T54" s="6"/>
      <c r="U54" s="4"/>
      <c r="V54" s="65">
        <f>IF(TRIM(Table13[[#This Row],[Branch]])="",
    0,
    IF(Table13[[#This Row],[Branch]]="LUXOR",
       320 - 40 * (COUNTIF(G54:J54, TRUE) + COUNTIF(L54:O54, TRUE)),
       IF(Table13[[#This Row],[Branch]]="ARMANT",
          240 - 30 * (COUNTIF(G54:J54, TRUE) + COUNTIF(L54:O54, TRUE)),
          0
       )
    )
)</f>
        <v>0</v>
      </c>
      <c r="W54" s="65">
        <f>IF(Table13[[#This Row],[Captain]]="Sharaf",0,120)</f>
        <v>120</v>
      </c>
      <c r="X54" s="65"/>
      <c r="Y54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</row>
    <row r="55" spans="1:27" ht="17" thickTop="1" thickBot="1" x14ac:dyDescent="0.25">
      <c r="D55" s="3"/>
      <c r="E55" s="46"/>
      <c r="F55" s="3"/>
      <c r="G55" s="47" t="b">
        <v>0</v>
      </c>
      <c r="H55" s="2" t="b">
        <v>0</v>
      </c>
      <c r="I55" s="2" t="b">
        <v>0</v>
      </c>
      <c r="J55" s="2" t="b">
        <v>0</v>
      </c>
      <c r="K55" s="27"/>
      <c r="L55" s="2" t="b">
        <v>0</v>
      </c>
      <c r="M55" s="2" t="b">
        <v>0</v>
      </c>
      <c r="N55" s="2" t="b">
        <v>0</v>
      </c>
      <c r="O55" s="2" t="b">
        <v>0</v>
      </c>
      <c r="P55" s="2">
        <f>COUNTIF(Table13[[#This Row],[Session 1]:[Session 8]],TRUE)</f>
        <v>0</v>
      </c>
      <c r="R55" s="1" t="str">
        <f>IF(Table13[[#This Row],[Day]]="MON/THUR", "ARMANT", IF(Table13[[#This Row],[Day]]="SUN / WED", "LUXOR", ""))</f>
        <v/>
      </c>
      <c r="U55" s="3"/>
      <c r="V55" s="25">
        <f>IF(TRIM(Table13[[#This Row],[Branch]])="",
    0,
    IF(Table13[[#This Row],[Branch]]="LUXOR",
       320 - 40 * (COUNTIF(G55:J55, TRUE) + COUNTIF(L55:O55, TRUE)),
       IF(Table13[[#This Row],[Branch]]="ARMANT",
          240 - 30 * (COUNTIF(G55:J55, TRUE) + COUNTIF(L55:O55, TRUE)),
          0
       )
    )
)</f>
        <v>0</v>
      </c>
      <c r="W55" s="25">
        <f>IF(Table13[[#This Row],[Captain]]="Sharaf",0,120)</f>
        <v>120</v>
      </c>
      <c r="X55" s="25"/>
      <c r="Y55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</row>
    <row r="56" spans="1:27" ht="17" thickTop="1" thickBot="1" x14ac:dyDescent="0.25">
      <c r="D56" s="67"/>
      <c r="E56" s="46"/>
      <c r="F56" s="4"/>
      <c r="G56" s="47" t="b">
        <v>0</v>
      </c>
      <c r="H56" s="5" t="b">
        <v>0</v>
      </c>
      <c r="I56" s="5" t="b">
        <v>0</v>
      </c>
      <c r="J56" s="5" t="b">
        <v>0</v>
      </c>
      <c r="K56" s="66"/>
      <c r="L56" s="5" t="b">
        <v>0</v>
      </c>
      <c r="M56" s="5" t="b">
        <v>0</v>
      </c>
      <c r="N56" s="5" t="b">
        <v>0</v>
      </c>
      <c r="O56" s="5" t="b">
        <v>0</v>
      </c>
      <c r="P56" s="4"/>
      <c r="U56" s="4"/>
      <c r="V56" s="65"/>
      <c r="W56" s="65"/>
      <c r="X56" s="65"/>
      <c r="Y56" s="120">
        <f>IF(Table13[[#This Row],[Subscription price]]&gt;1,
   Table13[[#This Row],[Subscription price]] - (
      IF(Table13[[#This Row],[Branch]]="LUXOR",320,IF(Table13[[#This Row],[Branch]]="ARMANT",240,0)) + Table13[[#This Row],[Coach Share]] + Table13[[#This Row],[Sales]]
   ),
0)</f>
        <v>0</v>
      </c>
    </row>
    <row r="57" spans="1:27" ht="16" thickTop="1" x14ac:dyDescent="0.2">
      <c r="AA57" s="113"/>
    </row>
    <row r="58" spans="1:27" x14ac:dyDescent="0.2">
      <c r="AA58" s="76"/>
    </row>
    <row r="59" spans="1:27" x14ac:dyDescent="0.2">
      <c r="AA59" s="76"/>
    </row>
    <row r="60" spans="1:27" ht="16" thickBot="1" x14ac:dyDescent="0.25">
      <c r="Q60" s="68"/>
      <c r="AA60" s="76"/>
    </row>
    <row r="61" spans="1:27" ht="16" thickTop="1" x14ac:dyDescent="0.2">
      <c r="AA61" s="76"/>
    </row>
    <row r="62" spans="1:27" x14ac:dyDescent="0.2">
      <c r="AA62" s="76"/>
    </row>
    <row r="63" spans="1:27" x14ac:dyDescent="0.2">
      <c r="AA63" s="76"/>
    </row>
    <row r="64" spans="1:27" x14ac:dyDescent="0.2">
      <c r="AA64" s="76"/>
    </row>
    <row r="65" spans="27:27" x14ac:dyDescent="0.2">
      <c r="AA65" s="76"/>
    </row>
    <row r="66" spans="27:27" x14ac:dyDescent="0.2">
      <c r="AA66" s="76"/>
    </row>
    <row r="67" spans="27:27" x14ac:dyDescent="0.2">
      <c r="AA67" s="76"/>
    </row>
    <row r="68" spans="27:27" x14ac:dyDescent="0.2">
      <c r="AA68" s="76"/>
    </row>
    <row r="69" spans="27:27" x14ac:dyDescent="0.2">
      <c r="AA69" s="76"/>
    </row>
    <row r="70" spans="27:27" x14ac:dyDescent="0.2">
      <c r="AA70" s="76"/>
    </row>
    <row r="71" spans="27:27" x14ac:dyDescent="0.2">
      <c r="AA71" s="76"/>
    </row>
    <row r="72" spans="27:27" x14ac:dyDescent="0.2">
      <c r="AA72" s="76"/>
    </row>
    <row r="73" spans="27:27" x14ac:dyDescent="0.2">
      <c r="AA73" s="76"/>
    </row>
    <row r="74" spans="27:27" x14ac:dyDescent="0.2">
      <c r="AA74" s="76"/>
    </row>
    <row r="75" spans="27:27" x14ac:dyDescent="0.2">
      <c r="AA75" s="76"/>
    </row>
    <row r="76" spans="27:27" x14ac:dyDescent="0.2">
      <c r="AA76" s="76"/>
    </row>
    <row r="77" spans="27:27" x14ac:dyDescent="0.2">
      <c r="AA77" s="76"/>
    </row>
    <row r="78" spans="27:27" x14ac:dyDescent="0.2">
      <c r="AA78" s="76"/>
    </row>
    <row r="79" spans="27:27" x14ac:dyDescent="0.2">
      <c r="AA79" s="76"/>
    </row>
    <row r="80" spans="27:27" x14ac:dyDescent="0.2">
      <c r="AA80" s="76"/>
    </row>
    <row r="81" spans="27:27" x14ac:dyDescent="0.2">
      <c r="AA81" s="76"/>
    </row>
    <row r="82" spans="27:27" x14ac:dyDescent="0.2">
      <c r="AA82" s="76"/>
    </row>
    <row r="83" spans="27:27" x14ac:dyDescent="0.2">
      <c r="AA83" s="76"/>
    </row>
    <row r="84" spans="27:27" x14ac:dyDescent="0.2">
      <c r="AA84" s="76"/>
    </row>
    <row r="85" spans="27:27" x14ac:dyDescent="0.2">
      <c r="AA85" s="76"/>
    </row>
    <row r="86" spans="27:27" x14ac:dyDescent="0.2">
      <c r="AA86" s="76"/>
    </row>
    <row r="87" spans="27:27" x14ac:dyDescent="0.2">
      <c r="AA87" s="76"/>
    </row>
    <row r="88" spans="27:27" x14ac:dyDescent="0.2">
      <c r="AA88" s="76"/>
    </row>
    <row r="89" spans="27:27" x14ac:dyDescent="0.2">
      <c r="AA89" s="76"/>
    </row>
    <row r="90" spans="27:27" x14ac:dyDescent="0.2">
      <c r="AA90" s="76"/>
    </row>
    <row r="91" spans="27:27" x14ac:dyDescent="0.2">
      <c r="AA91" s="76"/>
    </row>
    <row r="92" spans="27:27" x14ac:dyDescent="0.2">
      <c r="AA92" s="76"/>
    </row>
    <row r="93" spans="27:27" x14ac:dyDescent="0.2">
      <c r="AA93" s="76"/>
    </row>
    <row r="94" spans="27:27" x14ac:dyDescent="0.2">
      <c r="AA94" s="76"/>
    </row>
    <row r="95" spans="27:27" x14ac:dyDescent="0.2">
      <c r="AA95" s="76"/>
    </row>
    <row r="96" spans="27:27" x14ac:dyDescent="0.2">
      <c r="AA96" s="76"/>
    </row>
    <row r="97" spans="27:27" x14ac:dyDescent="0.2">
      <c r="AA97" s="76"/>
    </row>
    <row r="98" spans="27:27" x14ac:dyDescent="0.2">
      <c r="AA98" s="76"/>
    </row>
    <row r="99" spans="27:27" x14ac:dyDescent="0.2">
      <c r="AA99" s="76"/>
    </row>
    <row r="100" spans="27:27" x14ac:dyDescent="0.2">
      <c r="AA100" s="76"/>
    </row>
    <row r="101" spans="27:27" x14ac:dyDescent="0.2">
      <c r="AA101" s="76"/>
    </row>
    <row r="102" spans="27:27" x14ac:dyDescent="0.2">
      <c r="AA102" s="76"/>
    </row>
    <row r="103" spans="27:27" x14ac:dyDescent="0.2">
      <c r="AA103" s="76"/>
    </row>
    <row r="104" spans="27:27" x14ac:dyDescent="0.2">
      <c r="AA104" s="76"/>
    </row>
    <row r="105" spans="27:27" x14ac:dyDescent="0.2">
      <c r="AA105" s="76"/>
    </row>
    <row r="106" spans="27:27" x14ac:dyDescent="0.2">
      <c r="AA106" s="76"/>
    </row>
    <row r="107" spans="27:27" x14ac:dyDescent="0.2">
      <c r="AA107" s="76"/>
    </row>
    <row r="108" spans="27:27" x14ac:dyDescent="0.2">
      <c r="AA108" s="76"/>
    </row>
    <row r="109" spans="27:27" x14ac:dyDescent="0.2">
      <c r="AA109" s="76"/>
    </row>
    <row r="110" spans="27:27" x14ac:dyDescent="0.2">
      <c r="AA110" s="76"/>
    </row>
    <row r="111" spans="27:27" x14ac:dyDescent="0.2">
      <c r="AA111" s="76"/>
    </row>
    <row r="112" spans="27:27" x14ac:dyDescent="0.2">
      <c r="AA112" s="76"/>
    </row>
    <row r="113" spans="27:27" x14ac:dyDescent="0.2">
      <c r="AA113" s="76"/>
    </row>
    <row r="114" spans="27:27" x14ac:dyDescent="0.2">
      <c r="AA114" s="76"/>
    </row>
    <row r="115" spans="27:27" x14ac:dyDescent="0.2">
      <c r="AA115" s="76"/>
    </row>
    <row r="116" spans="27:27" x14ac:dyDescent="0.2">
      <c r="AA116" s="76"/>
    </row>
    <row r="117" spans="27:27" x14ac:dyDescent="0.2">
      <c r="AA117" s="76"/>
    </row>
    <row r="118" spans="27:27" x14ac:dyDescent="0.2">
      <c r="AA118" s="76"/>
    </row>
    <row r="119" spans="27:27" x14ac:dyDescent="0.2">
      <c r="AA119" s="76"/>
    </row>
    <row r="120" spans="27:27" x14ac:dyDescent="0.2">
      <c r="AA120" s="76"/>
    </row>
    <row r="121" spans="27:27" x14ac:dyDescent="0.2">
      <c r="AA121" s="76"/>
    </row>
    <row r="122" spans="27:27" x14ac:dyDescent="0.2">
      <c r="AA122" s="76"/>
    </row>
    <row r="123" spans="27:27" x14ac:dyDescent="0.2">
      <c r="AA123" s="76"/>
    </row>
    <row r="124" spans="27:27" x14ac:dyDescent="0.2">
      <c r="AA124" s="76"/>
    </row>
    <row r="125" spans="27:27" x14ac:dyDescent="0.2">
      <c r="AA125" s="76"/>
    </row>
    <row r="126" spans="27:27" x14ac:dyDescent="0.2">
      <c r="AA126" s="76"/>
    </row>
    <row r="127" spans="27:27" x14ac:dyDescent="0.2">
      <c r="AA127" s="76"/>
    </row>
    <row r="128" spans="27:27" x14ac:dyDescent="0.2">
      <c r="AA128" s="76"/>
    </row>
    <row r="129" spans="27:27" x14ac:dyDescent="0.2">
      <c r="AA129" s="76"/>
    </row>
    <row r="130" spans="27:27" x14ac:dyDescent="0.2">
      <c r="AA130" s="76"/>
    </row>
    <row r="131" spans="27:27" x14ac:dyDescent="0.2">
      <c r="AA131" s="76"/>
    </row>
    <row r="132" spans="27:27" x14ac:dyDescent="0.2">
      <c r="AA132" s="76"/>
    </row>
    <row r="133" spans="27:27" x14ac:dyDescent="0.2">
      <c r="AA133" s="76"/>
    </row>
    <row r="134" spans="27:27" x14ac:dyDescent="0.2">
      <c r="AA134" s="76"/>
    </row>
    <row r="135" spans="27:27" x14ac:dyDescent="0.2">
      <c r="AA135" s="76"/>
    </row>
    <row r="136" spans="27:27" x14ac:dyDescent="0.2">
      <c r="AA136" s="76"/>
    </row>
    <row r="137" spans="27:27" x14ac:dyDescent="0.2">
      <c r="AA137" s="76"/>
    </row>
    <row r="138" spans="27:27" x14ac:dyDescent="0.2">
      <c r="AA138" s="76"/>
    </row>
    <row r="139" spans="27:27" x14ac:dyDescent="0.2">
      <c r="AA139" s="76"/>
    </row>
    <row r="140" spans="27:27" x14ac:dyDescent="0.2">
      <c r="AA140" s="76"/>
    </row>
    <row r="141" spans="27:27" x14ac:dyDescent="0.2">
      <c r="AA141" s="76"/>
    </row>
    <row r="142" spans="27:27" x14ac:dyDescent="0.2">
      <c r="AA142" s="76"/>
    </row>
    <row r="143" spans="27:27" x14ac:dyDescent="0.2">
      <c r="AA143" s="76"/>
    </row>
    <row r="144" spans="27:27" x14ac:dyDescent="0.2">
      <c r="AA144" s="76"/>
    </row>
    <row r="145" spans="27:27" x14ac:dyDescent="0.2">
      <c r="AA145" s="76"/>
    </row>
    <row r="146" spans="27:27" x14ac:dyDescent="0.2">
      <c r="AA146" s="76"/>
    </row>
    <row r="147" spans="27:27" x14ac:dyDescent="0.2">
      <c r="AA147" s="76"/>
    </row>
    <row r="148" spans="27:27" x14ac:dyDescent="0.2">
      <c r="AA148" s="76"/>
    </row>
    <row r="149" spans="27:27" x14ac:dyDescent="0.2">
      <c r="AA149" s="76"/>
    </row>
    <row r="150" spans="27:27" x14ac:dyDescent="0.2">
      <c r="AA150" s="76"/>
    </row>
    <row r="151" spans="27:27" x14ac:dyDescent="0.2">
      <c r="AA151" s="76"/>
    </row>
    <row r="152" spans="27:27" x14ac:dyDescent="0.2">
      <c r="AA152" s="76"/>
    </row>
    <row r="153" spans="27:27" x14ac:dyDescent="0.2">
      <c r="AA153" s="76"/>
    </row>
    <row r="154" spans="27:27" x14ac:dyDescent="0.2">
      <c r="AA154" s="76"/>
    </row>
    <row r="155" spans="27:27" x14ac:dyDescent="0.2">
      <c r="AA155" s="76"/>
    </row>
    <row r="156" spans="27:27" x14ac:dyDescent="0.2">
      <c r="AA156" s="76"/>
    </row>
    <row r="157" spans="27:27" x14ac:dyDescent="0.2">
      <c r="AA157" s="76"/>
    </row>
    <row r="158" spans="27:27" x14ac:dyDescent="0.2">
      <c r="AA158" s="76"/>
    </row>
    <row r="159" spans="27:27" x14ac:dyDescent="0.2">
      <c r="AA159" s="76"/>
    </row>
    <row r="160" spans="27:27" x14ac:dyDescent="0.2">
      <c r="AA160" s="76"/>
    </row>
    <row r="161" spans="27:27" x14ac:dyDescent="0.2">
      <c r="AA161" s="76"/>
    </row>
    <row r="162" spans="27:27" x14ac:dyDescent="0.2">
      <c r="AA162" s="76"/>
    </row>
    <row r="163" spans="27:27" x14ac:dyDescent="0.2">
      <c r="AA163" s="76"/>
    </row>
    <row r="164" spans="27:27" x14ac:dyDescent="0.2">
      <c r="AA164" s="76"/>
    </row>
    <row r="165" spans="27:27" x14ac:dyDescent="0.2">
      <c r="AA165" s="76"/>
    </row>
    <row r="166" spans="27:27" x14ac:dyDescent="0.2">
      <c r="AA166" s="76"/>
    </row>
    <row r="167" spans="27:27" x14ac:dyDescent="0.2">
      <c r="AA167" s="76"/>
    </row>
    <row r="168" spans="27:27" x14ac:dyDescent="0.2">
      <c r="AA168" s="76"/>
    </row>
    <row r="169" spans="27:27" x14ac:dyDescent="0.2">
      <c r="AA169" s="76"/>
    </row>
    <row r="170" spans="27:27" x14ac:dyDescent="0.2">
      <c r="AA170" s="76"/>
    </row>
    <row r="171" spans="27:27" x14ac:dyDescent="0.2">
      <c r="AA171" s="76"/>
    </row>
    <row r="172" spans="27:27" x14ac:dyDescent="0.2">
      <c r="AA172" s="76"/>
    </row>
    <row r="173" spans="27:27" x14ac:dyDescent="0.2">
      <c r="AA173" s="76"/>
    </row>
    <row r="174" spans="27:27" x14ac:dyDescent="0.2">
      <c r="AA174" s="76"/>
    </row>
    <row r="175" spans="27:27" x14ac:dyDescent="0.2">
      <c r="AA175" s="76"/>
    </row>
    <row r="176" spans="27:27" x14ac:dyDescent="0.2">
      <c r="AA176" s="76"/>
    </row>
    <row r="177" spans="27:27" x14ac:dyDescent="0.2">
      <c r="AA177" s="76"/>
    </row>
    <row r="178" spans="27:27" x14ac:dyDescent="0.2">
      <c r="AA178" s="76"/>
    </row>
    <row r="179" spans="27:27" x14ac:dyDescent="0.2">
      <c r="AA179" s="76"/>
    </row>
    <row r="180" spans="27:27" x14ac:dyDescent="0.2">
      <c r="AA180" s="76"/>
    </row>
    <row r="181" spans="27:27" x14ac:dyDescent="0.2">
      <c r="AA181" s="76"/>
    </row>
    <row r="182" spans="27:27" x14ac:dyDescent="0.2">
      <c r="AA182" s="76"/>
    </row>
    <row r="183" spans="27:27" x14ac:dyDescent="0.2">
      <c r="AA183" s="76"/>
    </row>
    <row r="184" spans="27:27" x14ac:dyDescent="0.2">
      <c r="AA184" s="76"/>
    </row>
    <row r="185" spans="27:27" x14ac:dyDescent="0.2">
      <c r="AA185" s="76"/>
    </row>
    <row r="186" spans="27:27" x14ac:dyDescent="0.2">
      <c r="AA186" s="76"/>
    </row>
    <row r="187" spans="27:27" x14ac:dyDescent="0.2">
      <c r="AA187" s="76"/>
    </row>
    <row r="188" spans="27:27" x14ac:dyDescent="0.2">
      <c r="AA188" s="76"/>
    </row>
    <row r="189" spans="27:27" x14ac:dyDescent="0.2">
      <c r="AA189" s="76"/>
    </row>
    <row r="190" spans="27:27" x14ac:dyDescent="0.2">
      <c r="AA190" s="76"/>
    </row>
    <row r="191" spans="27:27" x14ac:dyDescent="0.2">
      <c r="AA191" s="76"/>
    </row>
    <row r="192" spans="27:27" x14ac:dyDescent="0.2">
      <c r="AA192" s="76"/>
    </row>
    <row r="193" spans="27:27" x14ac:dyDescent="0.2">
      <c r="AA193" s="76"/>
    </row>
    <row r="194" spans="27:27" x14ac:dyDescent="0.2">
      <c r="AA194" s="76"/>
    </row>
    <row r="195" spans="27:27" x14ac:dyDescent="0.2">
      <c r="AA195" s="76"/>
    </row>
    <row r="196" spans="27:27" x14ac:dyDescent="0.2">
      <c r="AA196" s="76"/>
    </row>
    <row r="197" spans="27:27" x14ac:dyDescent="0.2">
      <c r="AA197" s="76"/>
    </row>
    <row r="198" spans="27:27" x14ac:dyDescent="0.2">
      <c r="AA198" s="76"/>
    </row>
    <row r="199" spans="27:27" x14ac:dyDescent="0.2">
      <c r="AA199" s="76"/>
    </row>
    <row r="200" spans="27:27" x14ac:dyDescent="0.2">
      <c r="AA200" s="76"/>
    </row>
    <row r="201" spans="27:27" x14ac:dyDescent="0.2">
      <c r="AA201" s="76"/>
    </row>
    <row r="202" spans="27:27" x14ac:dyDescent="0.2">
      <c r="AA202" s="76"/>
    </row>
    <row r="203" spans="27:27" x14ac:dyDescent="0.2">
      <c r="AA203" s="76"/>
    </row>
    <row r="204" spans="27:27" x14ac:dyDescent="0.2">
      <c r="AA204" s="76"/>
    </row>
    <row r="205" spans="27:27" x14ac:dyDescent="0.2">
      <c r="AA205" s="76"/>
    </row>
    <row r="206" spans="27:27" x14ac:dyDescent="0.2">
      <c r="AA206" s="76"/>
    </row>
    <row r="207" spans="27:27" x14ac:dyDescent="0.2">
      <c r="AA207" s="76"/>
    </row>
    <row r="208" spans="27:27" x14ac:dyDescent="0.2">
      <c r="AA208" s="76"/>
    </row>
    <row r="209" spans="27:27" x14ac:dyDescent="0.2">
      <c r="AA209" s="76"/>
    </row>
    <row r="210" spans="27:27" x14ac:dyDescent="0.2">
      <c r="AA210" s="76"/>
    </row>
    <row r="211" spans="27:27" x14ac:dyDescent="0.2">
      <c r="AA211" s="76"/>
    </row>
    <row r="212" spans="27:27" x14ac:dyDescent="0.2">
      <c r="AA212" s="76"/>
    </row>
    <row r="213" spans="27:27" x14ac:dyDescent="0.2">
      <c r="AA213" s="76"/>
    </row>
    <row r="214" spans="27:27" x14ac:dyDescent="0.2">
      <c r="AA214" s="76"/>
    </row>
    <row r="215" spans="27:27" x14ac:dyDescent="0.2">
      <c r="AA215" s="76"/>
    </row>
    <row r="216" spans="27:27" x14ac:dyDescent="0.2">
      <c r="AA216" s="76"/>
    </row>
    <row r="217" spans="27:27" x14ac:dyDescent="0.2">
      <c r="AA217" s="76"/>
    </row>
    <row r="218" spans="27:27" x14ac:dyDescent="0.2">
      <c r="AA218" s="76"/>
    </row>
    <row r="219" spans="27:27" x14ac:dyDescent="0.2">
      <c r="AA219" s="76"/>
    </row>
    <row r="220" spans="27:27" x14ac:dyDescent="0.2">
      <c r="AA220" s="76"/>
    </row>
    <row r="221" spans="27:27" x14ac:dyDescent="0.2">
      <c r="AA221" s="76"/>
    </row>
    <row r="222" spans="27:27" x14ac:dyDescent="0.2">
      <c r="AA222" s="76"/>
    </row>
    <row r="223" spans="27:27" x14ac:dyDescent="0.2">
      <c r="AA223" s="76"/>
    </row>
    <row r="224" spans="27:27" x14ac:dyDescent="0.2">
      <c r="AA224" s="76"/>
    </row>
    <row r="225" spans="27:27" x14ac:dyDescent="0.2">
      <c r="AA225" s="76"/>
    </row>
    <row r="226" spans="27:27" x14ac:dyDescent="0.2">
      <c r="AA226" s="76"/>
    </row>
    <row r="227" spans="27:27" x14ac:dyDescent="0.2">
      <c r="AA227" s="76"/>
    </row>
    <row r="228" spans="27:27" x14ac:dyDescent="0.2">
      <c r="AA228" s="76"/>
    </row>
    <row r="229" spans="27:27" x14ac:dyDescent="0.2">
      <c r="AA229" s="76"/>
    </row>
    <row r="230" spans="27:27" x14ac:dyDescent="0.2">
      <c r="AA230" s="76"/>
    </row>
    <row r="231" spans="27:27" x14ac:dyDescent="0.2">
      <c r="AA231" s="76"/>
    </row>
    <row r="232" spans="27:27" x14ac:dyDescent="0.2">
      <c r="AA232" s="76"/>
    </row>
    <row r="233" spans="27:27" x14ac:dyDescent="0.2">
      <c r="AA233" s="76"/>
    </row>
    <row r="234" spans="27:27" x14ac:dyDescent="0.2">
      <c r="AA234" s="76"/>
    </row>
    <row r="235" spans="27:27" x14ac:dyDescent="0.2">
      <c r="AA235" s="76"/>
    </row>
    <row r="236" spans="27:27" x14ac:dyDescent="0.2">
      <c r="AA236" s="76"/>
    </row>
    <row r="237" spans="27:27" x14ac:dyDescent="0.2">
      <c r="AA237" s="76"/>
    </row>
    <row r="238" spans="27:27" x14ac:dyDescent="0.2">
      <c r="AA238" s="76"/>
    </row>
    <row r="239" spans="27:27" x14ac:dyDescent="0.2">
      <c r="AA239" s="76"/>
    </row>
    <row r="240" spans="27:27" x14ac:dyDescent="0.2">
      <c r="AA240" s="76"/>
    </row>
    <row r="241" spans="27:27" x14ac:dyDescent="0.2">
      <c r="AA241" s="76"/>
    </row>
    <row r="242" spans="27:27" x14ac:dyDescent="0.2">
      <c r="AA242" s="76"/>
    </row>
    <row r="243" spans="27:27" x14ac:dyDescent="0.2">
      <c r="AA243" s="76"/>
    </row>
    <row r="244" spans="27:27" x14ac:dyDescent="0.2">
      <c r="AA244" s="76"/>
    </row>
    <row r="245" spans="27:27" x14ac:dyDescent="0.2">
      <c r="AA245" s="76"/>
    </row>
    <row r="246" spans="27:27" x14ac:dyDescent="0.2">
      <c r="AA246" s="76"/>
    </row>
    <row r="247" spans="27:27" x14ac:dyDescent="0.2">
      <c r="AA247" s="76"/>
    </row>
    <row r="248" spans="27:27" x14ac:dyDescent="0.2">
      <c r="AA248" s="76"/>
    </row>
    <row r="249" spans="27:27" x14ac:dyDescent="0.2">
      <c r="AA249" s="76"/>
    </row>
    <row r="250" spans="27:27" x14ac:dyDescent="0.2">
      <c r="AA250" s="76"/>
    </row>
    <row r="251" spans="27:27" x14ac:dyDescent="0.2">
      <c r="AA251" s="76"/>
    </row>
    <row r="252" spans="27:27" x14ac:dyDescent="0.2">
      <c r="AA252" s="76"/>
    </row>
    <row r="253" spans="27:27" x14ac:dyDescent="0.2">
      <c r="AA253" s="76"/>
    </row>
    <row r="254" spans="27:27" x14ac:dyDescent="0.2">
      <c r="AA254" s="76"/>
    </row>
    <row r="255" spans="27:27" x14ac:dyDescent="0.2">
      <c r="AA255" s="76"/>
    </row>
    <row r="256" spans="27:27" x14ac:dyDescent="0.2">
      <c r="AA256" s="76"/>
    </row>
    <row r="257" spans="27:27" x14ac:dyDescent="0.2">
      <c r="AA257" s="76"/>
    </row>
    <row r="258" spans="27:27" x14ac:dyDescent="0.2">
      <c r="AA258" s="76"/>
    </row>
    <row r="259" spans="27:27" x14ac:dyDescent="0.2">
      <c r="AA259" s="76"/>
    </row>
    <row r="260" spans="27:27" x14ac:dyDescent="0.2">
      <c r="AA260" s="76"/>
    </row>
    <row r="261" spans="27:27" x14ac:dyDescent="0.2">
      <c r="AA261" s="76"/>
    </row>
    <row r="262" spans="27:27" x14ac:dyDescent="0.2">
      <c r="AA262" s="76"/>
    </row>
    <row r="263" spans="27:27" x14ac:dyDescent="0.2">
      <c r="AA263" s="76"/>
    </row>
    <row r="264" spans="27:27" x14ac:dyDescent="0.2">
      <c r="AA264" s="76"/>
    </row>
    <row r="265" spans="27:27" x14ac:dyDescent="0.2">
      <c r="AA265" s="76"/>
    </row>
    <row r="266" spans="27:27" x14ac:dyDescent="0.2">
      <c r="AA266" s="76"/>
    </row>
    <row r="267" spans="27:27" x14ac:dyDescent="0.2">
      <c r="AA267" s="76"/>
    </row>
    <row r="268" spans="27:27" x14ac:dyDescent="0.2">
      <c r="AA268" s="76"/>
    </row>
    <row r="269" spans="27:27" x14ac:dyDescent="0.2">
      <c r="AA269" s="76"/>
    </row>
    <row r="270" spans="27:27" x14ac:dyDescent="0.2">
      <c r="AA270" s="76"/>
    </row>
    <row r="271" spans="27:27" x14ac:dyDescent="0.2">
      <c r="AA271" s="76"/>
    </row>
    <row r="272" spans="27:27" x14ac:dyDescent="0.2">
      <c r="AA272" s="76"/>
    </row>
    <row r="273" spans="27:27" x14ac:dyDescent="0.2">
      <c r="AA273" s="76"/>
    </row>
    <row r="274" spans="27:27" x14ac:dyDescent="0.2">
      <c r="AA274" s="76"/>
    </row>
    <row r="275" spans="27:27" x14ac:dyDescent="0.2">
      <c r="AA275" s="76"/>
    </row>
    <row r="276" spans="27:27" x14ac:dyDescent="0.2">
      <c r="AA276" s="76"/>
    </row>
    <row r="277" spans="27:27" x14ac:dyDescent="0.2">
      <c r="AA277" s="76"/>
    </row>
    <row r="278" spans="27:27" x14ac:dyDescent="0.2">
      <c r="AA278" s="76"/>
    </row>
    <row r="279" spans="27:27" x14ac:dyDescent="0.2">
      <c r="AA279" s="76"/>
    </row>
    <row r="280" spans="27:27" x14ac:dyDescent="0.2">
      <c r="AA280" s="76"/>
    </row>
    <row r="281" spans="27:27" x14ac:dyDescent="0.2">
      <c r="AA281" s="76"/>
    </row>
    <row r="282" spans="27:27" x14ac:dyDescent="0.2">
      <c r="AA282" s="76"/>
    </row>
    <row r="283" spans="27:27" x14ac:dyDescent="0.2">
      <c r="AA283" s="76"/>
    </row>
    <row r="284" spans="27:27" x14ac:dyDescent="0.2">
      <c r="AA284" s="76"/>
    </row>
    <row r="285" spans="27:27" x14ac:dyDescent="0.2">
      <c r="AA285" s="76"/>
    </row>
    <row r="286" spans="27:27" x14ac:dyDescent="0.2">
      <c r="AA286" s="76"/>
    </row>
    <row r="287" spans="27:27" x14ac:dyDescent="0.2">
      <c r="AA287" s="76"/>
    </row>
    <row r="288" spans="27:27" x14ac:dyDescent="0.2">
      <c r="AA288" s="76"/>
    </row>
    <row r="289" spans="27:27" x14ac:dyDescent="0.2">
      <c r="AA289" s="76"/>
    </row>
    <row r="290" spans="27:27" x14ac:dyDescent="0.2">
      <c r="AA290" s="76"/>
    </row>
    <row r="291" spans="27:27" x14ac:dyDescent="0.2">
      <c r="AA291" s="76"/>
    </row>
    <row r="292" spans="27:27" x14ac:dyDescent="0.2">
      <c r="AA292" s="76"/>
    </row>
    <row r="293" spans="27:27" x14ac:dyDescent="0.2">
      <c r="AA293" s="76"/>
    </row>
    <row r="294" spans="27:27" x14ac:dyDescent="0.2">
      <c r="AA294" s="76"/>
    </row>
    <row r="295" spans="27:27" x14ac:dyDescent="0.2">
      <c r="AA295" s="76"/>
    </row>
    <row r="296" spans="27:27" x14ac:dyDescent="0.2">
      <c r="AA296" s="76"/>
    </row>
    <row r="297" spans="27:27" x14ac:dyDescent="0.2">
      <c r="AA297" s="76"/>
    </row>
    <row r="298" spans="27:27" x14ac:dyDescent="0.2">
      <c r="AA298" s="76"/>
    </row>
    <row r="299" spans="27:27" x14ac:dyDescent="0.2">
      <c r="AA299" s="76"/>
    </row>
    <row r="300" spans="27:27" x14ac:dyDescent="0.2">
      <c r="AA300" s="76"/>
    </row>
    <row r="301" spans="27:27" x14ac:dyDescent="0.2">
      <c r="AA301" s="76"/>
    </row>
    <row r="302" spans="27:27" x14ac:dyDescent="0.2">
      <c r="AA302" s="76"/>
    </row>
    <row r="303" spans="27:27" x14ac:dyDescent="0.2">
      <c r="AA303" s="76"/>
    </row>
    <row r="304" spans="27:27" x14ac:dyDescent="0.2">
      <c r="AA304" s="76"/>
    </row>
    <row r="305" spans="27:27" x14ac:dyDescent="0.2">
      <c r="AA305" s="76"/>
    </row>
    <row r="306" spans="27:27" x14ac:dyDescent="0.2">
      <c r="AA306" s="76"/>
    </row>
    <row r="307" spans="27:27" x14ac:dyDescent="0.2">
      <c r="AA307" s="76"/>
    </row>
    <row r="308" spans="27:27" x14ac:dyDescent="0.2">
      <c r="AA308" s="76"/>
    </row>
    <row r="309" spans="27:27" x14ac:dyDescent="0.2">
      <c r="AA309" s="76"/>
    </row>
    <row r="310" spans="27:27" x14ac:dyDescent="0.2">
      <c r="AA310" s="76"/>
    </row>
    <row r="311" spans="27:27" x14ac:dyDescent="0.2">
      <c r="AA311" s="76"/>
    </row>
    <row r="312" spans="27:27" x14ac:dyDescent="0.2">
      <c r="AA312" s="76"/>
    </row>
    <row r="313" spans="27:27" x14ac:dyDescent="0.2">
      <c r="AA313" s="76"/>
    </row>
    <row r="314" spans="27:27" x14ac:dyDescent="0.2">
      <c r="AA314" s="76"/>
    </row>
    <row r="315" spans="27:27" x14ac:dyDescent="0.2">
      <c r="AA315" s="76"/>
    </row>
    <row r="316" spans="27:27" x14ac:dyDescent="0.2">
      <c r="AA316" s="76"/>
    </row>
    <row r="317" spans="27:27" x14ac:dyDescent="0.2">
      <c r="AA317" s="76"/>
    </row>
    <row r="318" spans="27:27" x14ac:dyDescent="0.2">
      <c r="AA318" s="76"/>
    </row>
    <row r="319" spans="27:27" x14ac:dyDescent="0.2">
      <c r="AA319" s="76"/>
    </row>
    <row r="320" spans="27:27" x14ac:dyDescent="0.2">
      <c r="AA320" s="76"/>
    </row>
    <row r="321" spans="27:27" x14ac:dyDescent="0.2">
      <c r="AA321" s="76"/>
    </row>
    <row r="322" spans="27:27" x14ac:dyDescent="0.2">
      <c r="AA322" s="76"/>
    </row>
    <row r="323" spans="27:27" x14ac:dyDescent="0.2">
      <c r="AA323" s="76"/>
    </row>
    <row r="324" spans="27:27" x14ac:dyDescent="0.2">
      <c r="AA324" s="76"/>
    </row>
    <row r="325" spans="27:27" x14ac:dyDescent="0.2">
      <c r="AA325" s="76"/>
    </row>
    <row r="326" spans="27:27" x14ac:dyDescent="0.2">
      <c r="AA326" s="76"/>
    </row>
    <row r="327" spans="27:27" x14ac:dyDescent="0.2">
      <c r="AA327" s="76"/>
    </row>
    <row r="328" spans="27:27" x14ac:dyDescent="0.2">
      <c r="AA328" s="76"/>
    </row>
    <row r="329" spans="27:27" x14ac:dyDescent="0.2">
      <c r="AA329" s="76"/>
    </row>
    <row r="330" spans="27:27" x14ac:dyDescent="0.2">
      <c r="AA330" s="76"/>
    </row>
    <row r="331" spans="27:27" x14ac:dyDescent="0.2">
      <c r="AA331" s="76"/>
    </row>
    <row r="332" spans="27:27" x14ac:dyDescent="0.2">
      <c r="AA332" s="76"/>
    </row>
    <row r="333" spans="27:27" x14ac:dyDescent="0.2">
      <c r="AA333" s="76"/>
    </row>
    <row r="334" spans="27:27" x14ac:dyDescent="0.2">
      <c r="AA334" s="76"/>
    </row>
    <row r="335" spans="27:27" x14ac:dyDescent="0.2">
      <c r="AA335" s="76"/>
    </row>
    <row r="336" spans="27:27" x14ac:dyDescent="0.2">
      <c r="AA336" s="76"/>
    </row>
    <row r="337" spans="27:27" x14ac:dyDescent="0.2">
      <c r="AA337" s="76"/>
    </row>
    <row r="338" spans="27:27" x14ac:dyDescent="0.2">
      <c r="AA338" s="76"/>
    </row>
    <row r="339" spans="27:27" x14ac:dyDescent="0.2">
      <c r="AA339" s="76"/>
    </row>
    <row r="340" spans="27:27" x14ac:dyDescent="0.2">
      <c r="AA340" s="76"/>
    </row>
    <row r="341" spans="27:27" x14ac:dyDescent="0.2">
      <c r="AA341" s="76"/>
    </row>
    <row r="342" spans="27:27" x14ac:dyDescent="0.2">
      <c r="AA342" s="76"/>
    </row>
    <row r="343" spans="27:27" x14ac:dyDescent="0.2">
      <c r="AA343" s="76"/>
    </row>
    <row r="344" spans="27:27" x14ac:dyDescent="0.2">
      <c r="AA344" s="76"/>
    </row>
    <row r="345" spans="27:27" x14ac:dyDescent="0.2">
      <c r="AA345" s="76"/>
    </row>
    <row r="346" spans="27:27" x14ac:dyDescent="0.2">
      <c r="AA346" s="76"/>
    </row>
    <row r="347" spans="27:27" x14ac:dyDescent="0.2">
      <c r="AA347" s="76"/>
    </row>
    <row r="348" spans="27:27" x14ac:dyDescent="0.2">
      <c r="AA348" s="76"/>
    </row>
    <row r="349" spans="27:27" x14ac:dyDescent="0.2">
      <c r="AA349" s="76"/>
    </row>
    <row r="350" spans="27:27" x14ac:dyDescent="0.2">
      <c r="AA350" s="76"/>
    </row>
    <row r="351" spans="27:27" x14ac:dyDescent="0.2">
      <c r="AA351" s="76"/>
    </row>
    <row r="352" spans="27:27" x14ac:dyDescent="0.2">
      <c r="AA352" s="76"/>
    </row>
    <row r="353" spans="27:27" x14ac:dyDescent="0.2">
      <c r="AA353" s="76"/>
    </row>
    <row r="354" spans="27:27" x14ac:dyDescent="0.2">
      <c r="AA354" s="76"/>
    </row>
    <row r="355" spans="27:27" x14ac:dyDescent="0.2">
      <c r="AA355" s="76"/>
    </row>
    <row r="356" spans="27:27" x14ac:dyDescent="0.2">
      <c r="AA356" s="76"/>
    </row>
    <row r="357" spans="27:27" x14ac:dyDescent="0.2">
      <c r="AA357" s="76"/>
    </row>
    <row r="358" spans="27:27" x14ac:dyDescent="0.2">
      <c r="AA358" s="76"/>
    </row>
    <row r="359" spans="27:27" x14ac:dyDescent="0.2">
      <c r="AA359" s="76"/>
    </row>
    <row r="360" spans="27:27" x14ac:dyDescent="0.2">
      <c r="AA360" s="76"/>
    </row>
    <row r="361" spans="27:27" x14ac:dyDescent="0.2">
      <c r="AA361" s="76"/>
    </row>
    <row r="362" spans="27:27" x14ac:dyDescent="0.2">
      <c r="AA362" s="76"/>
    </row>
    <row r="363" spans="27:27" x14ac:dyDescent="0.2">
      <c r="AA363" s="76"/>
    </row>
    <row r="364" spans="27:27" x14ac:dyDescent="0.2">
      <c r="AA364" s="76"/>
    </row>
    <row r="365" spans="27:27" x14ac:dyDescent="0.2">
      <c r="AA365" s="76"/>
    </row>
    <row r="366" spans="27:27" x14ac:dyDescent="0.2">
      <c r="AA366" s="76"/>
    </row>
    <row r="367" spans="27:27" x14ac:dyDescent="0.2">
      <c r="AA367" s="76"/>
    </row>
    <row r="368" spans="27:27" x14ac:dyDescent="0.2">
      <c r="AA368" s="76"/>
    </row>
    <row r="369" spans="27:27" x14ac:dyDescent="0.2">
      <c r="AA369" s="76"/>
    </row>
    <row r="370" spans="27:27" x14ac:dyDescent="0.2">
      <c r="AA370" s="76"/>
    </row>
    <row r="371" spans="27:27" x14ac:dyDescent="0.2">
      <c r="AA371" s="76"/>
    </row>
    <row r="372" spans="27:27" x14ac:dyDescent="0.2">
      <c r="AA372" s="76"/>
    </row>
    <row r="373" spans="27:27" x14ac:dyDescent="0.2">
      <c r="AA373" s="76"/>
    </row>
    <row r="374" spans="27:27" x14ac:dyDescent="0.2">
      <c r="AA374" s="76"/>
    </row>
    <row r="375" spans="27:27" x14ac:dyDescent="0.2">
      <c r="AA375" s="76"/>
    </row>
    <row r="376" spans="27:27" x14ac:dyDescent="0.2">
      <c r="AA376" s="76"/>
    </row>
    <row r="377" spans="27:27" x14ac:dyDescent="0.2">
      <c r="AA377" s="76"/>
    </row>
    <row r="378" spans="27:27" x14ac:dyDescent="0.2">
      <c r="AA378" s="76"/>
    </row>
    <row r="379" spans="27:27" x14ac:dyDescent="0.2">
      <c r="AA379" s="76"/>
    </row>
    <row r="380" spans="27:27" x14ac:dyDescent="0.2">
      <c r="AA380" s="76"/>
    </row>
    <row r="381" spans="27:27" x14ac:dyDescent="0.2">
      <c r="AA381" s="76"/>
    </row>
    <row r="382" spans="27:27" x14ac:dyDescent="0.2">
      <c r="AA382" s="76"/>
    </row>
    <row r="383" spans="27:27" x14ac:dyDescent="0.2">
      <c r="AA383" s="76"/>
    </row>
    <row r="384" spans="27:27" x14ac:dyDescent="0.2">
      <c r="AA384" s="76"/>
    </row>
    <row r="385" spans="27:27" x14ac:dyDescent="0.2">
      <c r="AA385" s="76"/>
    </row>
    <row r="386" spans="27:27" x14ac:dyDescent="0.2">
      <c r="AA386" s="76"/>
    </row>
    <row r="387" spans="27:27" x14ac:dyDescent="0.2">
      <c r="AA387" s="76"/>
    </row>
    <row r="388" spans="27:27" x14ac:dyDescent="0.2">
      <c r="AA388" s="76"/>
    </row>
    <row r="389" spans="27:27" x14ac:dyDescent="0.2">
      <c r="AA389" s="76"/>
    </row>
    <row r="390" spans="27:27" x14ac:dyDescent="0.2">
      <c r="AA390" s="76"/>
    </row>
    <row r="391" spans="27:27" x14ac:dyDescent="0.2">
      <c r="AA391" s="76"/>
    </row>
    <row r="392" spans="27:27" x14ac:dyDescent="0.2">
      <c r="AA392" s="76"/>
    </row>
    <row r="393" spans="27:27" x14ac:dyDescent="0.2">
      <c r="AA393" s="76"/>
    </row>
    <row r="394" spans="27:27" x14ac:dyDescent="0.2">
      <c r="AA394" s="76"/>
    </row>
    <row r="395" spans="27:27" x14ac:dyDescent="0.2">
      <c r="AA395" s="76"/>
    </row>
    <row r="396" spans="27:27" x14ac:dyDescent="0.2">
      <c r="AA396" s="76"/>
    </row>
    <row r="397" spans="27:27" x14ac:dyDescent="0.2">
      <c r="AA397" s="76"/>
    </row>
    <row r="398" spans="27:27" x14ac:dyDescent="0.2">
      <c r="AA398" s="76"/>
    </row>
    <row r="399" spans="27:27" x14ac:dyDescent="0.2">
      <c r="AA399" s="76"/>
    </row>
    <row r="400" spans="27:27" x14ac:dyDescent="0.2">
      <c r="AA400" s="76"/>
    </row>
    <row r="401" spans="27:27" x14ac:dyDescent="0.2">
      <c r="AA401" s="76"/>
    </row>
    <row r="402" spans="27:27" x14ac:dyDescent="0.2">
      <c r="AA402" s="76"/>
    </row>
    <row r="403" spans="27:27" x14ac:dyDescent="0.2">
      <c r="AA403" s="76"/>
    </row>
    <row r="404" spans="27:27" x14ac:dyDescent="0.2">
      <c r="AA404" s="76"/>
    </row>
    <row r="405" spans="27:27" x14ac:dyDescent="0.2">
      <c r="AA405" s="76"/>
    </row>
    <row r="406" spans="27:27" x14ac:dyDescent="0.2">
      <c r="AA406" s="76"/>
    </row>
    <row r="407" spans="27:27" x14ac:dyDescent="0.2">
      <c r="AA407" s="76"/>
    </row>
    <row r="408" spans="27:27" x14ac:dyDescent="0.2">
      <c r="AA408" s="76"/>
    </row>
    <row r="409" spans="27:27" x14ac:dyDescent="0.2">
      <c r="AA409" s="76"/>
    </row>
    <row r="410" spans="27:27" x14ac:dyDescent="0.2">
      <c r="AA410" s="76"/>
    </row>
    <row r="411" spans="27:27" x14ac:dyDescent="0.2">
      <c r="AA411" s="76"/>
    </row>
    <row r="412" spans="27:27" x14ac:dyDescent="0.2">
      <c r="AA412" s="76"/>
    </row>
    <row r="413" spans="27:27" x14ac:dyDescent="0.2">
      <c r="AA413" s="76"/>
    </row>
    <row r="414" spans="27:27" x14ac:dyDescent="0.2">
      <c r="AA414" s="76"/>
    </row>
    <row r="415" spans="27:27" x14ac:dyDescent="0.2">
      <c r="AA415" s="76"/>
    </row>
    <row r="416" spans="27:27" x14ac:dyDescent="0.2">
      <c r="AA416" s="76"/>
    </row>
    <row r="417" spans="27:27" x14ac:dyDescent="0.2">
      <c r="AA417" s="76"/>
    </row>
    <row r="418" spans="27:27" x14ac:dyDescent="0.2">
      <c r="AA418" s="76"/>
    </row>
    <row r="419" spans="27:27" x14ac:dyDescent="0.2">
      <c r="AA419" s="76"/>
    </row>
    <row r="420" spans="27:27" x14ac:dyDescent="0.2">
      <c r="AA420" s="76"/>
    </row>
    <row r="421" spans="27:27" x14ac:dyDescent="0.2">
      <c r="AA421" s="76"/>
    </row>
    <row r="422" spans="27:27" x14ac:dyDescent="0.2">
      <c r="AA422" s="76"/>
    </row>
    <row r="423" spans="27:27" x14ac:dyDescent="0.2">
      <c r="AA423" s="76"/>
    </row>
    <row r="424" spans="27:27" x14ac:dyDescent="0.2">
      <c r="AA424" s="76"/>
    </row>
    <row r="425" spans="27:27" x14ac:dyDescent="0.2">
      <c r="AA425" s="76"/>
    </row>
    <row r="426" spans="27:27" x14ac:dyDescent="0.2">
      <c r="AA426" s="76"/>
    </row>
    <row r="427" spans="27:27" x14ac:dyDescent="0.2">
      <c r="AA427" s="76"/>
    </row>
    <row r="428" spans="27:27" x14ac:dyDescent="0.2">
      <c r="AA428" s="76"/>
    </row>
    <row r="429" spans="27:27" x14ac:dyDescent="0.2">
      <c r="AA429" s="76"/>
    </row>
    <row r="430" spans="27:27" x14ac:dyDescent="0.2">
      <c r="AA430" s="76"/>
    </row>
    <row r="431" spans="27:27" x14ac:dyDescent="0.2">
      <c r="AA431" s="76"/>
    </row>
    <row r="432" spans="27:27" x14ac:dyDescent="0.2">
      <c r="AA432" s="76"/>
    </row>
    <row r="433" spans="27:27" x14ac:dyDescent="0.2">
      <c r="AA433" s="76"/>
    </row>
    <row r="434" spans="27:27" x14ac:dyDescent="0.2">
      <c r="AA434" s="76"/>
    </row>
    <row r="435" spans="27:27" x14ac:dyDescent="0.2">
      <c r="AA435" s="76"/>
    </row>
    <row r="436" spans="27:27" x14ac:dyDescent="0.2">
      <c r="AA436" s="76"/>
    </row>
    <row r="437" spans="27:27" x14ac:dyDescent="0.2">
      <c r="AA437" s="76"/>
    </row>
    <row r="438" spans="27:27" x14ac:dyDescent="0.2">
      <c r="AA438" s="76"/>
    </row>
    <row r="439" spans="27:27" x14ac:dyDescent="0.2">
      <c r="AA439" s="76"/>
    </row>
    <row r="440" spans="27:27" x14ac:dyDescent="0.2">
      <c r="AA440" s="76"/>
    </row>
    <row r="441" spans="27:27" x14ac:dyDescent="0.2">
      <c r="AA441" s="76"/>
    </row>
    <row r="442" spans="27:27" x14ac:dyDescent="0.2">
      <c r="AA442" s="76"/>
    </row>
    <row r="443" spans="27:27" x14ac:dyDescent="0.2">
      <c r="AA443" s="76"/>
    </row>
    <row r="444" spans="27:27" x14ac:dyDescent="0.2">
      <c r="AA444" s="76"/>
    </row>
    <row r="445" spans="27:27" x14ac:dyDescent="0.2">
      <c r="AA445" s="76"/>
    </row>
    <row r="446" spans="27:27" x14ac:dyDescent="0.2">
      <c r="AA446" s="76"/>
    </row>
    <row r="447" spans="27:27" x14ac:dyDescent="0.2">
      <c r="AA447" s="76"/>
    </row>
    <row r="448" spans="27:27" x14ac:dyDescent="0.2">
      <c r="AA448" s="76"/>
    </row>
    <row r="449" spans="27:27" x14ac:dyDescent="0.2">
      <c r="AA449" s="76"/>
    </row>
    <row r="450" spans="27:27" x14ac:dyDescent="0.2">
      <c r="AA450" s="76"/>
    </row>
    <row r="451" spans="27:27" x14ac:dyDescent="0.2">
      <c r="AA451" s="76"/>
    </row>
    <row r="452" spans="27:27" x14ac:dyDescent="0.2">
      <c r="AA452" s="76"/>
    </row>
    <row r="453" spans="27:27" x14ac:dyDescent="0.2">
      <c r="AA453" s="76"/>
    </row>
    <row r="454" spans="27:27" x14ac:dyDescent="0.2">
      <c r="AA454" s="76"/>
    </row>
    <row r="455" spans="27:27" x14ac:dyDescent="0.2">
      <c r="AA455" s="76"/>
    </row>
    <row r="456" spans="27:27" x14ac:dyDescent="0.2">
      <c r="AA456" s="76"/>
    </row>
    <row r="457" spans="27:27" x14ac:dyDescent="0.2">
      <c r="AA457" s="76"/>
    </row>
    <row r="458" spans="27:27" x14ac:dyDescent="0.2">
      <c r="AA458" s="76"/>
    </row>
    <row r="459" spans="27:27" x14ac:dyDescent="0.2">
      <c r="AA459" s="76"/>
    </row>
    <row r="460" spans="27:27" x14ac:dyDescent="0.2">
      <c r="AA460" s="76"/>
    </row>
    <row r="461" spans="27:27" x14ac:dyDescent="0.2">
      <c r="AA461" s="76"/>
    </row>
    <row r="462" spans="27:27" ht="16" thickBot="1" x14ac:dyDescent="0.25">
      <c r="AA462" s="78"/>
    </row>
    <row r="463" spans="27:27" ht="16" thickTop="1" x14ac:dyDescent="0.2"/>
  </sheetData>
  <conditionalFormatting sqref="P2:P56">
    <cfRule type="cellIs" dxfId="7" priority="31" operator="between">
      <formula>6</formula>
      <formula>7</formula>
    </cfRule>
    <cfRule type="containsText" dxfId="6" priority="32" operator="containsText" text="8">
      <formula>NOT(ISERROR(SEARCH("8",P2)))</formula>
    </cfRule>
  </conditionalFormatting>
  <conditionalFormatting sqref="T7">
    <cfRule type="beginsWith" dxfId="5" priority="21" operator="beginsWith" text="PAID">
      <formula>LEFT(T7,LEN("PAID"))="PAID"</formula>
    </cfRule>
    <cfRule type="beginsWith" dxfId="4" priority="22" operator="beginsWith" text="UN">
      <formula>LEFT(T7,LEN("UN"))="UN"</formula>
    </cfRule>
  </conditionalFormatting>
  <conditionalFormatting sqref="T10:T17">
    <cfRule type="beginsWith" dxfId="3" priority="1" operator="beginsWith" text="PAID">
      <formula>LEFT(T10,LEN("PAID"))="PAID"</formula>
    </cfRule>
    <cfRule type="beginsWith" dxfId="2" priority="2" operator="beginsWith" text="UN">
      <formula>LEFT(T10,LEN("UN"))="UN"</formula>
    </cfRule>
  </conditionalFormatting>
  <conditionalFormatting sqref="T2:U6 T8:U9 T18:U37 T54">
    <cfRule type="beginsWith" dxfId="1" priority="25" operator="beginsWith" text="PAID">
      <formula>LEFT(T2,LEN("PAID"))="PAID"</formula>
    </cfRule>
    <cfRule type="beginsWith" dxfId="0" priority="26" operator="beginsWith" text="UN">
      <formula>LEFT(T2,LEN("UN"))="UN"</formula>
    </cfRule>
  </conditionalFormatting>
  <pageMargins left="0.7" right="0.7" top="0.75" bottom="0.75" header="0.3" footer="0.3"/>
  <pageSetup paperSize="9" orientation="portrait" horizontalDpi="0" verticalDpi="0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1</vt:lpstr>
      <vt:lpstr>students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Sharaf</cp:lastModifiedBy>
  <cp:revision/>
  <dcterms:created xsi:type="dcterms:W3CDTF">2025-07-14T01:04:38Z</dcterms:created>
  <dcterms:modified xsi:type="dcterms:W3CDTF">2025-09-08T03:40:36Z</dcterms:modified>
  <cp:category/>
  <cp:contentStatus/>
</cp:coreProperties>
</file>