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 1" sheetId="1" r:id="rId1"/>
  </sheets>
  <calcPr/>
</workbook>
</file>

<file path=xl/calcChain.xml><?xml version="1.0" encoding="utf-8"?>
<calcChain xmlns="http://schemas.openxmlformats.org/spreadsheetml/2006/main">
  <c i="1" l="1" r="E4"/>
  <c r="E55"/>
  <c r="E87"/>
  <c r="E107"/>
  <c r="E135"/>
  <c r="E152"/>
  <c r="E183"/>
  <c r="E209"/>
  <c r="E244"/>
  <c r="E255"/>
  <c r="E271"/>
  <c r="E304"/>
  <c r="E332"/>
  <c r="E356"/>
  <c r="E454"/>
  <c r="E6"/>
  <c r="E25"/>
  <c r="E48"/>
  <c r="E86"/>
  <c r="E106"/>
  <c r="E119"/>
  <c r="E132"/>
  <c r="E145"/>
  <c r="E165"/>
  <c r="E182"/>
  <c r="E194"/>
  <c r="E216"/>
  <c r="E229"/>
  <c r="E264"/>
  <c r="E272"/>
  <c r="E290"/>
  <c r="E301"/>
  <c r="E311"/>
  <c r="E323"/>
  <c r="E330"/>
  <c r="E341"/>
  <c r="E352"/>
  <c r="E362"/>
  <c r="E381"/>
  <c r="E389"/>
  <c r="E397"/>
  <c r="E402"/>
  <c r="E418"/>
  <c r="E424"/>
  <c r="E435"/>
  <c r="E18"/>
  <c r="E36"/>
  <c r="E44"/>
  <c r="E73"/>
  <c r="E117"/>
  <c r="E456"/>
  <c r="E21"/>
  <c r="E37"/>
  <c r="E70"/>
  <c r="E88"/>
  <c r="E105"/>
  <c r="E121"/>
  <c r="E133"/>
  <c r="E141"/>
  <c r="E166"/>
  <c r="E181"/>
  <c r="E193"/>
  <c r="E211"/>
  <c r="E230"/>
  <c r="E239"/>
  <c r="E259"/>
  <c r="E280"/>
  <c r="E291"/>
  <c r="E312"/>
  <c r="E324"/>
  <c r="E355"/>
  <c r="E377"/>
  <c r="E388"/>
  <c r="E398"/>
  <c r="E410"/>
  <c r="E417"/>
  <c r="E436"/>
  <c r="E449"/>
  <c r="E465"/>
  <c r="E28"/>
  <c r="E49"/>
  <c r="E74"/>
  <c r="E101"/>
  <c r="E149"/>
  <c r="E167"/>
  <c r="E197"/>
  <c r="E219"/>
  <c r="E233"/>
  <c r="E251"/>
  <c r="E274"/>
  <c r="E288"/>
  <c r="E346"/>
  <c r="E363"/>
  <c r="E3"/>
  <c r="E32"/>
  <c r="E53"/>
  <c r="E76"/>
  <c r="E90"/>
  <c r="E109"/>
  <c r="E122"/>
  <c r="E140"/>
  <c r="E151"/>
  <c r="E168"/>
  <c r="E185"/>
  <c r="E202"/>
  <c r="E220"/>
  <c r="E249"/>
  <c r="E276"/>
  <c r="E293"/>
  <c r="E376"/>
  <c r="E407"/>
  <c r="E420"/>
  <c r="E429"/>
  <c r="E459"/>
  <c r="E14"/>
  <c r="E40"/>
  <c r="E52"/>
  <c r="E89"/>
  <c r="E446"/>
  <c r="E8"/>
  <c r="E26"/>
  <c r="E60"/>
  <c r="E85"/>
  <c r="E108"/>
  <c r="E130"/>
  <c r="E139"/>
  <c r="E156"/>
  <c r="E175"/>
  <c r="E190"/>
  <c r="E205"/>
  <c r="E250"/>
  <c r="E262"/>
  <c r="E283"/>
  <c r="E297"/>
  <c r="E309"/>
  <c r="E331"/>
  <c r="E342"/>
  <c r="E353"/>
  <c r="E366"/>
  <c r="E379"/>
  <c r="E392"/>
  <c r="E405"/>
  <c r="E421"/>
  <c r="E434"/>
  <c r="E448"/>
  <c r="E468"/>
  <c r="E33"/>
  <c r="E59"/>
  <c r="E473"/>
  <c r="E22"/>
  <c r="E63"/>
  <c r="E93"/>
  <c r="E113"/>
  <c r="E128"/>
  <c r="E134"/>
  <c r="E146"/>
  <c r="E158"/>
  <c r="E176"/>
  <c r="E195"/>
  <c r="E201"/>
  <c r="E231"/>
  <c r="E235"/>
  <c r="E248"/>
  <c r="E260"/>
  <c r="E268"/>
  <c r="E282"/>
  <c r="E308"/>
  <c r="E318"/>
  <c r="E329"/>
  <c r="E343"/>
  <c r="E359"/>
  <c r="E458"/>
  <c r="E15"/>
  <c r="E41"/>
  <c r="E58"/>
  <c r="E79"/>
  <c r="E96"/>
  <c r="E124"/>
  <c r="E142"/>
  <c r="E157"/>
  <c r="E179"/>
  <c r="E200"/>
  <c r="E210"/>
  <c r="E223"/>
  <c r="E257"/>
  <c r="E270"/>
  <c r="E284"/>
  <c r="E298"/>
  <c r="E319"/>
  <c r="E334"/>
  <c r="E347"/>
  <c r="E360"/>
  <c r="E371"/>
  <c r="E378"/>
  <c r="E391"/>
  <c r="E401"/>
  <c r="E411"/>
  <c r="E422"/>
  <c r="E430"/>
  <c r="E438"/>
  <c r="E452"/>
  <c r="E100"/>
  <c r="E464"/>
  <c r="E5"/>
  <c r="E51"/>
  <c r="E75"/>
  <c r="E99"/>
  <c r="E114"/>
  <c r="E137"/>
  <c r="E153"/>
  <c r="E169"/>
  <c r="E196"/>
  <c r="E222"/>
  <c r="E236"/>
  <c r="E247"/>
  <c r="E256"/>
  <c r="E269"/>
  <c r="E289"/>
  <c r="E300"/>
  <c r="E317"/>
  <c r="E333"/>
  <c r="E348"/>
  <c r="E358"/>
  <c r="E373"/>
  <c r="E380"/>
  <c r="E394"/>
  <c r="E403"/>
  <c r="E413"/>
  <c r="E426"/>
  <c r="E472"/>
  <c r="E461"/>
  <c r="E12"/>
  <c r="E54"/>
  <c r="E71"/>
  <c r="E11"/>
  <c r="E69"/>
  <c r="E97"/>
  <c r="E120"/>
  <c r="E138"/>
  <c r="E161"/>
  <c r="E173"/>
  <c r="E189"/>
  <c r="E206"/>
  <c r="E221"/>
  <c r="E237"/>
  <c r="E265"/>
  <c r="E450"/>
  <c r="E10"/>
  <c r="E30"/>
  <c r="E72"/>
  <c r="E103"/>
  <c r="E111"/>
  <c r="E129"/>
  <c r="E147"/>
  <c r="E162"/>
  <c r="E174"/>
  <c r="E198"/>
  <c r="E207"/>
  <c r="E226"/>
  <c r="E266"/>
  <c r="E281"/>
  <c r="E305"/>
  <c r="E316"/>
  <c r="E336"/>
  <c r="E344"/>
  <c r="E354"/>
  <c r="E361"/>
  <c r="E369"/>
  <c r="E386"/>
  <c r="E395"/>
  <c r="E406"/>
  <c r="E416"/>
  <c r="E433"/>
  <c r="E440"/>
  <c r="E7"/>
  <c r="E34"/>
  <c r="E42"/>
  <c r="E61"/>
  <c r="E94"/>
  <c r="E467"/>
  <c r="E16"/>
  <c r="E47"/>
  <c r="E77"/>
  <c r="E102"/>
  <c r="E118"/>
  <c r="E127"/>
  <c r="E144"/>
  <c r="E160"/>
  <c r="E178"/>
  <c r="E203"/>
  <c r="E214"/>
  <c r="E232"/>
  <c r="E242"/>
  <c r="E252"/>
  <c r="E273"/>
  <c r="E286"/>
  <c r="E306"/>
  <c r="E321"/>
  <c r="E339"/>
  <c r="E351"/>
  <c r="E370"/>
  <c r="E387"/>
  <c r="E396"/>
  <c r="E412"/>
  <c r="E419"/>
  <c r="E431"/>
  <c r="E447"/>
  <c r="E471"/>
  <c r="E23"/>
  <c r="E68"/>
  <c r="E444"/>
  <c r="E17"/>
  <c r="E81"/>
  <c r="E116"/>
  <c r="E123"/>
  <c r="E143"/>
  <c r="E155"/>
  <c r="E180"/>
  <c r="E192"/>
  <c r="E215"/>
  <c r="E227"/>
  <c r="E241"/>
  <c r="E253"/>
  <c r="E263"/>
  <c r="E285"/>
  <c r="E310"/>
  <c r="E322"/>
  <c r="E335"/>
  <c r="E451"/>
  <c r="E469"/>
  <c r="E38"/>
  <c r="E62"/>
  <c r="E83"/>
  <c r="E98"/>
  <c r="E115"/>
  <c r="E126"/>
  <c r="E136"/>
  <c r="E159"/>
  <c r="E177"/>
  <c r="E191"/>
  <c r="E213"/>
  <c r="E261"/>
  <c r="E279"/>
  <c r="E295"/>
  <c r="E303"/>
  <c r="E313"/>
  <c r="E327"/>
  <c r="E340"/>
  <c r="E349"/>
  <c r="E364"/>
  <c r="E372"/>
  <c r="E383"/>
  <c r="E393"/>
  <c r="E404"/>
  <c r="E414"/>
  <c r="E427"/>
  <c r="E437"/>
  <c r="E442"/>
  <c r="E29"/>
  <c r="E43"/>
  <c r="E67"/>
  <c r="E104"/>
  <c r="E460"/>
  <c r="E35"/>
  <c r="E56"/>
  <c r="E82"/>
  <c r="E95"/>
  <c r="E150"/>
  <c r="E172"/>
  <c r="E184"/>
  <c r="E199"/>
  <c r="E217"/>
  <c r="E228"/>
  <c r="E238"/>
  <c r="E243"/>
  <c r="E275"/>
  <c r="E294"/>
  <c r="E302"/>
  <c r="E320"/>
  <c r="E337"/>
  <c r="E365"/>
  <c r="E375"/>
  <c r="E384"/>
  <c r="E400"/>
  <c r="E415"/>
  <c r="E428"/>
  <c r="E443"/>
  <c r="E453"/>
  <c r="E19"/>
  <c r="E39"/>
  <c r="E445"/>
  <c r="E45"/>
  <c r="E439"/>
  <c r="E457"/>
  <c r="E9"/>
  <c r="E50"/>
  <c r="E131"/>
  <c r="E164"/>
  <c r="E170"/>
  <c r="E186"/>
  <c r="E212"/>
  <c r="E225"/>
  <c r="E240"/>
  <c r="E258"/>
  <c r="E277"/>
  <c r="E292"/>
  <c r="E314"/>
  <c r="E326"/>
  <c r="E350"/>
  <c r="E455"/>
  <c r="E20"/>
  <c r="E66"/>
  <c r="E92"/>
  <c r="E154"/>
  <c r="E171"/>
  <c r="E188"/>
  <c r="E204"/>
  <c r="E218"/>
  <c r="E245"/>
  <c r="E267"/>
  <c r="E287"/>
  <c r="E296"/>
  <c r="E307"/>
  <c r="E325"/>
  <c r="E338"/>
  <c r="E357"/>
  <c r="E367"/>
  <c r="E374"/>
  <c r="E385"/>
  <c r="E399"/>
  <c r="E409"/>
  <c r="E423"/>
  <c r="E432"/>
  <c r="E441"/>
  <c r="E466"/>
  <c r="E24"/>
  <c r="E57"/>
  <c r="E84"/>
  <c r="E110"/>
  <c r="E470"/>
  <c r="E13"/>
  <c r="E31"/>
  <c r="E64"/>
  <c r="E80"/>
  <c r="E91"/>
  <c r="E112"/>
  <c r="E125"/>
  <c r="E148"/>
  <c r="E163"/>
  <c r="E187"/>
  <c r="E208"/>
  <c r="E224"/>
  <c r="E234"/>
  <c r="E246"/>
  <c r="E254"/>
  <c r="E278"/>
  <c r="E299"/>
  <c r="E315"/>
  <c r="E328"/>
  <c r="E345"/>
  <c r="E368"/>
  <c r="E382"/>
  <c r="E390"/>
  <c r="E408"/>
  <c r="E425"/>
  <c r="E463"/>
  <c r="E462"/>
  <c r="E27"/>
  <c r="E46"/>
  <c r="E65"/>
  <c r="E78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<sst xmlns="http://schemas.openxmlformats.org/spreadsheetml/2006/main">
  <si>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Submission Id</t>
  </si>
  <si>
    <t>Owner</t>
  </si>
  <si>
    <t>Created At</t>
  </si>
  <si>
    <t>Last Updated At</t>
  </si>
  <si>
    <t>GPS Location</t>
  </si>
  <si>
    <t>Scan QR code</t>
  </si>
  <si>
    <t>Number of enrollments in class 1</t>
  </si>
  <si>
    <t>Number of boys in class 1</t>
  </si>
  <si>
    <t>Number of girls in class 1</t>
  </si>
  <si>
    <t>Number of enrollments in class 2</t>
  </si>
  <si>
    <t>Number of boys in class 2</t>
  </si>
  <si>
    <t>Number of girls in class 2</t>
  </si>
  <si>
    <t>Number of enrollments in class 3</t>
  </si>
  <si>
    <t>Number of boys in class 3</t>
  </si>
  <si>
    <t>Number of girls in class 3</t>
  </si>
  <si>
    <t>Number of enrollments in class 4</t>
  </si>
  <si>
    <t>Number of boys in class 4</t>
  </si>
  <si>
    <t>Number of girls in class 4</t>
  </si>
  <si>
    <t>Number of enrollments in class 5</t>
  </si>
  <si>
    <t>Number of boys in class 5</t>
  </si>
  <si>
    <t>Number of girls in class 5</t>
  </si>
  <si>
    <t>RJA07628731</t>
  </si>
  <si>
    <t>Sajeed Islam</t>
  </si>
  <si>
    <t>09-06-2025 04:07 PM</t>
  </si>
  <si>
    <t>09-06-2025 04:42 PM</t>
  </si>
  <si>
    <t>8.6103181, -12.2029534</t>
  </si>
  <si>
    <t>District: Bo
Chiefdom: Bumpeh
PHU name: Bumpeh CHC
Community name: Bumpeh
Name of school: B D E C Primary School</t>
  </si>
  <si>
    <t>KFO01756230</t>
  </si>
  <si>
    <t>09-06-2025 04:06 PM</t>
  </si>
  <si>
    <t>District: Bo
Chiefdom: Bumpeh
PHU name: Bumpeh CHC
Community name: Bumpeh
Name of school: R C Primary School</t>
  </si>
  <si>
    <t>JQB15341688</t>
  </si>
  <si>
    <t>09-06-2025 04:05 PM</t>
  </si>
  <si>
    <t>09-06-2025 04:41 PM</t>
  </si>
  <si>
    <t>District: Bo
Chiefdom: Bumpeh
PHU name: Bumpeh CHC
Community name: Njaglama
Name of school: R C Primary School</t>
  </si>
  <si>
    <t>VMW04599774</t>
  </si>
  <si>
    <t>09-06-2025 04:01 PM</t>
  </si>
  <si>
    <t>09-06-2025 04:35 PM</t>
  </si>
  <si>
    <t>District: Bo
Chiefdom: Bargbo
PHU name: Bumkaku MCHP
Community name: Yenkein (Bagbo)
Name of school: B D E C Primary School</t>
  </si>
  <si>
    <t>HYH41900784</t>
  </si>
  <si>
    <t>09-06-2025 04:00 PM</t>
  </si>
  <si>
    <t>District: Bo
Chiefdom: Bargbo
PHU name: Bumkaku MCHP
Community name: Gordi
Name of school: B D E C Primary School</t>
  </si>
  <si>
    <t>HVO29226071</t>
  </si>
  <si>
    <t>09-06-2025 03:59 PM</t>
  </si>
  <si>
    <t>District: Bo
Chiefdom: Bargbo
PHU name: Kakama MCHP
Community name: Kpawama
Name of school: Islamic Primary School</t>
  </si>
  <si>
    <t>KES92045012</t>
  </si>
  <si>
    <t>District: Bo
Chiefdom: Bargbo
PHU name: Kakama MCHP
Community name: Kakama
Name of school: Islamic Primary School</t>
  </si>
  <si>
    <t>GCD11845146</t>
  </si>
  <si>
    <t>09-06-2025 03:58 PM</t>
  </si>
  <si>
    <t>09-06-2025 04:34 PM</t>
  </si>
  <si>
    <t>District: Bo
Chiefdom: Bargbo
PHU name: Kakama MCHP
Community name: Limba
Name of school: Islamic Primary School</t>
  </si>
  <si>
    <t>JJV77688787</t>
  </si>
  <si>
    <t>09-06-2025 03:57 PM</t>
  </si>
  <si>
    <t>District: Bo
Chiefdom: Bargbo
PHU name: Limba CHP
Community name: Bandajuma
Name of school: Community Primary School</t>
  </si>
  <si>
    <t>UGC53773395</t>
  </si>
  <si>
    <t>09-06-2025 03:56 PM</t>
  </si>
  <si>
    <t>District: Bo
Chiefdom: Bargbo
PHU name: Limba CHP
Community name: Mandu 1
Name of school: S L M B Primary School</t>
  </si>
  <si>
    <t>ERZ98717066</t>
  </si>
  <si>
    <t>09-06-2025 03:50 PM</t>
  </si>
  <si>
    <t>District: Bo
Chiefdom: Bargbo
PHU name: Mano Yorgbo MCHP
Community name: Mano Yorgbo
Name of school: I C S Primary School</t>
  </si>
  <si>
    <t>ASV09373725</t>
  </si>
  <si>
    <t>09-06-2025 03:46 PM</t>
  </si>
  <si>
    <t>09-06-2025 04:31 PM</t>
  </si>
  <si>
    <t>District: Bo
Chiefdom: Bargbo
PHU name: Momajo CHP
Community name: Follah
Name of school: SLUIM Islamic Primary School</t>
  </si>
  <si>
    <t>FBJ15916692</t>
  </si>
  <si>
    <t>09-06-2025 03:31 PM</t>
  </si>
  <si>
    <t>District: Bo
Chiefdom: Bargbo
PHU name: Momajo CHP
Community name: Momajo
Name of school: Methodist Primary School</t>
  </si>
  <si>
    <t>LZY89969329</t>
  </si>
  <si>
    <t>09-06-2025 03:30 PM</t>
  </si>
  <si>
    <t>District: Bo
Chiefdom: Bargbo
PHU name: Momajo CHP
Community name: Momajo
Name of school: Ahmadiyya Primary School</t>
  </si>
  <si>
    <t>KMZ79876375</t>
  </si>
  <si>
    <t>09-06-2025 03:29 PM</t>
  </si>
  <si>
    <t>District: Bo
Chiefdom: Bargbo
PHU name: Kpangbalia MCHP
Community name: Nyandehun
Name of school: Ahmadiyya Primary School</t>
  </si>
  <si>
    <t>PPH93343156</t>
  </si>
  <si>
    <t>09-06-2025 03:28 PM</t>
  </si>
  <si>
    <t>09-06-2025 04:30 PM</t>
  </si>
  <si>
    <t>District: Bo
Chiefdom: Bargbo
PHU name: Kpangbalia MCHP
Community name: Kpangbalia
Name of school: New Life Primary School</t>
  </si>
  <si>
    <t>USD58587033</t>
  </si>
  <si>
    <t>09-06-2025 03:26 PM</t>
  </si>
  <si>
    <t>District: Bo
Chiefdom: Bargbo
PHU name: Kpangbalia MCHP
Community name: Kpangbalia
Name of school: I C S Primary School</t>
  </si>
  <si>
    <t>NLO82997584</t>
  </si>
  <si>
    <t>09-06-2025 03:25 PM</t>
  </si>
  <si>
    <t>District: Bo
Chiefdom: Bargbo
PHU name: Niagorehun CHP
Community name: Niagorehun
Name of school: I C S Primary School</t>
  </si>
  <si>
    <t>SMG25254289</t>
  </si>
  <si>
    <t>09-06-2025 03:24 PM</t>
  </si>
  <si>
    <t>District: Bo
Chiefdom: Bargbo
PHU name: Niagorehun CHP
Community name: Levuma
Name of school: A M P S Primary School</t>
  </si>
  <si>
    <t>AKQ93529531</t>
  </si>
  <si>
    <t>09-06-2025 03:23 PM</t>
  </si>
  <si>
    <t>District: Bo
Chiefdom: Bargbo
PHU name: Niagorehun CHP
Community name: Niagorehun
Name of school: A C B C Primary School</t>
  </si>
  <si>
    <t>YYG16177061</t>
  </si>
  <si>
    <t>09-06-2025 03:22 PM</t>
  </si>
  <si>
    <t>District: Bo
Chiefdom: Bargbo
PHU name: Jimmi CHC
Community name: Mattru Bagbo
Name of school: B D E C Primary School</t>
  </si>
  <si>
    <t>FKP61920773</t>
  </si>
  <si>
    <t>09-06-2025 03:21 PM</t>
  </si>
  <si>
    <t>District: Bo
Chiefdom: Bargbo
PHU name: Jimmi CHC
Community name: Jimmi
Name of school: Methodist Primary School</t>
  </si>
  <si>
    <t>TZX37519816</t>
  </si>
  <si>
    <t>09-06-2025 03:19 PM</t>
  </si>
  <si>
    <t>District: Bo
Chiefdom: Bargbo
PHU name: Jimmi CHC
Community name: Jimmi
Name of school: B D E C Primary School</t>
  </si>
  <si>
    <t>KQN91509899</t>
  </si>
  <si>
    <t>09-06-2025 01:06 PM</t>
  </si>
  <si>
    <t>District: Bo
Chiefdom: Bumpeh
PHU name: Bumpeh CHC
Community name: Kortumahun
Name of school: ICS Primary School</t>
  </si>
  <si>
    <t>YNF43636440</t>
  </si>
  <si>
    <t>District: Bo
Chiefdom: Bumpeh
PHU name: Bumpeh CHC
Community name: Kowama Nembuma
Name of school: R C Primary School</t>
  </si>
  <si>
    <t>MNQ84538119</t>
  </si>
  <si>
    <t>09-06-2025 01:04 PM</t>
  </si>
  <si>
    <t>09-06-2025 01:05 PM</t>
  </si>
  <si>
    <t>District: Bo
Chiefdom: Wonde
PHU name: Bathurst MCHP
Community name: Niagorehun
Name of school: B D E C Primary School</t>
  </si>
  <si>
    <t>CWK55721155</t>
  </si>
  <si>
    <t>District: Bo
Chiefdom: Wonde
PHU name: Bathurst MCHP
Community name: Njala
Name of school: B D E C Primary School</t>
  </si>
  <si>
    <t>CLJ43368551</t>
  </si>
  <si>
    <t>District: Bo
Chiefdom: Bumpeh
PHU name: Bumpeh CHC
Community name: Fewanema
Name of school: S L M B Primary School</t>
  </si>
  <si>
    <t>XWC77242083</t>
  </si>
  <si>
    <t>09-06-2025 01:02 PM</t>
  </si>
  <si>
    <t>District: Bo
Chiefdom: Wonde
PHU name: Bathurst MCHP
Community name: Madina
Name of school: Community Primary School</t>
  </si>
  <si>
    <t>MRB53041029</t>
  </si>
  <si>
    <t>District: Bo
Chiefdom: Wonde
PHU name: Fanima MCHP
Community name: Pelewahun
Name of school: B D E C Primary School</t>
  </si>
  <si>
    <t>LLV77234435</t>
  </si>
  <si>
    <t>09-06-2025 01:03 PM</t>
  </si>
  <si>
    <t>District: Bo
Chiefdom: Bumpeh
PHU name: Bumpeh CHC
Community name: Dassamu
Name of school: B D E C Primary School</t>
  </si>
  <si>
    <t>CMP08704724</t>
  </si>
  <si>
    <t>District: Bo
Chiefdom: Bargbo
PHU name: Mano Yorgbo MCHP
Community name: Mano Yorgbo
Name of school: B D E C Primary School</t>
  </si>
  <si>
    <t>QSN36607563</t>
  </si>
  <si>
    <t>09-06-2025 01:01 PM</t>
  </si>
  <si>
    <t>District: Bo
Chiefdom: Bargbo
PHU name: Kasse MCHP
Community name: Bumkaku
Name of school: Methodist Primary School</t>
  </si>
  <si>
    <t>HVW02989017</t>
  </si>
  <si>
    <t>District: Bo
Chiefdom: Bumpeh
PHU name: Bumpeh CHC
Community name: Nguabu
Name of school: B D E C Primary School</t>
  </si>
  <si>
    <t>QKV68994709</t>
  </si>
  <si>
    <t>09-06-2025 01:00 PM</t>
  </si>
  <si>
    <t>District: Bo
Chiefdom: Bargbo
PHU name: Mano Yorgbo MCHP
Community name: Mondrkor
Name of school: S L M B Primary School</t>
  </si>
  <si>
    <t>ECR46167724</t>
  </si>
  <si>
    <t>09-06-2025 12:59 PM</t>
  </si>
  <si>
    <t>District: Bo
Chiefdom: Bargbo
PHU name: Mano Yorgbo MCHP
Community name: Dandabu
Name of school: National Islamic Primary School</t>
  </si>
  <si>
    <t>GZW08551803</t>
  </si>
  <si>
    <t>District: Bo
Chiefdom: Wonde
PHU name: Fanima MCHP
Community name: Fanima
Name of school: B D E C Primary School</t>
  </si>
  <si>
    <t>OHW95167292</t>
  </si>
  <si>
    <t>District: Bo
Chiefdom: Wonde
PHU name: Fanima MCHP
Community name: Yanihun
Name of school: Madina Islamic Primary School</t>
  </si>
  <si>
    <t>HVO32132122</t>
  </si>
  <si>
    <t>09-06-2025 12:58 PM</t>
  </si>
  <si>
    <t>District: Bo
Chiefdom: Bargbo
PHU name: Momajo CHP
Community name: Moway
Name of school: SLUIM Islamic Primary School</t>
  </si>
  <si>
    <t>EMA91545565</t>
  </si>
  <si>
    <t>09-06-2025 11:27 AM</t>
  </si>
  <si>
    <t>09-06-2025 11:53 AM</t>
  </si>
  <si>
    <t>District: Bo
Chiefdom: Baoma
PHU name: Jembe CHC
Community name: Gelahun
Name of school: Ansarul Islamic Primary School</t>
  </si>
  <si>
    <t>VNI07012099</t>
  </si>
  <si>
    <t>09-06-2025 11:26 AM</t>
  </si>
  <si>
    <t>District: Bo
Chiefdom: Baoma
PHU name: Jembe CHC
Community name: Gendema
Name of school: I C S Primary School</t>
  </si>
  <si>
    <t>XVF52957025</t>
  </si>
  <si>
    <t>09-06-2025 11:23 AM</t>
  </si>
  <si>
    <t>09-06-2025 11:52 AM</t>
  </si>
  <si>
    <t>District: Bo
Chiefdom: Baoma
PHU name: Jembe CHC
Community name: Jembe
Name of school: U M C Primary School</t>
  </si>
  <si>
    <t>UFE49189895</t>
  </si>
  <si>
    <t>09-06-2025 11:24 AM</t>
  </si>
  <si>
    <t>09-06-2025 11:48 AM</t>
  </si>
  <si>
    <t>District: Bo
Chiefdom: Kakua
PHU name: Fengehun MCHP
Community name: NEW LONDON (BO TOWN)
Name of school: ALLAWALLIE INTERNATIONAL ACADEMY PRIMARY SCHOOL</t>
  </si>
  <si>
    <t>NFL74781236</t>
  </si>
  <si>
    <t>09-06-2025 11:20 AM</t>
  </si>
  <si>
    <t>09-06-2025 11:47 AM</t>
  </si>
  <si>
    <t>District: Bo
Chiefdom: Kakua
PHU name: Fengehun MCHP
Community name: NEW YORK (BO TOWN)
Name of school: CHRIST EVANGELICAL COMMUNITY PRIMARY SCHOOL</t>
  </si>
  <si>
    <t>PBN82548939</t>
  </si>
  <si>
    <t>09-06-2025 11:18 AM</t>
  </si>
  <si>
    <t>09-06-2025 11:46 AM</t>
  </si>
  <si>
    <t>District: Bo
Chiefdom: Kakua
PHU name: Fengehun MCHP
Community name: NEW YORK (BO TOWN)
Name of school: SEVENTH DAY ADVENTIST PRIMARY SCHOOL (4191-2-06493)</t>
  </si>
  <si>
    <t>XXC34401844</t>
  </si>
  <si>
    <t>09-06-2025 11:10 AM</t>
  </si>
  <si>
    <t>09-06-2025 11:44 AM</t>
  </si>
  <si>
    <t>District: Bo
Chiefdom: Kakua
PHU name: Fengehun MCHP
Community name: NEW YORK (BO TOWN)
Name of school: GRACE ACADEMY PRIMARY , NEW YORK SECTION - BO</t>
  </si>
  <si>
    <t>QUP44911459</t>
  </si>
  <si>
    <t>09-06-2025 11:06 AM</t>
  </si>
  <si>
    <t>09-06-2025 11:43 AM</t>
  </si>
  <si>
    <t>District: Bo
Chiefdom: Kakua
PHU name: Fengehun MCHP
Community name: NGIEYA ROAD (BO TOWN)
Name of school: DISTRICT EDUCATION COMMITTEE PRIMARY SCHOOL</t>
  </si>
  <si>
    <t>PMH74469955</t>
  </si>
  <si>
    <t>09-06-2025 10:55 AM</t>
  </si>
  <si>
    <t>09-06-2025 11:01 AM</t>
  </si>
  <si>
    <t>District: Bo
Chiefdom: Baoma
PHU name: Yamandu CHC
Community name: Yamandu
Name of school: U M C Primary School</t>
  </si>
  <si>
    <t>UWI47012776</t>
  </si>
  <si>
    <t>09-06-2025 10:53 AM</t>
  </si>
  <si>
    <t>District: Bo
Chiefdom: Baoma
PHU name: Yamandu CHC
Community name: Yamandu
Name of school: I C S Primary School</t>
  </si>
  <si>
    <t>DDO34580875</t>
  </si>
  <si>
    <t>09-06-2025 10:50 AM</t>
  </si>
  <si>
    <t>District: Bo
Chiefdom: Baoma
PHU name: Jembe CHC
Community name: Kenyema
Name of school: S L M B Primary School</t>
  </si>
  <si>
    <t>GIG81286420</t>
  </si>
  <si>
    <t>09-06-2025 10:47 AM</t>
  </si>
  <si>
    <t>District: Bo
Chiefdom: Baoma
PHU name: Jembe CHC
Community name: Jembe
Name of school: I C S Primary School</t>
  </si>
  <si>
    <t>AIP21037681</t>
  </si>
  <si>
    <t>09-06-2025 10:29 AM</t>
  </si>
  <si>
    <t>09-06-2025 10:40 AM</t>
  </si>
  <si>
    <t>District: Bombali
Chiefdom: Gbendembu Chiefdom
PHU name: Gbendembu CHC
Community name: GBENDEMBU
Name of school: BAPTIST MODEL PRIMARY SCHOOL (2105-2-04245)</t>
  </si>
  <si>
    <t>XYF51375598</t>
  </si>
  <si>
    <t>09-06-2025 10:28 AM</t>
  </si>
  <si>
    <t>District: Bombali
Chiefdom: Gbendembu Chiefdom
PHU name: Gbendembu CHC
Community name: GBENDEMBU
Name of school: SIERRA LEONE MUSLIM WOMEN BENEVOLENT ORGANISATION PRIMARY SCHOOL (2105-2-04247)</t>
  </si>
  <si>
    <t>OOZ40410596</t>
  </si>
  <si>
    <t>09-06-2025 10:27 AM</t>
  </si>
  <si>
    <t>09-06-2025 10:39 AM</t>
  </si>
  <si>
    <t>District: Bombali
Chiefdom: Gbendembu Chiefdom
PHU name: Gbendembu CHC
Community name: GBEUGORO (GBENDEMBU)
Name of school: WESLEYAN CHURCH OF SIERRA LEONE PRIMARY SCHOOL (2105-2-04276)</t>
  </si>
  <si>
    <t>EDZ63327789</t>
  </si>
  <si>
    <t>09-06-2025 10:26 AM</t>
  </si>
  <si>
    <t>District: Bombali
Chiefdom: Gbendembu Chiefdom
PHU name: Gbendembu CHC
Community name: LOHINDI (GBENDEMBU)
Name of school: LOHINDI COMMUNITY PRIMARY SCHOOL (2105-2-04255)</t>
  </si>
  <si>
    <t>QLE82655139</t>
  </si>
  <si>
    <t>05-06-2025 11:03 AM</t>
  </si>
  <si>
    <t>District: Bombali
Chiefdom: Bombali Serry Chiefdom
PHU name: Bumban CHP
Community name: ROKONTA (BOMBALI SIARI)
Name of school: WESLEYAN CHURCH OF SIERRA LEONE PRIMARY (2103-2-04161)</t>
  </si>
  <si>
    <t>LYP97447315</t>
  </si>
  <si>
    <t>05-06-2025 11:02 AM</t>
  </si>
  <si>
    <t>09-06-2025 10:25 AM</t>
  </si>
  <si>
    <t>District: Bombali
Chiefdom: Bombali Serry Chiefdom
PHU name: Bumban CHP
Community name: RO-FOTHANEH VILLAGE (BOMBALI SIARI)
Name of school: CAMBRIDGE INTERNATIONAL PRIMARY SCHOOL (2103-2-12344)</t>
  </si>
  <si>
    <t>GXC73429165</t>
  </si>
  <si>
    <t>05-06-2025 11:00 AM</t>
  </si>
  <si>
    <t>District: Bombali
Chiefdom: Bombali Serry Chiefdom
PHU name: Bumban CHP
Community name: MANKENEH (BOMBALI SIARI)
Name of school: REVIVE AFRICA CHRISTIAN SCHOOL (2103-2-04160)</t>
  </si>
  <si>
    <t>RUJ04764403</t>
  </si>
  <si>
    <t>05-06-2025 10:59 AM</t>
  </si>
  <si>
    <t>District: Bombali
Chiefdom: Bombali Serry Chiefdom
PHU name: Bumban CHP
Community name: MANONKOH (BOMBALI SIARI)
Name of school: UNITED METHODIST CHURCH PRIMARY SCHOOL (2103-2-04157)</t>
  </si>
  <si>
    <t>DVJ96123487</t>
  </si>
  <si>
    <t>05-06-2025 10:58 AM</t>
  </si>
  <si>
    <t>District: Bombali
Chiefdom: Bombali Serry Chiefdom
PHU name: Bumban CHP
Community name: ROSINT (BOMBALI SIARI)
Name of school: WESLEYAN CHURCH OF SIERRA LEONE PRIMARY (2103-2-04162)</t>
  </si>
  <si>
    <t>HFT69118542</t>
  </si>
  <si>
    <t>05-06-2025 10:57 AM</t>
  </si>
  <si>
    <t>District: Bombali
Chiefdom: Bombali Serry Chiefdom
PHU name: Bumban CHP
Community name: ROGBONKO (BOMBALI SIARI)
Name of school: COMMUNITY PRIMARY SCHOOL (2103-2-04158)</t>
  </si>
  <si>
    <t>AQC80288689</t>
  </si>
  <si>
    <t>05-06-2025 10:53 AM</t>
  </si>
  <si>
    <t>District: Bombali
Chiefdom: Bombali Sebora Chiefdom
PHU name: Makump CHP
Community name: MAKENI CITY (BOMBALI SEBORA)
Name of school: MADAM ALICE KOROMA PRIMARY (2102-2-04135)</t>
  </si>
  <si>
    <t>GPU67991219</t>
  </si>
  <si>
    <t>05-06-2025 10:52 AM</t>
  </si>
  <si>
    <t>District: Bombali
Chiefdom: Bombali Sebora Chiefdom
PHU name: Makump CHP
Community name: MAKAMBO (BOMBALI SEBORA)
Name of school: SOMA COMMUNITY PRIMARY SCHOOL (2102-2-04132)</t>
  </si>
  <si>
    <t>NWM52917954</t>
  </si>
  <si>
    <t>05-06-2025 10:50 AM</t>
  </si>
  <si>
    <t>District: Bombali
Chiefdom: Bombali Sebora Chiefdom
PHU name: Makump CHP
Community name: MATHENE (BOMBALI SEBORA)
Name of school: DISTRICT EDUCATION COMMITTEE N.B.C. PRIMARY SCHOOL (2102-2-04113)</t>
  </si>
  <si>
    <t>XHN62077833</t>
  </si>
  <si>
    <t>05-06-2025 10:49 AM</t>
  </si>
  <si>
    <t>District: Bombali
Chiefdom: Bombali Sebora Chiefdom
PHU name: Makump CHP
Community name: MAGBITHNOR (BOMBALI SEBORA)
Name of school: KANKAYLAY ISLAMIC PRIMARY SCHOOL , MAGBITHNOR (2102-2-04109)</t>
  </si>
  <si>
    <t>NST57364610</t>
  </si>
  <si>
    <t>05-06-2025 10:48 AM</t>
  </si>
  <si>
    <t>District: Bombali
Chiefdom: Bombali Sebora Chiefdom
PHU name: Makump CHP
Community name: MAKUMP BANA (BOMBALI SEBORA)
Name of school: UNITED METHODIST CHURCH PRIMARY SCHOOL (2102-2-04110)</t>
  </si>
  <si>
    <t>FHY42264582</t>
  </si>
  <si>
    <t>05-06-2025 10:47 AM</t>
  </si>
  <si>
    <t>09-06-2025 10:24 AM</t>
  </si>
  <si>
    <t>District: Bombali
Chiefdom: Bombali Sebora Chiefdom
PHU name: Maboleh CHP
Community name: MAKUMP - BANA (BOMBALI SEBORA)
Name of school: SIERRA LEONE MUSLIM WOMEN BENEVOLENT ORGANISATION PRIMARY SCHOOL (2102-2-04112)</t>
  </si>
  <si>
    <t>PHK45338881</t>
  </si>
  <si>
    <t>05-06-2025 10:46 AM</t>
  </si>
  <si>
    <t>District: Bombali
Chiefdom: Bombali Sebora Chiefdom
PHU name: Maboleh CHP
Community name: MAKUMPDONON (BOMBALI SEBORA)
Name of school: SIERRA LEONE MUSLIM WOMEN BENEVOLENT ORGANISATION PRIMARY SCHOOL (2102-2-04115)</t>
  </si>
  <si>
    <t>CEC86697796</t>
  </si>
  <si>
    <t>05-06-2025 10:44 AM</t>
  </si>
  <si>
    <t>District: Bombali
Chiefdom: Bombali Sebora Chiefdom
PHU name: Maboleh CHP
Community name: MAKUMP RORON (BOMBALI SEBORA)
Name of school: ROMAN CATHOLIC PRIMARY SCHOOL (2102-2-04111)</t>
  </si>
  <si>
    <t>XNV46627648</t>
  </si>
  <si>
    <t>District: Bombali
Chiefdom: Bombali Sebora Chiefdom
PHU name: Maboleh CHP
Community name: ROBUREH BOMBALI SEBORA
Name of school: ADMIRE SESAY NEE KOROMA MEMORIAL PRIMARY SCHOOL (2102-2-14257)</t>
  </si>
  <si>
    <t>AYL00143421</t>
  </si>
  <si>
    <t>09-06-2025 10:01 AM</t>
  </si>
  <si>
    <t>09-06-2025 10:22 AM</t>
  </si>
  <si>
    <t>District: Bombali
Chiefdom: Gbendembu Chiefdom
PHU name: Gbendembu CHC
Community name: MADINA LOKO GBENDEMBU
Name of school: BOMBALI DISTRICT EDUCATION COMMITTEE PRIMARY SCHOOL (2105-2-14346)</t>
  </si>
  <si>
    <t>YXM71081569</t>
  </si>
  <si>
    <t>09-06-2025 10:00 AM</t>
  </si>
  <si>
    <t>District: Bombali
Chiefdom: Gbanti (Bombali) Chiefdom
PHU name: Panlap CHP
Community name: ROCHAIN (GBANTI)
Name of school: YOUNG MUSLIM SCHOOL (2104-2-12035)</t>
  </si>
  <si>
    <t>IXL74621494</t>
  </si>
  <si>
    <t>09-06-2025 09:58 AM</t>
  </si>
  <si>
    <t>District: Bombali
Chiefdom: Gbanti (Bombali) Chiefdom
PHU name: Panlap CHP
Community name: CONTEH U DRIVE (GBANTI)
Name of school: RAMATULAI MEMORIAL SCHOOL (2104-2-12032)</t>
  </si>
  <si>
    <t>VFE32587495</t>
  </si>
  <si>
    <t>09-06-2025 09:57 AM</t>
  </si>
  <si>
    <t>09-06-2025 10:18 AM</t>
  </si>
  <si>
    <t>District: Bombali
Chiefdom: Gbanti (Bombali) Chiefdom
PHU name: Panlap CHP
Community name: LOOKING TOWN MAKENI (GBANTI)
Name of school: EVERY NATION ACADEMY PRIMARY SCHOOL (2104-2-04224)</t>
  </si>
  <si>
    <t>QYT70195113</t>
  </si>
  <si>
    <t>09-06-2025 09:55 AM</t>
  </si>
  <si>
    <t>District: Bombali
Chiefdom: Gbanti (Bombali) Chiefdom
PHU name: Panlap CHP
Community name: ROCHAIN (GBANTI)
Name of school: ALLISON INTERNATIONAL ACADEMY (2104-2-12037)</t>
  </si>
  <si>
    <t>GEV67141011</t>
  </si>
  <si>
    <t>09-06-2025 09:54 AM</t>
  </si>
  <si>
    <t>09-06-2025 10:17 AM</t>
  </si>
  <si>
    <t>District: Bombali
Chiefdom: Gbanti (Bombali) Chiefdom
PHU name: Panlap CHP
Community name: LOOKING TOWN MAKENI (GBANTI)
Name of school: GISH ELEMENTARY PRIMARY SCHOOL (2104-2-04225)</t>
  </si>
  <si>
    <t>VJW93342466</t>
  </si>
  <si>
    <t>09-06-2025 09:52 AM</t>
  </si>
  <si>
    <t>District: Bombali
Chiefdom: Gbanti (Bombali) Chiefdom
PHU name: Panlap CHP
Community name: ROCHAIN (GBANTI)
Name of school: GLOBAL ARMY SCHOOL OF EXCELLENCE (2104-2-04232)</t>
  </si>
  <si>
    <t>OJR88918931</t>
  </si>
  <si>
    <t>09-06-2025 10:15 AM</t>
  </si>
  <si>
    <t>District: Bombali
Chiefdom: Gbendembu Chiefdom
PHU name: Gbendembu CHC
Community name: GBENDEMBU
Name of school: ROMAN CATHOLIC PRIMARY SCHOOL (2105-2-04246)</t>
  </si>
  <si>
    <t>MEL49162217</t>
  </si>
  <si>
    <t>09-06-2025 09:51 AM</t>
  </si>
  <si>
    <t>09-06-2025 10:13 AM</t>
  </si>
  <si>
    <t>District: Bombali
Chiefdom: Gbanti (Bombali) Chiefdom
PHU name: Panlap CHP
Community name: LOOKING TOWN MAKENI (GBANTI)
Name of school: AL-HARRKAN ISLAMIC PRIMARY SCHOOL (2104-2-04228)</t>
  </si>
  <si>
    <t>SUR20573477</t>
  </si>
  <si>
    <t>09-06-2025 09:49 AM</t>
  </si>
  <si>
    <t>District: Bombali
Chiefdom: Gbanti (Bombali) Chiefdom
PHU name: Panlap CHP
Community name: LOOKING TOWN MAKENI (GBANTI)
Name of school: COMFORT SUPPORT AND CARE PRIMARY SCHOOL (2104-2-04178)</t>
  </si>
  <si>
    <t>WSC20539744</t>
  </si>
  <si>
    <t>09-06-2025 09:48 AM</t>
  </si>
  <si>
    <t>District: Bombali
Chiefdom: Gbanti (Bombali) Chiefdom
PHU name: Panlap CHP
Community name: 1 JOE DRIVE, ROCHAIN
Name of school: JOE INTERNATIONAL ACADEMY (2104-2-14330)</t>
  </si>
  <si>
    <t>IUO34478803</t>
  </si>
  <si>
    <t>09-06-2025 09:46 AM</t>
  </si>
  <si>
    <t>District: Bombali
Chiefdom: Gbanti (Bombali) Chiefdom
PHU name: Panlap CHP
Community name: MATENGHA (GBANTI)
Name of school: BOMBALI ISLAMIC PRIMARY SCHOOL (2104-2-13085)</t>
  </si>
  <si>
    <t>IFI40384107</t>
  </si>
  <si>
    <t>09-06-2025 09:35 AM</t>
  </si>
  <si>
    <t>District: Bombali
Chiefdom: Gbanti (Bombali) Chiefdom
PHU name: Panlap CHP
Community name: PANLAP (GBANTI)
Name of school: BOMBALI SCHOOL FOR THE BLIND (2104-2-04234)</t>
  </si>
  <si>
    <t>LXF90768319</t>
  </si>
  <si>
    <t>09-06-2025 09:33 AM</t>
  </si>
  <si>
    <t>District: Bombali
Chiefdom: Gbanti (Bombali) Chiefdom
PHU name: Panlap CHP
Community name: MASUBA MAKENI (GBANTI)
Name of school: DULFLO\DEC PRIMARY SCHOOL (2104-2-11649)</t>
  </si>
  <si>
    <t>JSM94618061</t>
  </si>
  <si>
    <t>09-06-2025 09:32 AM</t>
  </si>
  <si>
    <t>District: Bombali
Chiefdom: Gbanti (Bombali) Chiefdom
PHU name: Panlap CHP
Community name: LOOKING TOWN MAKENI (GBANTI)
Name of school: ADVANCE ORPHANAGE PRIMARY SCHOOL (2104-2-04227)</t>
  </si>
  <si>
    <t>AJI50383351</t>
  </si>
  <si>
    <t>09-06-2025 10:06 AM</t>
  </si>
  <si>
    <t>District: Bombali
Chiefdom: Gbendembu Chiefdom
PHU name: Madina Loko CHP
Community name: MAKAGO (GBENDEMBU)
Name of school: SIERRA LEONE MUSLIM WOMEN BENEVOLENT ORGANISATION PRIMARY SCHOOL (2105-2-04257)</t>
  </si>
  <si>
    <t>ULN61219615</t>
  </si>
  <si>
    <t>09-06-2025 09:31 AM</t>
  </si>
  <si>
    <t>09-06-2025 10:12 AM</t>
  </si>
  <si>
    <t>District: Bombali
Chiefdom: Gbanti (Bombali) Chiefdom
PHU name: Panlap CHP
Community name: TALENT TOWN (GBANTI)
Name of school: TUTORIAL CENTRE FOR ACADEMIC EXCELLENCE INTERNATIONAL ACADEMY (2104-2-04213)</t>
  </si>
  <si>
    <t>UCT87152599</t>
  </si>
  <si>
    <t>09-06-2025 10:04 AM</t>
  </si>
  <si>
    <t>District: Bombali
Chiefdom: Gbendembu Chiefdom
PHU name: Kortohun MCHP
Community name: MASIBA (GBENDEMBU)
Name of school: COMMUNITY BAPTIST PRIMARY SCHOOL (2105-2-04258)</t>
  </si>
  <si>
    <t>EPL35556097</t>
  </si>
  <si>
    <t>09-06-2025 09:29 AM</t>
  </si>
  <si>
    <t>District: Bombali
Chiefdom: Gbanti (Bombali) Chiefdom
PHU name: Panlap CHP
Community name: DAVID STREET (GBANTI)
Name of school: GOD ROYAL ACADEMY (2104-2-12039)</t>
  </si>
  <si>
    <t>ABC52280995</t>
  </si>
  <si>
    <t>09-06-2025 10:03 AM</t>
  </si>
  <si>
    <t>District: Bombali
Chiefdom: Gbendembu Chiefdom
PHU name: Gbendembu CHC
Community name: MAMBALA (GBENDEMBU)
Name of school: WESLEYAN CHURCH OF SIERRA LEONE PRIMARY (2105-2-04275)</t>
  </si>
  <si>
    <t>DVH08476415</t>
  </si>
  <si>
    <t>09-06-2025 10:02 AM</t>
  </si>
  <si>
    <t>District: Bombali
Chiefdom: Gbendembu Chiefdom
PHU name: Mambala MCHP
Community name: MAFORAY TUMBUHUN (GBENDEMBU)
Name of school: BAPTIST MODEL PRIMARY SCHOOL (2105-2-12716)</t>
  </si>
  <si>
    <t>ITG77027490</t>
  </si>
  <si>
    <t>District: Bombali
Chiefdom: Gbendembu Chiefdom
PHU name: Mambala MCHP
Community name: MANJAWOR (GBENDEMBU)
Name of school: WORD OF FAITH PRIMARY SCHOOL MANJAWOR (2105-2-04277)</t>
  </si>
  <si>
    <t>BEY88777877</t>
  </si>
  <si>
    <t>District: Bombali
Chiefdom: Gbendembu Chiefdom
PHU name: Mambala MCHP
Community name: RONKOHUN (GBENDEMBU)
Name of school: SIERRA LEONE MUSLIM WOMEN BENEVOLENT ORGANISATION PRIMARY SCHOOL (2105-2-04272)</t>
  </si>
  <si>
    <t>VOZ47514994</t>
  </si>
  <si>
    <t>09-06-2025 10:07 AM</t>
  </si>
  <si>
    <t>District: Bombali
Chiefdom: Gbendembu Chiefdom
PHU name: Gbendembu CHC
Community name: FORE ROAD LOKO (GBENDEMBU)
Name of school: WESLEYAN CHURCH OF SIERRA LEONE PRIMARY SCHOOL (2105-2-04271)</t>
  </si>
  <si>
    <t>MTW82186079</t>
  </si>
  <si>
    <t>09-06-2025 10:05 AM</t>
  </si>
  <si>
    <t>District: Bombali
Chiefdom: Gbendembu Chiefdom
PHU name: Mamaka (Gbendembu) MCHP
Community name: MAGBEUMA (GBENDEMBU)
Name of school: COMMUNITY PRIMARY SCHOOL (2105-2-04263)</t>
  </si>
  <si>
    <t>YLC29318325</t>
  </si>
  <si>
    <t>09-06-2025 09:26 AM</t>
  </si>
  <si>
    <t>District: Bombali
Chiefdom: Gbanti (Bombali) Chiefdom
PHU name: Panlap CHP
Community name: DAVID STREET (GBANTI)
Name of school: MABANTA COMMUNITY PRIMARY SCHOOL (2104-2-04189)</t>
  </si>
  <si>
    <t>QHU63537035</t>
  </si>
  <si>
    <t>09-06-2025 09:25 AM</t>
  </si>
  <si>
    <t>District: Bombali
Chiefdom: Gbanti (Bombali) Chiefdom
PHU name: Panlap CHP
Community name: GBANKA POTHO (GBANTI)
Name of school: MADAM ALICE KOROMA PRIMARY SCHOOL (2104-2-12041)</t>
  </si>
  <si>
    <t>BRM03189540</t>
  </si>
  <si>
    <t>09-06-2025 09:24 AM</t>
  </si>
  <si>
    <t>District: Bombali
Chiefdom: Gbanti (Bombali) Chiefdom
PHU name: Panlap CHP
Community name: MABAP (GBANTI)
Name of school: FATIMA AMPUTEE PRIMARY SCHOOL (2104-2-04166)</t>
  </si>
  <si>
    <t>WFI70894133</t>
  </si>
  <si>
    <t>09-06-2025 09:22 AM</t>
  </si>
  <si>
    <t>District: Bombali
Chiefdom: Gbanti (Bombali) Chiefdom
PHU name: Panlap CHP
Community name: SAWULIA (GBANTI)
Name of school: SAINT MARY'S ROMAN CATHOLIC PRIMARY SCHOOL (2104-2-04167)</t>
  </si>
  <si>
    <t>DLO01305736</t>
  </si>
  <si>
    <t>09-06-2025 09:21 AM</t>
  </si>
  <si>
    <t>District: Bombali
Chiefdom: Gbanti (Bombali) Chiefdom
PHU name: Panlap CHP
Community name: ROBUYA (GBANTI)
Name of school: SIERRA LEONE MUSLIM WOMEN BENEVOLENT ORGANISATION PRIMARY SCHOOL (2104-2-04236)</t>
  </si>
  <si>
    <t>NOH31902589</t>
  </si>
  <si>
    <t>09-06-2025 09:20 AM</t>
  </si>
  <si>
    <t>District: Bombali
Chiefdom: Gbanti (Bombali) Chiefdom
PHU name: Panlap CHP
Community name: ROSINT (GBANTI)
Name of school: ROSINT COMMUNITY PRIMARY SCHOOL (2104-2-04237)</t>
  </si>
  <si>
    <t>EPQ40208175</t>
  </si>
  <si>
    <t>09-06-2025 09:18 AM</t>
  </si>
  <si>
    <t>District: Bombali
Chiefdom: Gbanti (Bombali) Chiefdom
PHU name: Panlap CHP
Community name: PANLAP (GBANTI)
Name of school: AHMADIYYA MUSLIM PRIMARY SCHOOL (2104-2-04233)</t>
  </si>
  <si>
    <t>OSJ74460389</t>
  </si>
  <si>
    <t>09-06-2025 09:17 AM</t>
  </si>
  <si>
    <t>District: Bombali
Chiefdom: Gbanti (Bombali) Chiefdom
PHU name: Panlap CHP
Community name: TIMBO (GBANTI)
Name of school: AL-HARRAKAN ISLAMIC PRIMARY SCHOOL (2104-2-04197)</t>
  </si>
  <si>
    <t>ZIL40227266</t>
  </si>
  <si>
    <t>09-06-2025 09:16 AM</t>
  </si>
  <si>
    <t>District: Bombali
Chiefdom: Gbanti (Bombali) Chiefdom
PHU name: Panlap CHP
Community name: GBASIA VILLAGE (GBANTI)
Name of school: GBASIA COMMUNITY PRIMARY SCHOOL (2104-2-04165)</t>
  </si>
  <si>
    <t>APL49329175</t>
  </si>
  <si>
    <t>09-06-2025 09:15 AM</t>
  </si>
  <si>
    <t>District: Bombali
Chiefdom: Gbanti (Bombali) Chiefdom
PHU name: Panlap CHP
Community name: PANLAP (GBANTI)
Name of school: ROMAN CATHOLIC PRIMARY SCHOOL (2104-2-04235)</t>
  </si>
  <si>
    <t>UEJ49669624</t>
  </si>
  <si>
    <t>09-06-2025 09:14 AM</t>
  </si>
  <si>
    <t>District: Bombali
Chiefdom: Gbanti (Bombali) Chiefdom
PHU name: Kunsho CHP
Community name: MABANTA (GBANTI)
Name of school: WESLEYAN CHURCH OF SIERRA LEONE PRIMARY SCHOOL (2104-2-04182)</t>
  </si>
  <si>
    <t>IUH97452424</t>
  </si>
  <si>
    <t>09-06-2025 09:13 AM</t>
  </si>
  <si>
    <t>District: Bombali
Chiefdom: Gbanti (Bombali) Chiefdom
PHU name: Kunsho CHP
Community name: MAFONIKAY (GBANTI)
Name of school: DISTRICT EDUCATION COMMITTEE PRIMARY SCHOOL (2104-2-04181)</t>
  </si>
  <si>
    <t>IZY60690026</t>
  </si>
  <si>
    <t>09-06-2025 09:11 AM</t>
  </si>
  <si>
    <t>District: Bombali
Chiefdom: Gbanti (Bombali) Chiefdom
PHU name: Kunsho CHP
Community name: KUNSHO (GBANTI)
Name of school: WESLEYAN CHURCH OF SIERRA LEONE PRIMARY SCHOOL (2104-2-04179)</t>
  </si>
  <si>
    <t>ZNM15589175</t>
  </si>
  <si>
    <t>09-06-2025 09:10 AM</t>
  </si>
  <si>
    <t>District: Bombali
Chiefdom: Gbanti (Bombali) Chiefdom
PHU name: Yoni (Gbanti) CHP
Community name: YELISANDA (GBANTI)
Name of school: DISTRICT EDUCATION COMMITTEE PRIMARY SCHOOL (2104-2-04168)</t>
  </si>
  <si>
    <t>SNF79034409</t>
  </si>
  <si>
    <t>09-06-2025 09:08 AM</t>
  </si>
  <si>
    <t>District: Bombali
Chiefdom: Gbanti (Bombali) Chiefdom
PHU name: Yoni (Gbanti) CHP
Community name: MABANTA (GBANTI)
Name of school: AL-HARRKAN ISLAMIC PRIMARY SCHOOL (2104-2-04180)</t>
  </si>
  <si>
    <t>NGQ90303157</t>
  </si>
  <si>
    <t>09-06-2025 09:07 AM</t>
  </si>
  <si>
    <t>District: Bombali
Chiefdom: Gbanti (Bombali) Chiefdom
PHU name: Yoni (Gbanti) CHP
Community name: MASUBA MAKENI (GBANTI)
Name of school: ANSARUL ISLAMIC PRIMARY SCHOOL TALENT TOWN MAKENI (2104-2-04164)</t>
  </si>
  <si>
    <t>IYS89164755</t>
  </si>
  <si>
    <t>09-06-2025 09:05 AM</t>
  </si>
  <si>
    <t>District: Bombali
Chiefdom: Gbanti (Bombali) Chiefdom
PHU name: Yoni (Gbanti) CHP
Community name: MASUBA MAKENI (GBANTI)
Name of school: HOLY SPIRIT PRIMARY SCHOOL, MASUBA (2104-2-04203)</t>
  </si>
  <si>
    <t>DGQ55254837</t>
  </si>
  <si>
    <t>09-06-2025 09:03 AM</t>
  </si>
  <si>
    <t>District: Bombali
Chiefdom: Gbanti (Bombali) Chiefdom
PHU name: Yoni (Gbanti) CHP
Community name: MAKENI / MASUBA (GBANTI)
Name of school: SIERRA LEONE MUSLIM WOMEN BENEVOLENT ORGANISATION PRIMARY SCHOOL (2104-2-04201)</t>
  </si>
  <si>
    <t>FAE57390407</t>
  </si>
  <si>
    <t>District: Bombali
Chiefdom: Gbendembu Chiefdom
PHU name: Mambala MCHP
Community name: GBANGOHUN (GBENDEMBU)
Name of school: COMMUNITY PRIMARY SCHOOL (2105-2-04259)</t>
  </si>
  <si>
    <t>XUC35617131</t>
  </si>
  <si>
    <t>District: Bombali
Chiefdom: Gbendembu Chiefdom
PHU name: Mambala MCHP
Community name: MAHAI (GBENDEMBU)
Name of school: COMMUNITY PRIMARY SCHOOL (2105-2-04262)</t>
  </si>
  <si>
    <t>TYW80875592</t>
  </si>
  <si>
    <t>09-06-2025 09:45 AM</t>
  </si>
  <si>
    <t>District: Bombali
Chiefdom: Kamaranka Chiefdom
PHU name: Makassa MCHP
Community name: KAMARANKA
Name of school: SAINT JOSEPH'S PRIMARY SCHOOL (2106-2-04282)</t>
  </si>
  <si>
    <t>FSZ36336220</t>
  </si>
  <si>
    <t>District: Bombali
Chiefdom: Kamaranka Chiefdom
PHU name: Royeama CHP
Community name: MAKASSA (KAMARANKA)
Name of school: ROMAN CATHOLIC PRIMARY SCHOOL (2106-2-04296)</t>
  </si>
  <si>
    <t>HQP34770295</t>
  </si>
  <si>
    <t>District: Bombali
Chiefdom: Kamaranka Chiefdom
PHU name: Royeama CHP
Community name: MASORYA (KAMARANKA)
Name of school: ROMAN CATHOLIC PRIMARY SCHOOL (2106-2-04290)</t>
  </si>
  <si>
    <t>RLA06594719</t>
  </si>
  <si>
    <t>District: Bombali
Chiefdom: Kamaranka Chiefdom
PHU name: Royeama CHP
Community name: MALIKIA (KAMARANKA)
Name of school: DISTRICT EDUCATION COMMITTEE PRIMARY SCHOOL (2106-2-04289)</t>
  </si>
  <si>
    <t>VEU68887667</t>
  </si>
  <si>
    <t>09-06-2025 09:12 AM</t>
  </si>
  <si>
    <t>District: Bombali
Chiefdom: Kamaranka Chiefdom
PHU name: Royeama CHP
Community name: KAMARANKA
Name of school: SIERRA LEONE MUSLIM WOMEN BENEVOLENT ORGANISATION PRIMARY SCHOOL (2106-2-04283)</t>
  </si>
  <si>
    <t>MWV64573705</t>
  </si>
  <si>
    <t>District: Bombali
Chiefdom: Kamaranka Chiefdom
PHU name: Royeama CHP
Community name: KAMBA (KAMARANKA)
Name of school: ROMAN CATHOLIC PRIMARY SCHOOL (2106-2-04297)</t>
  </si>
  <si>
    <t>XIL61714892</t>
  </si>
  <si>
    <t>09-06-2025 09:02 AM</t>
  </si>
  <si>
    <t>District: Bombali
Chiefdom: Gbanti (Bombali) Chiefdom
PHU name: Yoni (Gbanti) CHP
Community name: LICO TOWN
Name of school: UNIVERSAL INTERNATIONAL ACADEMY PRIMARY SCHOOL (2104-2-14332)</t>
  </si>
  <si>
    <t>XHU98803806</t>
  </si>
  <si>
    <t>09-06-2025 09:00 AM</t>
  </si>
  <si>
    <t>District: Bombali
Chiefdom: Gbanti (Bombali) Chiefdom
PHU name: Stocco CHP
Community name: MANGE ROAD (GBANTI)
Name of school: BAI MEMORIAL HIGH SCHOOL (2104-2-12024)</t>
  </si>
  <si>
    <t>BSS71008357</t>
  </si>
  <si>
    <t>09-06-2025 08:59 AM</t>
  </si>
  <si>
    <t>District: Bombali
Chiefdom: Gbanti (Bombali) Chiefdom
PHU name: Stocco CHP
Community name: NEW LONDON MAKENI (GBANTI)
Name of school: ADULLAM MISSION PRIMARY SCHOOL, NEW LONDON MAKENI (2104-2-04230)</t>
  </si>
  <si>
    <t>ZVR22075533</t>
  </si>
  <si>
    <t>09-06-2025 08:58 AM</t>
  </si>
  <si>
    <t>District: Bombali
Chiefdom: Gbanti (Bombali) Chiefdom
PHU name: Stocco CHP
Community name: MASUBA (GBANTI)
Name of school: WESLEYAN CHURCH OF SIERRA LEONE PRIMARY (2104-2-04478)</t>
  </si>
  <si>
    <t>SDA77330098</t>
  </si>
  <si>
    <t>09-06-2025 08:54 AM</t>
  </si>
  <si>
    <t>District: Bombali
Chiefdom: Kamaranka Chiefdom
PHU name: Royeama CHP
Community name: MAKAPR (KAMARANKA)
Name of school: WESLEYAN CHURCH OF SIERRA LEONE PRIMARY (2106-2-04286)</t>
  </si>
  <si>
    <t>ASL37940433</t>
  </si>
  <si>
    <t>09-06-2025 08:53 AM</t>
  </si>
  <si>
    <t>District: Bombali
Chiefdom: Kamaranka Chiefdom
PHU name: Royeama CHP
Community name: KAMARANKA
Name of school: NON FORM LEARNING CENTER (2106-2-04280)</t>
  </si>
  <si>
    <t>UND58096584</t>
  </si>
  <si>
    <t>09-06-2025 08:39 AM</t>
  </si>
  <si>
    <t>09-06-2025 08:42 AM</t>
  </si>
  <si>
    <t>District: Bombali
Chiefdom: Makeni City
PHU name: Teko Barracks CHP
Community name: CONGO TOWN (MAKENI CITY)
Name of school: ANSARUL ISLAMIC PRIMARY SCHOOL I , (2191-2-04424)</t>
  </si>
  <si>
    <t>YVP95886801</t>
  </si>
  <si>
    <t>09-06-2025 07:17 AM</t>
  </si>
  <si>
    <t>09-06-2025 08:17 AM</t>
  </si>
  <si>
    <t>District: Bombali
Chiefdom: Makeni City
PHU name: Teko Barracks CHP
Community name: MAKENI (MAKENI CITY)
Name of school: VICTORY INTERNATIONAL ACADEMY PRIMARY SCHOOL (2191-2-04506)</t>
  </si>
  <si>
    <t>YEM19093817</t>
  </si>
  <si>
    <t>09-06-2025 07:16 AM</t>
  </si>
  <si>
    <t>District: Bombali
Chiefdom: Makeni City
PHU name: Teko Barracks CHP
Community name: LADIES MILE MAKENI (MAKENI CITY)
Name of school: BAPTIST MODEL PRIMARY SCHOOL, LOWER) LADY'S MILE (2191-2-04493)</t>
  </si>
  <si>
    <t>TFF67797851</t>
  </si>
  <si>
    <t>District: Bombali
Chiefdom: Makeni City
PHU name: Teko Barracks CHP
Community name: WUSU STREET MAKENI (MAKENI CITY)
Name of school: KHULAFAI RASHIDEEN PRIMARY SCHOOL (2191-2-04543)</t>
  </si>
  <si>
    <t>CEJ33558104</t>
  </si>
  <si>
    <t>09-06-2025 08:11 AM</t>
  </si>
  <si>
    <t>District: Bombali
Chiefdom: Kamaranka Chiefdom
PHU name: Royeama CHP
Community name: MAMANSO (KAMARANKA)
Name of school: SIERRA LEONE MUSLIM WOMEN BENEVOLENT ORGANISATION PRIMARY SCHOOL (2106-2-04278)</t>
  </si>
  <si>
    <t>HUB11832929</t>
  </si>
  <si>
    <t>09-06-2025 08:10 AM</t>
  </si>
  <si>
    <t>District: Bombali
Chiefdom: Kamaranka Chiefdom
PHU name: Royeama CHP
Community name: ROWALLAH (KAMARANKA)
Name of school: ROMAN CATHOLIC PRIMARY SCHOOL (2106-2-04288)</t>
  </si>
  <si>
    <t>GSV09221455</t>
  </si>
  <si>
    <t>09-06-2025 07:15 AM</t>
  </si>
  <si>
    <t>09-06-2025 08:07 AM</t>
  </si>
  <si>
    <t>District: Bombali
Chiefdom: Makeni City
PHU name: Teko Barracks CHP
Community name: LADIES MILE MAKENI (MAKENI CITY)
Name of school: BAPTIST MODEL PRIMARY LADY'S MILE MAKENI CITY (2191-2-04497)</t>
  </si>
  <si>
    <t>YFG62283549</t>
  </si>
  <si>
    <t>09-06-2025 07:14 AM</t>
  </si>
  <si>
    <t>District: Bombali
Chiefdom: Makeni City
PHU name: Teko Barracks CHP
Community name: ROPOLON II (MAKENI CITY)
Name of school: CHILD IN NEED PRIMARY SCHOOL (2191-2-04407)</t>
  </si>
  <si>
    <t>PXS73294970</t>
  </si>
  <si>
    <t>09-06-2025 07:13 AM</t>
  </si>
  <si>
    <t>District: Bombali
Chiefdom: Makeni City
PHU name: Teko Barracks CHP
Community name: TEKO ROAD (MAKENI CITY)
Name of school: SAINT JOSEPH SCHOOL FOR THE HEARING IMPAIRED (2191-2-04427)</t>
  </si>
  <si>
    <t>YQX33757913</t>
  </si>
  <si>
    <t>09-06-2025 07:54 AM</t>
  </si>
  <si>
    <t>District: Bombali
Chiefdom: Gbendembu Chiefdom
PHU name: Mambala MCHP
Community name: KAMBIA (GBENDEMBU)
Name of school: KAMBIA COMMUNITY PRIMARY SCHOOL (2105-2-04274)</t>
  </si>
  <si>
    <t>CPO40209408</t>
  </si>
  <si>
    <t>09-06-2025 07:52 AM</t>
  </si>
  <si>
    <t>District: Bombali
Chiefdom: Gbanti (Bombali) Chiefdom
PHU name: Kunsho CHP
Community name: MAKENI (GBANTI)
Name of school: SAINT CONFORTI PRIMARY SCHOOL (2104-2-04185)</t>
  </si>
  <si>
    <t>QYD99411395</t>
  </si>
  <si>
    <t>09-06-2025 07:49 AM</t>
  </si>
  <si>
    <t>District: Bo
Chiefdom: Jaiama
PHU name: Koribondo CHC
Community name: Largor
Name of school: B D E C Primary School</t>
  </si>
  <si>
    <t>MOJ03121345</t>
  </si>
  <si>
    <t>09-06-2025 07:48 AM</t>
  </si>
  <si>
    <t>District: Bo
Chiefdom: Bumpeh
PHU name: Mokoba MCHP
Community name: Yonnie
Name of school: I C S Primary School</t>
  </si>
  <si>
    <t>EXN06880689</t>
  </si>
  <si>
    <t>09-06-2025 07:46 AM</t>
  </si>
  <si>
    <t>District: Bo
Chiefdom: Baoma
PHU name: Pelewahun MCHP
Community name: Pelewahun
Name of school: ICS Primary School</t>
  </si>
  <si>
    <t>BUA77600272</t>
  </si>
  <si>
    <t>09-06-2025 07:45 AM</t>
  </si>
  <si>
    <t>District: Bo
Chiefdom: Badjia
PHU name: Ngelehun CHC
Community name: Ngelehun
Name of school: Namya Islamic Primary</t>
  </si>
  <si>
    <t>ZHZ72386045</t>
  </si>
  <si>
    <t>09-06-2025 07:43 AM</t>
  </si>
  <si>
    <t>District: Bo
Chiefdom: Badjia
PHU name: Ngelehun CHC
Community name: Ngelehun
Name of school: R C Primary School</t>
  </si>
  <si>
    <t>GMI87531597</t>
  </si>
  <si>
    <t>09-06-2025 06:36 AM</t>
  </si>
  <si>
    <t>09-06-2025 06:49 AM</t>
  </si>
  <si>
    <t>District: Bombali
Chiefdom: Makeni City
PHU name: Bombali Police CHC
Community name: MAKAMA MAKENI (MAKENI CITY)
Name of school: AHMADIYYA MUSLIM PRIMARY SCHOOL (2191-2-04460)</t>
  </si>
  <si>
    <t>AAK47390409</t>
  </si>
  <si>
    <t>09-06-2025 06:35 AM</t>
  </si>
  <si>
    <t>District: Bombali
Chiefdom: Makeni City
PHU name: Bombali Police CHC
Community name: MAKENI (MAKENI CITY)
Name of school: EMMANUEL BAPTIST PRIMARY SCHOOL MAKENI (2191-2-04405)</t>
  </si>
  <si>
    <t>FIW01228728</t>
  </si>
  <si>
    <t>09-06-2025 06:34 AM</t>
  </si>
  <si>
    <t>District: Bombali
Chiefdom: Makeni City
PHU name: Bombali Police CHC
Community name: YAIDE STREET (MAKENI CITY)
Name of school: SIERRA LEONE MUSLIM BROTHERHOOD PRIMARY SCHOOL (2191-2-04554)</t>
  </si>
  <si>
    <t>ECA85558509</t>
  </si>
  <si>
    <t>09-06-2025 06:33 AM</t>
  </si>
  <si>
    <t>District: Bombali
Chiefdom: Makeni City
PHU name: Bombali Police CHC
Community name: YAIDE STREET (MAKENI CITY)
Name of school: SIERRA LEONE MUSLIM BROTHERHOOD PRIMARY SCHOOL (2191-2-04553)</t>
  </si>
  <si>
    <t>HOF84671904</t>
  </si>
  <si>
    <t>District: Bombali
Chiefdom: Makeni City
PHU name: Bombali Police CHC
Community name: UMARO STREET MAKENI (MAKENI CITY)
Name of school: AL-HARRKAN ISLAMIC PRIMARY SCHOOL (2191-2-04555)</t>
  </si>
  <si>
    <t>DTH98946526</t>
  </si>
  <si>
    <t>09-06-2025 06:29 AM</t>
  </si>
  <si>
    <t>09-06-2025 06:44 AM</t>
  </si>
  <si>
    <t>District: Bombali
Chiefdom: Makeni City
PHU name: Bombali Police CHC
Community name: ROGBANEH ROAD MAKENI (MAKENI CITY)
Name of school: SIERRA LEONE CHURCH PRIMARY SCHOOL (2191-2-04516)</t>
  </si>
  <si>
    <t>AMU42776535</t>
  </si>
  <si>
    <t>09-06-2025 06:09 AM</t>
  </si>
  <si>
    <t>District: Bombali
Chiefdom: Magbaimba Ndohahun Chiefdom
PHU name: Kagbere CHC
Community name: WANWOROWA (MAGBAIMBA NDORWAHUN)
Name of school: COMMUNITY PRIMARY SCHOOL (2107-2-04305)</t>
  </si>
  <si>
    <t>GIR50297988</t>
  </si>
  <si>
    <t>09-06-2025 06:28 AM</t>
  </si>
  <si>
    <t>District: Bombali
Chiefdom: Makeni City
PHU name: Bombali Police CHC
Community name: ROGBANEH ROAD MAKENI (MAKENI CITY)
Name of school: SIERRA LEONE CHURCH PRIMARY SCHOOL II (2191-2-04518)</t>
  </si>
  <si>
    <t>NDD87717188</t>
  </si>
  <si>
    <t>09-06-2025 06:27 AM</t>
  </si>
  <si>
    <t>District: Bombali
Chiefdom: Makeni City
PHU name: Bombali Police CHC
Community name: MAKENI (MAKENI CITY)
Name of school: ROSE OF SHARON ELEMENTARY SCHOOL (2191-2-04390)</t>
  </si>
  <si>
    <t>RGZ40655194</t>
  </si>
  <si>
    <t>District: Bombali
Chiefdom: Makeni City
PHU name: Bombali Police CHC
Community name: ROGBOM SELLA (MAKENI CITY)
Name of school: IMMACULATE HEART OF MARY PRIMARY SCHOOL (2191-2-04439)</t>
  </si>
  <si>
    <t>NQF38420455</t>
  </si>
  <si>
    <t>09-06-2025 06:14 AM</t>
  </si>
  <si>
    <t>District: Koinadugu
Chiefdom: KAMUKEH
PHU name: Thellia CHP
Community name: PAMPAKOR
Name of school: N.B.C. PRIMARY SCHOOL ,</t>
  </si>
  <si>
    <t>XJD62330613</t>
  </si>
  <si>
    <t>09-06-2025 06:13 AM</t>
  </si>
  <si>
    <t>District: Koinadugu
Chiefdom: SENGBE
PHU name: Nasarah Clinic
Community name: YOGOMAIAI
Name of school: BRIGHT HORIZON PRIMARY SCHOOL</t>
  </si>
  <si>
    <t>EFY21068090</t>
  </si>
  <si>
    <t>09-06-2025 06:10 AM</t>
  </si>
  <si>
    <t xml:space="preserve">District: Koinadugu
Chiefdom: KAMUKEH
PHU name: Kambalia MCHP
Community name: 
Name of school: </t>
  </si>
  <si>
    <t>HOR49716501</t>
  </si>
  <si>
    <t>Unknown User</t>
  </si>
  <si>
    <t>05-06-2025 12:35 PM</t>
  </si>
  <si>
    <t>09-06-2025 03:30 AM</t>
  </si>
  <si>
    <t>District: Bombali
Chiefdom: Magbaimba Ndohahun Chiefdom
PHU name: Manjaka MCHP
Community name: ROBANKA (MAGBAIMBA NDORWAHUN)
Name of school: WESLEYAN CHURCH OF SIERRA LEONE PRIMARY SCHOOL (2107-2-04301)</t>
  </si>
  <si>
    <t>XFN66827528</t>
  </si>
  <si>
    <t>05-06-2025 12:34 PM</t>
  </si>
  <si>
    <t>District: Bombali
Chiefdom: Magbaimba Ndohahun Chiefdom
PHU name: Manjaka MCHP
Community name: MANJAKA (MAGBAIMBA NDORWAHUN)
Name of school: ANSARUL ISLAMIC PRIMARY SCHOOL (2107-2-04319)</t>
  </si>
  <si>
    <t>LZG09307846</t>
  </si>
  <si>
    <t>08-06-2025 01:23 PM</t>
  </si>
  <si>
    <t>08-06-2025 01:28 PM</t>
  </si>
  <si>
    <t>District: Koinadugu
Chiefdom: DIANG
PHU name: Lengekoro CHP
Community name: KAMAHAYINKALIE (DIANG)
Name of school: CHRISTIAN REFORM CHURCH (2301-2-05026)</t>
  </si>
  <si>
    <t>FLL37227019</t>
  </si>
  <si>
    <t>08-06-2025 01:22 PM</t>
  </si>
  <si>
    <t>District: Koinadugu
Chiefdom: DIANG
PHU name: Lengekoro CHP
Community name: N'YANWULIA (DIANG)
Name of school: DISTRICT EDUCATION COUNCIL ISLAMIC PRIMARY SCHOOL (2301-2-05006)</t>
  </si>
  <si>
    <t>ZOE67670709</t>
  </si>
  <si>
    <t>08-06-2025 01:20 PM</t>
  </si>
  <si>
    <t>District: Koinadugu
Chiefdom: DIANG
PHU name: Lengekoro CHP
Community name: LENGEKORO (DIANG)
Name of school: DISTRICT EDUCATION COUNCIL PRIMARY SCHOOL (2301-2-04991)</t>
  </si>
  <si>
    <t>MCK10458694</t>
  </si>
  <si>
    <t>08-06-2025 01:19 PM</t>
  </si>
  <si>
    <t>District: Bo
Chiefdom: Badjia
PHU name: Njagbahun MCHP
Community name: Njagbahun
Name of school: Namya Islamic Primary</t>
  </si>
  <si>
    <t>FTU76275579</t>
  </si>
  <si>
    <t>08-06-2025 01:15 PM</t>
  </si>
  <si>
    <t>08-06-2025 01:27 PM</t>
  </si>
  <si>
    <t>District: Bo
Chiefdom: Badjia
PHU name: Njagbahun MCHP
Community name: Kpetema
Name of school: Ansarul Islamic Primary</t>
  </si>
  <si>
    <t>YCT23967146</t>
  </si>
  <si>
    <t>08-06-2025 01:08 PM</t>
  </si>
  <si>
    <t xml:space="preserve">District: Bo
Chiefdom: Badjia
PHU name: Ngelehun  CHC 
Community name: Ngelehun
Name of school: Namya Islamic Primary</t>
  </si>
  <si>
    <t>RCC94713487</t>
  </si>
  <si>
    <t>08-06-2025 01:06 PM</t>
  </si>
  <si>
    <t xml:space="preserve">District: Bo
Chiefdom: Badjia
PHU name: Ngelehun  CHC 
Community name: Ngelehun
Name of school: R C Primary School</t>
  </si>
  <si>
    <t>WVW25057875</t>
  </si>
  <si>
    <t>06-06-2025 05:33 AM</t>
  </si>
  <si>
    <t>District: Bombali
Chiefdom: Magbaimba Ndohahun Chiefdom
PHU name: Kagbere CHC
Community name: N'DENDEHUN (MAGBAIMBA NDORWAHUN)
Name of school: ROMAN CATHOLIC PRIMARY SCHOOL (2107-2-04313)</t>
  </si>
  <si>
    <t>MEZ14606025</t>
  </si>
  <si>
    <t>06-06-2025 05:32 AM</t>
  </si>
  <si>
    <t>District: Bombali
Chiefdom: Magbaimba Ndohahun Chiefdom
PHU name: Kagbere CHC
Community name: WANGAY (MAGBAIMBA NDORWAHUN)
Name of school: DISTRICT EDUCATION COMMITTEE PRIMARY SCHOOL (2107-2-04314)</t>
  </si>
  <si>
    <t>EMM32565974</t>
  </si>
  <si>
    <t>06-06-2025 05:31 AM</t>
  </si>
  <si>
    <t>District: Bombali
Chiefdom: Magbaimba Ndohahun Chiefdom
PHU name: Mambiama MCHP
Community name: MAMBIAMA (MAGBAIMBA NDORWAHUN)
Name of school: WESLEYAN CHURCH OF SIERRA LEONE PRIMARY SCHOOL (2107-2-04312)</t>
  </si>
  <si>
    <t>DRO53474902</t>
  </si>
  <si>
    <t>06-06-2025 05:29 AM</t>
  </si>
  <si>
    <t>District: Bombali
Chiefdom: Magbaimba Ndohahun Chiefdom
PHU name: Mambiama MCHP
Community name: KARGBEREWOLO (MAGBAIMBA NDORWAHUN)
Name of school: WESLEYAN CHURCH OF SIERRA LEONE PRIMARY SCHOOL (2107-2-04316)</t>
  </si>
  <si>
    <t>DYO27224443</t>
  </si>
  <si>
    <t>06-06-2025 05:28 AM</t>
  </si>
  <si>
    <t>District: Bombali
Chiefdom: Magbaimba Ndohahun Chiefdom
PHU name: Mambiama MCHP
Community name: MAMAAH (MAGBAIMBA NDORWAHUN)
Name of school: DISTRICT EDUCATION COMMITTEE PRIMARY SCHOOL (2107-2-04317)</t>
  </si>
  <si>
    <t>WNA81066152</t>
  </si>
  <si>
    <t>06-06-2025 05:27 AM</t>
  </si>
  <si>
    <t>District: Bombali
Chiefdom: Magbaimba Ndohahun Chiefdom
PHU name: Mambiama MCHP
Community name: MAINGA (MAGBAIMBA NDORWAHUN)
Name of school: BAPTIST PRIMARY SCHOOL (2107-2-04315)</t>
  </si>
  <si>
    <t>VOB81415025</t>
  </si>
  <si>
    <t>06-06-2025 05:26 AM</t>
  </si>
  <si>
    <t>District: Bombali
Chiefdom: Magbaimba Ndohahun Chiefdom
PHU name: Mambiama MCHP
Community name: YANA (MAGBAIMBA NDORWAHUN)
Name of school: COMMUNITY PRIMARY SCHOOL (2107-2-04322)</t>
  </si>
  <si>
    <t>VPT32413610</t>
  </si>
  <si>
    <t>06-06-2025 05:23 AM</t>
  </si>
  <si>
    <t>District: Bombali
Chiefdom: Magbaimba Ndohahun Chiefdom
PHU name: Mambiama MCHP
Community name: SOKUDALA (MAGBAIMBA NDORWAHUN)
Name of school: COMMUNITY PRIMARY SCHOOL (2107-2-04320)</t>
  </si>
  <si>
    <t>UYD04257623</t>
  </si>
  <si>
    <t>06-06-2025 05:22 AM</t>
  </si>
  <si>
    <t>District: Bombali
Chiefdom: Magbaimba Ndohahun Chiefdom
PHU name: Hunduwa MCHP
Community name: MAKENDEMA (MAGBAIMBA NDORWAHUN)
Name of school: COMMUNITY PRIMARY SCHOOL (2107-2-04311)</t>
  </si>
  <si>
    <t>CJK75945271</t>
  </si>
  <si>
    <t>06-06-2025 05:21 AM</t>
  </si>
  <si>
    <t>District: Bombali
Chiefdom: Magbaimba Ndohahun Chiefdom
PHU name: Hunduwa MCHP
Community name: HUNDUWA (MAGBAIMBA NDORWAHUN)
Name of school: ROMAN CATHOLIC PRIMARY SCHOOL (2107-2-04298)</t>
  </si>
  <si>
    <t>SLO23903623</t>
  </si>
  <si>
    <t>06-06-2025 05:20 AM</t>
  </si>
  <si>
    <t>District: Bombali
Chiefdom: Magbaimba Ndohahun Chiefdom
PHU name: Hunduwa MCHP
Community name: MATAMBA (MAGBAIMBA NDORWAHUN)
Name of school: COMMUNITY PRIMARY SCHOOL (2107-2-04321)</t>
  </si>
  <si>
    <t>XOM81691518</t>
  </si>
  <si>
    <t>05-06-2025 09:11 PM</t>
  </si>
  <si>
    <t>06-06-2025 02:59 AM</t>
  </si>
  <si>
    <t>District: Bombali
Chiefdom: Kamaranka Chiefdom
PHU name: Royeama CHP
Community name: MAKAIBA (KAMARANKA)
Name of school: ROMAN CATHOLIC PRIMARY SCHOOL (2106-2-04295)</t>
  </si>
  <si>
    <t>GGB84952939</t>
  </si>
  <si>
    <t>District: Bombali
Chiefdom: Magbaimba Ndohahun Chiefdom
PHU name: Kagbere CHC
Community name: PELEWALA (MAGBAIMBA NDORWAHUN)
Name of school: DISTRICT EDUCATION COMMITTEE PRIMARY SCHOOL (2107-2-04300)</t>
  </si>
  <si>
    <t>OVS95249106</t>
  </si>
  <si>
    <t>05-06-2025 09:10 PM</t>
  </si>
  <si>
    <t>District: Bombali
Chiefdom: Magbaimba Ndohahun Chiefdom
PHU name: Kagbere CHC
Community name: KAGBERE (MAGBAIMBA NDORWAHUN)
Name of school: AFRICA MUSLIM AGENCY PRIMARY SCHOOL (2107-2-04303)</t>
  </si>
  <si>
    <t>PFB55756038</t>
  </si>
  <si>
    <t>05-06-2025 09:09 PM</t>
  </si>
  <si>
    <t>District: Bombali
Chiefdom: Magbaimba Ndohahun Chiefdom
PHU name: Kagbere CHC
Community name: KAGBERE (MAGBAIMBA NDORWAHUN)
Name of school: WESLEYAN CHURCH OF SIERRA LEONE PRIMARY SCHOOL (2107-2-04304)</t>
  </si>
  <si>
    <t>ZOS28119839</t>
  </si>
  <si>
    <t>05-06-2025 12:43 PM</t>
  </si>
  <si>
    <t>District: Bombali
Chiefdom: Gbanti (Bombali) Chiefdom
PHU name: Stocco CHP
Community name: MASUBA (GBANTI)
Name of school: WESLEYAN CHURCH OF SIERRA LEONE PRIMARY (2104-2-04477)</t>
  </si>
  <si>
    <t>OMX33377548</t>
  </si>
  <si>
    <t>05-06-2025 12:42 PM</t>
  </si>
  <si>
    <t>District: Bombali
Chiefdom: Gbanti (Bombali) Chiefdom
PHU name: Stocco CHP
Community name: TALENT TOWN (GBANTI)
Name of school: SANDRED MODEL ACADEMY PIMARY SCHOOL, TALENT TOWN, MAKENI (2104-2-04211)</t>
  </si>
  <si>
    <t>HPK38634029</t>
  </si>
  <si>
    <t>05-06-2025 12:41 PM</t>
  </si>
  <si>
    <t>District: Bombali
Chiefdom: Gbanti (Bombali) Chiefdom
PHU name: Stocco CHP
Community name: MAKENI (GBANTI)
Name of school: ISLAHA PRIMARY SCHOOL (2104-2-04202)</t>
  </si>
  <si>
    <t>MEN98005996</t>
  </si>
  <si>
    <t>05-06-2025 12:40 PM</t>
  </si>
  <si>
    <t>District: Bombali
Chiefdom: Gbanti (Bombali) Chiefdom
PHU name: Stocco CHP
Community name: STOCCO JUNCTION MAKENI (GBANTI)
Name of school: ALHADI ISLAMIC PRIMARY SCHOOL (2104-2-04218)</t>
  </si>
  <si>
    <t>IZP62240692</t>
  </si>
  <si>
    <t>05-06-2025 12:39 PM</t>
  </si>
  <si>
    <t>District: Bombali
Chiefdom: Gbanti (Bombali) Chiefdom
PHU name: Stocco CHP
Community name: MAKENI (GBANTI)
Name of school: KANKAYLAY (2104-2-04204)</t>
  </si>
  <si>
    <t>EDV78986114</t>
  </si>
  <si>
    <t>05-06-2025 12:37 PM</t>
  </si>
  <si>
    <t>District: Bombali
Chiefdom: Gbanti (Bombali) Chiefdom
PHU name: Stocco CHP
Community name: 8 SHELTER OF HOPE DRIVE, MABANTA
Name of school: SHELTER OF HOPE ACADEMY (2104-2-14331)</t>
  </si>
  <si>
    <t>RJS96041378</t>
  </si>
  <si>
    <t>05-06-2025 10:43 AM</t>
  </si>
  <si>
    <t>05-06-2025 12:24 PM</t>
  </si>
  <si>
    <t>District: Bombali
Chiefdom: Makarie Chiefdom
PHU name: Fullah Town 1 (Makarie) CHP
Community name: MANGE LOKO (MAKARI)
Name of school: BAPTIST MODEL PRIMARY SCHOOL (2108-2-04331)</t>
  </si>
  <si>
    <t>XZP47305475</t>
  </si>
  <si>
    <t>District: Bombali
Chiefdom: Makarie Chiefdom
PHU name: Karefay Themne CHP
Community name: MATOGO (MAKARI)
Name of school: ROMAN CATHOLIC PRIMARY SCHOOL (2108-2-04330)</t>
  </si>
  <si>
    <t>BVM82815452</t>
  </si>
  <si>
    <t>05-06-2025 12:19 PM</t>
  </si>
  <si>
    <t>District: Bombali
Chiefdom: Makeni City
PHU name: Teko Barracks CHP
Community name: AZZOLINE HIGH WAY MAKENI (MAKENI CITY)
Name of school: HERITAGE PRIMARY SCHOOL (2191-2-12158)</t>
  </si>
  <si>
    <t>GVJ29758457</t>
  </si>
  <si>
    <t>05-06-2025 10:41 AM</t>
  </si>
  <si>
    <t>District: Bombali
Chiefdom: Makarie Chiefdom
PHU name: Karefay Themne CHP
Community name: ROBOMBEH (MAKARI)
Name of school: BAI SEBORA KASANGHA ISLAMIC PRIMARY SCHOOL (2108-2-13090)</t>
  </si>
  <si>
    <t>OIT83102975</t>
  </si>
  <si>
    <t>District: Bombali
Chiefdom: Makarie Chiefdom
PHU name: Mangay Loko MCHP
Community name: MANGE LOKO (MAKARI)
Name of school: KING FAHAG PRIMARY SCHOOL MAGE LOKO (2108-2-04333)</t>
  </si>
  <si>
    <t>INX16014860</t>
  </si>
  <si>
    <t>05-06-2025 10:40 AM</t>
  </si>
  <si>
    <t>District: Bombali
Chiefdom: Makarie Chiefdom
PHU name: Mangay Loko MCHP
Community name: MATOMBO (MAKARI)
Name of school: AHMADIYYA MUSLIM PRIMARY SCHOOL (2108-2-04334)</t>
  </si>
  <si>
    <t>JTZ41830666</t>
  </si>
  <si>
    <t>District: Bombali
Chiefdom: Makarie Chiefdom
PHU name: Mangay Loko MCHP
Community name: MAYORBA (MAKARI)
Name of school: KANSANGHA ISLAMIC PRIMARY SCHOOL (2108-2-04356)</t>
  </si>
  <si>
    <t>EUL31873500</t>
  </si>
  <si>
    <t>05-06-2025 10:39 AM</t>
  </si>
  <si>
    <t>District: Bombali
Chiefdom: Makarie Chiefdom
PHU name: Mangay Loko MCHP
Community name: MAYORBA (MAKARI)
Name of school: JULIUS MAADA BIO PRIMARY SCHOOL (2108-2-12841)</t>
  </si>
  <si>
    <t>ADS45921508</t>
  </si>
  <si>
    <t>05-06-2025 10:38 AM</t>
  </si>
  <si>
    <t xml:space="preserve">District: Bombali
Chiefdom: Makarie Chiefdom
PHU name: Mangay Loko MCHP
Community name: MASAPRI
Name of school: JULIUS MAADA BIO ISLAMIC PRIMARY SCHOOL  (2108-1-14524)</t>
  </si>
  <si>
    <t>AYZ86861657</t>
  </si>
  <si>
    <t>05-06-2025 10:35 AM</t>
  </si>
  <si>
    <t>District: Bombali
Chiefdom: Makarie Chiefdom
PHU name: Mabayo MCHP
Community name: MABAYO (MAKARI)
Name of school: SIERRA LEONE MUSLIM WOMEN BENEVOLENT ORGANISATION PRIMARY SCHOOL (2108-2-04362)</t>
  </si>
  <si>
    <t>NXU96980990</t>
  </si>
  <si>
    <t>District: Bombali
Chiefdom: Makarie Chiefdom
PHU name: Mabayo MCHP
Community name: MAKONDO (MAKARI)
Name of school: SIERRA LEONE MUSLIM WOMEN BENEVOLENT ORGANISATION PRIMARY SCHOOL (2108-2-04363)</t>
  </si>
  <si>
    <t>CSH95939302</t>
  </si>
  <si>
    <t>05-06-2025 10:34 AM</t>
  </si>
  <si>
    <t>District: Bombali
Chiefdom: Makarie Chiefdom
PHU name: Mabayo MCHP
Community name: ROGBESSEH (MAKARI)
Name of school: ROGBESSEH COMMUNITY PRIMARY SCHOOL (2108-2-04332)</t>
  </si>
  <si>
    <t>EBR52406726</t>
  </si>
  <si>
    <t>05-06-2025 10:33 AM</t>
  </si>
  <si>
    <t>District: Bombali
Chiefdom: Makarie Chiefdom
PHU name: Mabayo MCHP
Community name: MABUYA (MAKARI)
Name of school: ROMAN CATHOLIC PRIMARY SCHOOL (2108-2-04372)</t>
  </si>
  <si>
    <t>OCH88001326</t>
  </si>
  <si>
    <t>05-06-2025 10:32 AM</t>
  </si>
  <si>
    <t>District: Bombali
Chiefdom: Makarie Chiefdom
PHU name: Mabayo MCHP
Community name: LUNGI ACREA (MAKARI)
Name of school: DISTRICT EDUCATION COMMITTEE PRIMARY SCHOOL (2108-2-04378)</t>
  </si>
  <si>
    <t>IAF37199211</t>
  </si>
  <si>
    <t>05-06-2025 10:31 AM</t>
  </si>
  <si>
    <t>District: Bombali
Chiefdom: Makarie Chiefdom
PHU name: Mabayo MCHP
Community name: MATHENE (MAKARI)
Name of school: DISTRICT EDUCATION COMMITTEE PRIMARY SCHOOL (2108-2-04379)</t>
  </si>
  <si>
    <t>CSR42052650</t>
  </si>
  <si>
    <t>05-06-2025 10:29 AM</t>
  </si>
  <si>
    <t>District: Bombali
Chiefdom: Makarie Chiefdom
PHU name: Mabayo MCHP
Community name: MAGUMBU (MAKARI)
Name of school: DISTRICT EDUCATION COMMITTEE PRIMARY SCHOOL (2108-2-04367)</t>
  </si>
  <si>
    <t>BOC29032972</t>
  </si>
  <si>
    <t>District: Bombali
Chiefdom: Makarie Chiefdom
PHU name: Makarie MCHP
Community name: MAKAPR (MAKARI)
Name of school: DISTRICT EDUCATION COMMITTEE PRIMARY SCHOOL (2108-2-04338)</t>
  </si>
  <si>
    <t>QFI96529721</t>
  </si>
  <si>
    <t>05-06-2025 10:28 AM</t>
  </si>
  <si>
    <t xml:space="preserve">District: Bombali
Chiefdom: Makarie Chiefdom
PHU name: Makarie MCHP
Community name: WORREH YEAMA (MAKARI)
Name of school: ERNEST BAI KOROMA  ISLAMIC PRIMARY SCHOOL (2108-2-13092)</t>
  </si>
  <si>
    <t>WZR23824955</t>
  </si>
  <si>
    <t>05-06-2025 10:27 AM</t>
  </si>
  <si>
    <t>District: Bombali
Chiefdom: Makarie Chiefdom
PHU name: Makarie MCHP
Community name: WORREH YEAMA (MAKARI)
Name of school: DISTRICT EDUCATION COMMITTEE PRIMARY SCHOOL (2108-2-04347)</t>
  </si>
  <si>
    <t>MGA85679237</t>
  </si>
  <si>
    <t>District: Bombali
Chiefdom: Makarie Chiefdom
PHU name: Makarie MCHP
Community name: WORREH (MAKARI)
Name of school: KASANGHA ISLAMIC PRIMARY SCHOOL (2108-2-04365)</t>
  </si>
  <si>
    <t>JNK91020167</t>
  </si>
  <si>
    <t>05-06-2025 10:26 AM</t>
  </si>
  <si>
    <t>District: Bombali
Chiefdom: Makarie Chiefdom
PHU name: Makarie MCHP
Community name: MAMONEH
Name of school: ERNEST BAI KOROMA ISLAMIC PRIMARY SCHOOL (2108-2-13791)</t>
  </si>
  <si>
    <t>NYY58312485</t>
  </si>
  <si>
    <t>District: Bombali
Chiefdom: Makeni City
PHU name: Teko Barracks CHP
Community name: CONGO TOWN (MAKENI CITY)
Name of school: ANSARUL ISLAMIC PRIMARY SCHOOL , II (2191-2-04425)</t>
  </si>
  <si>
    <t>GOL40096828</t>
  </si>
  <si>
    <t>05-06-2025 10:25 AM</t>
  </si>
  <si>
    <t>District: Bombali
Chiefdom: Makarie Chiefdom
PHU name: Punthun MCHP
Community name: PUNTHUN (MAKARI)
Name of school: SIERRA LEONE MUSLIM WOMEN BENEVOLENT ORGANISATION PRIMARY SCHOOL (2108-2-04364)</t>
  </si>
  <si>
    <t>HUU16913710</t>
  </si>
  <si>
    <t>05-06-2025 10:24 AM</t>
  </si>
  <si>
    <t>District: Bombali
Chiefdom: Makarie Chiefdom
PHU name: Punthun MCHP
Community name: KEREFAY LOL (MAKARI)
Name of school: CHILD IN NEED PRIMARY SCHOOL (2108-2-04336)</t>
  </si>
  <si>
    <t>RQL37446593</t>
  </si>
  <si>
    <t>05-06-2025 10:21 AM</t>
  </si>
  <si>
    <t>District: Bombali
Chiefdom: Makarie Chiefdom
PHU name: Punthun MCHP
Community name: MABOTIMA VILLAGE (MAKARI)
Name of school: MABOTIMA COMMUNITY PRIMARY SCHOOL (2108-2-04371)</t>
  </si>
  <si>
    <t>KZW25948282</t>
  </si>
  <si>
    <t>05-06-2025 10:19 AM</t>
  </si>
  <si>
    <t>District: Bombali
Chiefdom: Makarie Chiefdom
PHU name: Punthun MCHP
Community name: YANKASA (MAKARI)
Name of school: DISTRICT EDUCATION COMMITTEE PRIMARY SCHOOL (2108-2-04380)</t>
  </si>
  <si>
    <t>CZO22887025</t>
  </si>
  <si>
    <t>05-06-2025 10:18 AM</t>
  </si>
  <si>
    <t>05-06-2025 10:45 AM</t>
  </si>
  <si>
    <t>District: Bombali
Chiefdom: Makarie Chiefdom
PHU name: Kerefay Loko MCHP
Community name: MAKARIE (MAKARI)
Name of school: SIERRA LEONE MUSLIM WOMEN BENEVOLENT ORGANISATION PRIMARY SCHOOL (2108-2-04340)</t>
  </si>
  <si>
    <t>THG20167525</t>
  </si>
  <si>
    <t>05-06-2025 10:17 AM</t>
  </si>
  <si>
    <t>District: Bombali
Chiefdom: Makarie Chiefdom
PHU name: Kerefay Loko MCHP
Community name: MABIABUNDA (MAKARI)
Name of school: ROMAN CATHOLIC PRIMARY SCHOOL (2108-2-04370)</t>
  </si>
  <si>
    <t>RPR55337856</t>
  </si>
  <si>
    <t>District: Bombali
Chiefdom: Makeni City
PHU name: Teko Barracks CHP
Community name: AZZOLINE HIGH WAY MAKENI (MAKENI CITY)
Name of school: SAINT FRANCIS PRIMARY SCHOOL , MAKENI (2191-2-04500)</t>
  </si>
  <si>
    <t>KJF64446035</t>
  </si>
  <si>
    <t>05-06-2025 10:16 AM</t>
  </si>
  <si>
    <t>District: Bombali
Chiefdom: Makarie Chiefdom
PHU name: Kerefay Loko MCHP
Community name: MABAIBANA (MAKARI)
Name of school: EVANGELICAL MODEL PRIIMARY SCHOOL (2108-2-04369)</t>
  </si>
  <si>
    <t>OTX39101007</t>
  </si>
  <si>
    <t>District: Bombali
Chiefdom: Makarie Chiefdom
PHU name: Magbaikoli MCHP
Community name: MAGBAIKOLI (MAKARI)
Name of school: KARIM MEMORIAL PRIMARY SCHOOL (2108-2-04373)</t>
  </si>
  <si>
    <t>EAJ75256443</t>
  </si>
  <si>
    <t>05-06-2025 10:15 AM</t>
  </si>
  <si>
    <t>District: Bombali
Chiefdom: Makarie Chiefdom
PHU name: Kolisokoh CHP
Community name: KOLISOKOH (MAKARI)
Name of school: WESLEYAN CHURCH OF SIERRA LEONE PRIMARY (2108-2-04377)</t>
  </si>
  <si>
    <t>WJV93039903</t>
  </si>
  <si>
    <t>05-06-2025 10:14 AM</t>
  </si>
  <si>
    <t>District: Bombali
Chiefdom: Makarie Chiefdom
PHU name: Kolisokoh CHP
Community name: MAKARIE (MAKARI)
Name of school: ROMAN CATHOLIC PRIMARY SCHOOL (2108-2-04339)</t>
  </si>
  <si>
    <t>XWT08646375</t>
  </si>
  <si>
    <t>05-06-2025 10:13 AM</t>
  </si>
  <si>
    <t>District: Bombali
Chiefdom: Makarie Chiefdom
PHU name: Kolisokoh CHP
Community name: KOLISOKOH (MAKARI)
Name of school: SIERRA LEONE MUSLIM BROTHERHOOD PRIMARY SCHOOL (2108-2-04376)</t>
  </si>
  <si>
    <t>KRY20739314</t>
  </si>
  <si>
    <t>05-06-2025 10:12 AM</t>
  </si>
  <si>
    <t>District: Bombali
Chiefdom: Makarie Chiefdom
PHU name: Kolisokoh CHP
Community name: KEREFAY BANA (MAKARI)
Name of school: ROMAN CATHOLIC PRIMARY SCHOOL (2108-2-04348)</t>
  </si>
  <si>
    <t>GGB44792265</t>
  </si>
  <si>
    <t>District: Bombali
Chiefdom: Makarie Chiefdom
PHU name: Kolisokoh CHP
Community name: THONKOMBA (MAKARI)
Name of school: DISTRICT EDUCATION COMMITTEE PRIMARY SCHOOL (2108-2-04374)</t>
  </si>
  <si>
    <t>WHY40822559</t>
  </si>
  <si>
    <t>05-06-2025 10:11 AM</t>
  </si>
  <si>
    <t>District: Bombali
Chiefdom: Makarie Chiefdom
PHU name: Kolisokoh CHP
Community name: MAGBENTEH (MAKARI)
Name of school: ALHADI ISLAMIC PRI (2108-2-04324)</t>
  </si>
  <si>
    <t>WMI69774172</t>
  </si>
  <si>
    <t>District: Bombali
Chiefdom: Makeni City
PHU name: Teko Barracks CHP
Community name: AZZOLINE HIGH WAY MAKENI (MAKENI CITY)
Name of school: EVERY NATION ACADEMY PRIMARY SCHOOL (2191-2-04457)</t>
  </si>
  <si>
    <t>AZX95784849</t>
  </si>
  <si>
    <t>District: Bombali
Chiefdom: Makeni City
PHU name: Teko Barracks CHP
Community name: BEATRICE LANE MAKENI (MAKENI CITY)
Name of school: YOUNG MUSLIM PRIMARY SCHOOL (2191-2-04517)</t>
  </si>
  <si>
    <t>DUG31145610</t>
  </si>
  <si>
    <t>05-06-2025 10:42 AM</t>
  </si>
  <si>
    <t>District: Bombali
Chiefdom: Makeni City
PHU name: Teko Barracks CHP
Community name: MAKENI (MAKENI CITY)
Name of school: ASSEMBLIES OF GOD PRIMARY SCHOOL (2191-2-04479)</t>
  </si>
  <si>
    <t>ZGL39906487</t>
  </si>
  <si>
    <t>District: Bombali
Chiefdom: Makeni City
PHU name: Teko Barracks CHP
Community name: TEKO ROAD (MAKENI CITY)
Name of school: SIERRA LEONE INTERNATIONAL ACADEMY (2191-2-04446)</t>
  </si>
  <si>
    <t>VZA60222022</t>
  </si>
  <si>
    <t xml:space="preserve">District: Bombali
Chiefdom: Makeni City
PHU name: Teko Barracks CHP
Community name: MAKENI
Name of school: SEVENTH DAY ADVENTIST  (2191-2-14510)</t>
  </si>
  <si>
    <t>LCI31199259</t>
  </si>
  <si>
    <t>District: Bombali
Chiefdom: Makeni City
PHU name: Fullah Town 2 (Makeni City) CHP
Community name: FULLAH TOWN (MAKENI CITY)
Name of school: UNITED METHODIST CHURCH PRIMARY SCHOOL UPPER (2191-2-04510)</t>
  </si>
  <si>
    <t>VTS29711867</t>
  </si>
  <si>
    <t>District: Bombali
Chiefdom: Makeni City
PHU name: Fullah Town 2 (Makeni City) CHP
Community name: FULLAH TOWN (MAKENI CITY)
Name of school: UNITED METHODIST CHURCH PRIMARY SCHOOL (2191-2-04511)</t>
  </si>
  <si>
    <t>BKS67030512</t>
  </si>
  <si>
    <t>District: Bombali
Chiefdom: Makeni City
PHU name: Fullah Town 2 (Makeni City) CHP
Community name: MAKENI (MAKENI CITY)
Name of school: PEDMAL INTERNATIONAL ACADEMY (2191-2-04539)</t>
  </si>
  <si>
    <t>ULB18136074</t>
  </si>
  <si>
    <t>District: Bombali
Chiefdom: Makeni City
PHU name: Fullah Town 2 (Makeni City) CHP
Community name: MAKENI (MAKENI CITY)
Name of school: ALHADI ISLAMIC PRIMARY 2) (2191-2-04413)</t>
  </si>
  <si>
    <t>QQJ44302569</t>
  </si>
  <si>
    <t>District: Bombali
Chiefdom: Makeni City
PHU name: Fullah Town 2 (Makeni City) CHP
Community name: SESAY STREET (MAKENI CITY)
Name of school: ALHADI ISLAMIC PRIMARY SCHOOL1) (2191-2-04384)</t>
  </si>
  <si>
    <t>KHH27745569</t>
  </si>
  <si>
    <t>District: Bombali
Chiefdom: Bombali Sebora Chiefdom
PHU name: Maboleh CHP
Community name: MABOLEH (BOMBALI SEBORA)
Name of school: UNITED METHODIST CHURCH PRIMARY SCHOOL (2102-2-04131)</t>
  </si>
  <si>
    <t>GIQ40510545</t>
  </si>
  <si>
    <t xml:space="preserve">District: Bombali
Chiefdom: Bombali Sebora Chiefdom
PHU name: Pate-Bana Masimbo CHP
Community name: MANKNEH  I (BOMBALI SEBORA)
Name of school: SAINT PETER LUTHERN PRIMARY SCHOOL , MANKNEH . I (2102-2-04118)</t>
  </si>
  <si>
    <t>FHL04811814</t>
  </si>
  <si>
    <t>05-06-2025 10:30 AM</t>
  </si>
  <si>
    <t>District: Bombali
Chiefdom: Makeni City
PHU name: Fullah Town 2 (Makeni City) CHP
Community name: CONGO TOWN (MAKENI CITY)
Name of school: MEDLIN'S INTERNATIONAL ACADEMY (2191-2-04382)</t>
  </si>
  <si>
    <t>TET05935686</t>
  </si>
  <si>
    <t>District: Bombali
Chiefdom: Makeni City
PHU name: Fullah Town 2 (Makeni City) CHP
Community name: MAKENI (MAKENI CITY)
Name of school: MONS WILLIAM GRASSI ROMAN CATHOLIC PRIMARY SCHOOL (2191-2-04536)</t>
  </si>
  <si>
    <t>GNL43624914</t>
  </si>
  <si>
    <t xml:space="preserve">District: Bombali
Chiefdom: Bombali Sebora Chiefdom
PHU name: Pate-Bana Masimbo CHP
Community name: ROGBOM SELLA (BOMBALI SEBORA)
Name of school: GERTIES GALS  PRIMARY SCHOOL (2102-2-04136)</t>
  </si>
  <si>
    <t>CZP65744621</t>
  </si>
  <si>
    <t>05-06-2025 10:23 AM</t>
  </si>
  <si>
    <t>District: Bombali
Chiefdom: Bombali Sebora Chiefdom
PHU name: Pate-Bana Masimbo CHP
Community name: MANKNEH TWO (BOMBALI SEBORA)
Name of school: AFRICA MUSLIM AGENCY PRIMARY SCHOOL (2102-2-04119)</t>
  </si>
  <si>
    <t>QMY20476096</t>
  </si>
  <si>
    <t>05-06-2025 10:22 AM</t>
  </si>
  <si>
    <t>District: Bombali
Chiefdom: Bombali Sebora Chiefdom
PHU name: Pate-Bana Masimbo CHP
Community name: ROBINE MAKENI BOMBALI SEBORA
Name of school: FAITH IN GOD PRIMARY SCHOOL (2102-2-14259)</t>
  </si>
  <si>
    <t>SMA43678874</t>
  </si>
  <si>
    <t>District: Bombali
Chiefdom: Bombali Sebora Chiefdom
PHU name: Pate-Bana Masimbo CHP
Community name: PATE BANA MASIMBO (BOMBALI SEBORA)
Name of school: DISTRICT EDUCATION COMMITTEE PRIMARY SCHOOL (2102-2-04120)</t>
  </si>
  <si>
    <t>ADU09861439</t>
  </si>
  <si>
    <t>District: Bombali
Chiefdom: Makeni City
PHU name: Red Cross (Makeni City) CHP
Community name: ROPOLON ROAD MAKENI (MAKENI CITY)
Name of school: CHILDREN WELFARE PRIMARY SCHOOL (2191-2-04534)</t>
  </si>
  <si>
    <t>ACP41251651</t>
  </si>
  <si>
    <t>District: Bombali
Chiefdom: Bombali Sebora Chiefdom
PHU name: Masory CHP
Community name: MAKAMBO VILLAGE (BOMBALI SEBORA)
Name of school: HENRY DURING MEMORIAL PRIMARY SCHOOL (2102-2-13079)</t>
  </si>
  <si>
    <t>VBI15031556</t>
  </si>
  <si>
    <t>District: Bombali
Chiefdom: Bombali Sebora Chiefdom
PHU name: Masory CHP
Community name: MAKENI (MAKENI CITY)
Name of school: FINOH INTERNATIONAL ACADEMY PRIMARY SCHOOL (2191-2-04519)</t>
  </si>
  <si>
    <t>ZHY90883932</t>
  </si>
  <si>
    <t>District: Bombali
Chiefdom: Bombali Sebora Chiefdom
PHU name: Masory CHP
Community name: ROGBERAY (BOMBALI SEBORA)
Name of school: COMMUNITY PRIMARY SCHOOL (2102-2-04121)</t>
  </si>
  <si>
    <t>VVQ14804902</t>
  </si>
  <si>
    <t>District: Bombali
Chiefdom: Bombali Sebora Chiefdom
PHU name: Masory CHP
Community name: MASSORIE (BOMBALI SEBORA)
Name of school: ROMAN CATHOLIC PRIMARY SCHOOL (2102-2-04148)</t>
  </si>
  <si>
    <t>YQD61345845</t>
  </si>
  <si>
    <t xml:space="preserve">District: Bombali
Chiefdom: Makeni City
PHU name: Red Cross (Makeni City) CHP
Community name: TEKO ROAD (MAKENI CITY)
Name of school: COLIGM  PRIMARY SCHOOL (2191-2-04508)</t>
  </si>
  <si>
    <t>DHV72480958</t>
  </si>
  <si>
    <t>District: Bombali
Chiefdom: Makeni City
PHU name: Red Cross (Makeni City) CHP
Community name: RENKA STREET MAKENI (MAKENI CITY)
Name of school: BAI SEBORA KASAGHA ISLAMIC PRIMARY SCHOOL (2191-2-04556)</t>
  </si>
  <si>
    <t>NSG72698368</t>
  </si>
  <si>
    <t>District: Bombali
Chiefdom: Makeni City
PHU name: Red Cross (Makeni City) CHP
Community name: MAKENI (MAKENI CITY)
Name of school: CHRIST LIFE INTERNATIONAL ACADEMY (2191-2-04542)</t>
  </si>
  <si>
    <t>LLG58298065</t>
  </si>
  <si>
    <t>05-06-2025 10:08 AM</t>
  </si>
  <si>
    <t>District: Bombali
Chiefdom: Makeni City
PHU name: Red Cross (Makeni City) CHP
Community name: TEKO ROAD (MAKENI CITY)
Name of school: GREATER ACADEMY PRIMARY SCHOOL (2191-2-04409)</t>
  </si>
  <si>
    <t>HFE84015673</t>
  </si>
  <si>
    <t>05-06-2025 10:02 AM</t>
  </si>
  <si>
    <t>05-06-2025 10:06 AM</t>
  </si>
  <si>
    <t>District: Bombali
Chiefdom: Makarie Chiefdom
PHU name: Kolisokoh CHP
Community name: RORINKA (MAKARI)
Name of school: ROBINKA COMMUNITY PRIMARY SCHOOL (2108-2-04351)</t>
  </si>
  <si>
    <t>QRU96394491</t>
  </si>
  <si>
    <t>05-06-2025 10:01 AM</t>
  </si>
  <si>
    <t>District: Bombali
Chiefdom: Makarie Chiefdom
PHU name: Kolisokoh CHP
Community name: MAGBEMA (MAKARI)
Name of school: EVANGELICAL MODEL PRIMARY SCHOOL (2108-2-12156)</t>
  </si>
  <si>
    <t>EJG24680994</t>
  </si>
  <si>
    <t>05-06-2025 10:00 AM</t>
  </si>
  <si>
    <t>District: Bombali
Chiefdom: Makarie Chiefdom
PHU name: Kolisokoh CHP
Community name: MATHINKA (MAKARI)
Name of school: MAGBENTEH COMMUNITY BORDERING PRIMARY SCHOOL (2108-2-04328)</t>
  </si>
  <si>
    <t>CDC76284402</t>
  </si>
  <si>
    <t>District: Bombali
Chiefdom: Makeni City
PHU name: Red Cross (Makeni City) CHP
Community name: MAKAMA ROAD MAKENI CITY
Name of school: INTERNATIONAL COLLEGE OF MAKENI (2191-2-14239)</t>
  </si>
  <si>
    <t>VBV38732986</t>
  </si>
  <si>
    <t>05-06-2025 10:04 AM</t>
  </si>
  <si>
    <t>District: Bombali
Chiefdom: Makeni City
PHU name: Red Cross (Makeni City) CHP
Community name: ROBINE MAKENI (MAKENI CITY)
Name of school: ROYAL ACADEMY PRIMARY SCHOOL (2191-2-04410)</t>
  </si>
  <si>
    <t>QYG37548966</t>
  </si>
  <si>
    <t>05-06-2025 10:03 AM</t>
  </si>
  <si>
    <t>District: Bombali
Chiefdom: Makeni City
PHU name: Red Cross (Makeni City) CHP
Community name: AZZOLINE HIGH WAY MAKENI (MAKENI CITY)
Name of school: SAINT FRANCIS PRIMARY SCHOOL , MAKENI (2191-2-04496)</t>
  </si>
  <si>
    <t>KRV42182270</t>
  </si>
  <si>
    <t>District: Bombali
Chiefdom: Makeni City
PHU name: Red Cross (Makeni City) CHP
Community name: MAKNEH (MAKENI CITY)
Name of school: GENESIS INTERNATIONAL ACADEMY PRIMARY (2191-2-04386)</t>
  </si>
  <si>
    <t>FVR25397044</t>
  </si>
  <si>
    <t>05-06-2025 09:25 AM</t>
  </si>
  <si>
    <t>05-06-2025 09:56 AM</t>
  </si>
  <si>
    <t>District: Bombali
Chiefdom: Makarie Chiefdom
PHU name: Kolisokoh CHP
Community name: MASONGBO (MAKARI)
Name of school: SIERRA LEONE MUSLIM WOMEN BENEVOLENT ORGANISATION PRIMARY SCHOOL (2108-2-04354)</t>
  </si>
  <si>
    <t>GNP60004179</t>
  </si>
  <si>
    <t>District: Bombali
Chiefdom: Makeni City
PHU name: Red Cross (Makeni City) CHP
Community name: CONGO TOWN MAKENI CITY
Name of school: JOHNMASCO PRIMARY SCHOOL (2191-2-14240)</t>
  </si>
  <si>
    <t>CIO72348774</t>
  </si>
  <si>
    <t>05-06-2025 09:28 AM</t>
  </si>
  <si>
    <t>District: Bombali
Chiefdom: Makeni City
PHU name: Red Cross (Makeni City) CHP
Community name: FIELD ROAD MAKENI (MAKENI CITY)
Name of school: ALLISON INTERNATIONAL ELEMENTARY SCHOOL (2191-2-04515)</t>
  </si>
  <si>
    <t>LHF80250810</t>
  </si>
  <si>
    <t>District: Bombali
Chiefdom: Makeni City
PHU name: Red Cross (Makeni City) CHP
Community name: MAKENI (MAKENI CITY)
Name of school: NATIONAL PENTECOSTAL PRIMARY (2191-2-04527)</t>
  </si>
  <si>
    <t>XEY16180282</t>
  </si>
  <si>
    <t>05-06-2025 09:24 AM</t>
  </si>
  <si>
    <t>District: Bombali
Chiefdom: Makeni City
PHU name: Red Cross (Makeni City) CHP
Community name: STATION ROAD MAKENI (MAKENI CITY)
Name of school: HENRY DUNANT PRIMARY SCHOOL (2191-2-04540)</t>
  </si>
  <si>
    <t>JMP21844545</t>
  </si>
  <si>
    <t>05-06-2025 09:22 AM</t>
  </si>
  <si>
    <t>District: Bombali
Chiefdom: Makeni City
PHU name: Red Cross (Makeni City) CHP
Community name: 21 YIKS ROAD
Name of school: DESTINY MOULDING INTERNATIONAL ACADEMY (2191-2-14237)</t>
  </si>
  <si>
    <t>MGJ64207378</t>
  </si>
  <si>
    <t>05-06-2025 09:17 AM</t>
  </si>
  <si>
    <t>05-06-2025 09:18 AM</t>
  </si>
  <si>
    <t>District: Bombali
Chiefdom: Makeni City
PHU name: Red Cross (Makeni City) CHP
Community name: OLD LUNSAR ROAD
Name of school: GREAT ASSEMBLY OF GOD PRIMARY SCHOOL (2191-2-14238)</t>
  </si>
  <si>
    <t>EPA21331170</t>
  </si>
  <si>
    <t>District: Bombali
Chiefdom: Makeni City
PHU name: Red Cross (Makeni City) CHP
Community name: CONGO TOWN (MAKENI CITY)
Name of school: NATIONAL PENTECOSTAL PRIMARY SCHOOL (2191-2-04396)</t>
  </si>
  <si>
    <t>DPX73769699</t>
  </si>
  <si>
    <t>05-06-2025 09:16 AM</t>
  </si>
  <si>
    <t>District: Bombali
Chiefdom: Makeni City
PHU name: Red Cross (Makeni City) CHP
Community name: MAKENI (MAKENI CITY)
Name of school: NEW LAND PRIMARY SCHOOL (2191-2-04395)</t>
  </si>
  <si>
    <t>EHZ57171511</t>
  </si>
  <si>
    <t>05-06-2025 09:14 AM</t>
  </si>
  <si>
    <t>District: Bombali
Chiefdom: Makeni City
PHU name: Red Cross (Makeni City) CHP
Community name: MAKAMA MAKENI (MAKENI CITY)
Name of school: NORTHERN POLYTECHNIC PRACTICING SCHOOL (2191-2-04461)</t>
  </si>
  <si>
    <t>XIY79700275</t>
  </si>
  <si>
    <t>05-06-2025 09:13 AM</t>
  </si>
  <si>
    <t>District: Bombali
Chiefdom: Makeni City
PHU name: Red Cross (Makeni City) CHP
Community name: MAKENI (MAKENI CITY)
Name of school: SEBORA INTERNATIONAL PRIMARY SCHOOL (2191-2-04454)</t>
  </si>
  <si>
    <t>SUX27284945</t>
  </si>
  <si>
    <t>05-06-2025 09:12 AM</t>
  </si>
  <si>
    <t>District: Bombali
Chiefdom: Makeni City
PHU name: Red Cross (Makeni City) CHP
Community name: AZZOLINE HIGH WAY MAKENI (MAKENI CITY)
Name of school: FORUM FOR AFRICAN WOMEN EDUCATIONIST PRIMARY SCHOOL (2191-2-04504)</t>
  </si>
  <si>
    <t>FCE86479615</t>
  </si>
  <si>
    <t>05-06-2025 09:11 AM</t>
  </si>
  <si>
    <t>District: Bombali
Chiefdom: Makeni City
PHU name: Red Cross (Makeni City) CHP
Community name: AZZOLINE HIGH WAY MAKENI (MAKENI CITY)
Name of school: CHURCH OF GOD OF PROPHECY PRIMARY SCHOOL (2191-2-04483)</t>
  </si>
  <si>
    <t>EHE35071135</t>
  </si>
  <si>
    <t>05-06-2025 09:10 AM</t>
  </si>
  <si>
    <t>District: Bombali
Chiefdom: Makeni City
PHU name: Red Cross (Makeni City) CHP
Community name: MAKENI (MAKENI CITY)
Name of school: SAM-MARY INTERNATIONAL ACADEMY PRIMARY (2191-2-12052)</t>
  </si>
  <si>
    <t>SSZ39102824</t>
  </si>
  <si>
    <t>05-06-2025 09:05 AM</t>
  </si>
  <si>
    <t>05-06-2025 09:07 AM</t>
  </si>
  <si>
    <t>District: Bombali
Chiefdom: Makarie Chiefdom
PHU name: Kolisokoh CHP
Community name: FULLAH TOWN (MAKARI)
Name of school: SIERRA LEONE MUSLIM WOMEN BENEVOLENT ORGANISATION PRIMARY SCHOOL (2108-2-04352)</t>
  </si>
  <si>
    <t>LMO16984473</t>
  </si>
  <si>
    <t>05-06-2025 09:04 AM</t>
  </si>
  <si>
    <t>District: Bombali
Chiefdom: Makarie Chiefdom
PHU name: Kolisokoh CHP
Community name: ROBARAY (MAKARI)
Name of school: SIERRA LEONE MUSLIM WOMEN BENEVOLENT ORGANISATION PRIMARY SCHOOL (2108-2-04350)</t>
  </si>
  <si>
    <t>XSV48152279</t>
  </si>
  <si>
    <t>District: Bombali
Chiefdom: Makarie Chiefdom
PHU name: Kolisokoh CHP
Community name: MAKOTH (MAKARI)
Name of school: CHURCH OF GOD PRIMARY SCHOOL (2108-2-04342)</t>
  </si>
  <si>
    <t>JNW60137631</t>
  </si>
  <si>
    <t>05-06-2025 09:03 AM</t>
  </si>
  <si>
    <t>District: Bombali
Chiefdom: Makarie Chiefdom
PHU name: Kolisokoh CHP
Community name: MADINA TABAI MAKARI
Name of school: REDEMPTION BILINGUAL ACADEMY PRIMARY SCHOOL (2108-2-13793)</t>
  </si>
  <si>
    <t>LWZ42578621</t>
  </si>
  <si>
    <t>05-06-2025 09:02 AM</t>
  </si>
  <si>
    <t>District: Bombali
Chiefdom: Makarie Chiefdom
PHU name: Kolisokoh CHP
Community name: MADINA TABAI (MAKARI)
Name of school: HOLY FAMILY COMMUNITY PRIMARY (2108-2-04337)</t>
  </si>
  <si>
    <t>RIY19302527</t>
  </si>
  <si>
    <t>05-06-2025 09:06 AM</t>
  </si>
  <si>
    <t>District: Bombali
Chiefdom: Makarie Chiefdom
PHU name: Kolisokoh CHP
Community name: ROLAKOH II (MAKARI)
Name of school: SIERRA LEONE MUSLIM WOMEN BENEVOLENT ORGANISATION PRIMARY SCHOOL (2108-2-04344)</t>
  </si>
  <si>
    <t>OPW53886760</t>
  </si>
  <si>
    <t>05-06-2025 09:00 AM</t>
  </si>
  <si>
    <t>District: Bombali
Chiefdom: Makarie Chiefdom
PHU name: Kolisokoh CHP
Community name: MANKNEH BANA (MAKARI)
Name of school: ROMAN CATHOLIC PRIMARY SCHOOL (2108-2-04343)</t>
  </si>
  <si>
    <t>VNC01290770</t>
  </si>
  <si>
    <t>05-06-2025 08:58 AM</t>
  </si>
  <si>
    <t>District: Bombali
Chiefdom: Makarie Chiefdom
PHU name: Kolisokoh CHP
Community name: ROLAYAN (MAKARI)
Name of school: ROLAYAN COMMUNITY PRIMARY SCHOOL (2108-2-04345)</t>
  </si>
  <si>
    <t>NTH18392840</t>
  </si>
  <si>
    <t>District: Bombali
Chiefdom: Makeni City
PHU name: Red Cross (Makeni City) CHP
Community name: TEKO ROAD (MAKENI CITY)
Name of school: OUR LADY OF FATIMA ROMAN CATHOLIC PRIMARY SCHOOL BOYS (2191-2-04393)</t>
  </si>
  <si>
    <t>NYP99494708</t>
  </si>
  <si>
    <t>District: Bombali
Chiefdom: Makeni City
PHU name: Red Cross (Makeni City) CHP
Community name: TEKO ROAD (MAKENI CITY)
Name of school: OUR LADY OF FATIMA ROMAN CATHOLIC PRIMARY SCHOOL BOYS 1 (2191-2-04392)</t>
  </si>
  <si>
    <t>ZES37261954</t>
  </si>
  <si>
    <t>District: Bombali
Chiefdom: Makeni City
PHU name: Red Cross (Makeni City) CHP
Community name: POLICE BARRACK MAKENI (MAKENI CITY)
Name of school: KANKAYLAY ISLAMIC PRIMARY SCHOOL , MAKENI (2191-2-04494)</t>
  </si>
  <si>
    <t>ERC12433782</t>
  </si>
  <si>
    <t>05-06-2025 08:55 AM</t>
  </si>
  <si>
    <t>05-06-2025 08:56 AM</t>
  </si>
  <si>
    <t>District: Bombali
Chiefdom: Makarie Chiefdom
PHU name: Mateneh MCHP
Community name: MASONGBO (MAKARI)
Name of school: WESLEYAN CHURCH OF SIERRA LEONE PRIMARY (2108-2-04355)</t>
  </si>
  <si>
    <t>PGR74563664</t>
  </si>
  <si>
    <t>05-06-2025 08:54 AM</t>
  </si>
  <si>
    <t>District: Bombali
Chiefdom: Makarie Chiefdom
PHU name: Mateneh MCHP
Community name: MATHINKA (MAKARI)
Name of school: DISTRICT EDUCATION COMMITTEE PRIMARY SCHOOL (2104-2-04192)</t>
  </si>
  <si>
    <t>LCS25019638</t>
  </si>
  <si>
    <t>05-06-2025 08:52 AM</t>
  </si>
  <si>
    <t>District: Bombali
Chiefdom: Makarie Chiefdom
PHU name: Thonkoba CHP
Community name: LACCOH STREET
Name of school: KINGS AND QUEENS COLLEGE PRIMARY SCHOOL (2108-2-13792)</t>
  </si>
  <si>
    <t>RGQ40692529</t>
  </si>
  <si>
    <t>District: Bombali
Chiefdom: Makarie Chiefdom
PHU name: Yainkassa CHP
Community name: MASONGBO (MAKARI)
Name of school: ROMAN CATHOLIC PRIMARY SCHOOL (2108-2-04353)</t>
  </si>
  <si>
    <t>SSR02313039</t>
  </si>
  <si>
    <t>05-06-2025 08:51 AM</t>
  </si>
  <si>
    <t>District: Bombali
Chiefdom: Makarie Chiefdom
PHU name: Yainkassa CHP
Community name: MAGBENTEH MAKARI
Name of school: SIERRA EXPERIMENTAL PRIMARY SCHOOL (2108-2-13794)</t>
  </si>
  <si>
    <t>YQR68028130</t>
  </si>
  <si>
    <t>District: Bombali
Chiefdom: Makeni City
PHU name: Red Cross (Makeni City) CHP
Community name: MAKENI (MAKENI CITY)
Name of school: TABAI INTERNATIIONAL ACADEMY PRIMARY SCHOOL (2191-2-04463)</t>
  </si>
  <si>
    <t>GUP04022066</t>
  </si>
  <si>
    <t>05-06-2025 08:53 AM</t>
  </si>
  <si>
    <t>District: Bombali
Chiefdom: Makeni City
PHU name: Red Cross (Makeni City) CHP
Community name: MATHANKO STREET MAKENI (MAKENI CITY)
Name of school: MODERN PRIMARY SCHOOL , MAKENI (2191-2-04487)</t>
  </si>
  <si>
    <t>XUF94171898</t>
  </si>
  <si>
    <t>District: Bombali
Chiefdom: Makeni City
PHU name: Tonko CHP
Community name: TEKO ROAD (MAKENI CITY)
Name of school: SAINT JOSEPH ROMAN CATHOLIC PRIMARY SCHOOL FOR GIRLS (2191-2-04415)</t>
  </si>
  <si>
    <t>RUG99057703</t>
  </si>
  <si>
    <t>05-06-2025 08:50 AM</t>
  </si>
  <si>
    <t>District: Bombali
Chiefdom: Makarie Chiefdom
PHU name: Masongbo (Makarie) CHC
Community name: MASONGO (MAKARI)
Name of school: MELISH INTERNATIONAL ACADEMY PRIMARY SCHOOL (2108-2-04361)</t>
  </si>
  <si>
    <t>VLU91879309</t>
  </si>
  <si>
    <t>05-06-2025 08:48 AM</t>
  </si>
  <si>
    <t>District: Bombali
Chiefdom: Makeni City
PHU name: Tonko CHP
Community name: TEKO BARRACKS (MAKENI CITY)
Name of school: ROMAN CATHOLIC PRIMARY SCHOOL 2 (2191-2-04456)</t>
  </si>
  <si>
    <t>CJW44045819</t>
  </si>
  <si>
    <t>District: Bombali
Chiefdom: Makarie Chiefdom
PHU name: Masongbo (Makarie) CHC
Community name: MAGBENTEH (MAKARI)
Name of school: BAPTIST MODEL PRIMARY SCHOOL LOWER (2108-2-04323)</t>
  </si>
  <si>
    <t>KKF15941308</t>
  </si>
  <si>
    <t>05-06-2025 08:47 AM</t>
  </si>
  <si>
    <t>District: Bombali
Chiefdom: Makarie Chiefdom
PHU name: Masongbo (Makarie) CHC
Community name: MAGBENTEH (MAKARI)
Name of school: BAPTIST MODEL PRIMARY SCHOOL (2108-2-04325)</t>
  </si>
  <si>
    <t>YUZ22950233</t>
  </si>
  <si>
    <t>District: Bombali
Chiefdom: Makeni City
PHU name: Tonko CHP
Community name: TEKO BARRACKS (MAKENI CITY)
Name of school: TEKO SERVICES ROMAN CATHOLIC PRIMARY SCHOOL I (2191-2-04394)</t>
  </si>
  <si>
    <t>CCI71769413</t>
  </si>
  <si>
    <t>05-06-2025 08:45 AM</t>
  </si>
  <si>
    <t>District: Bombali
Chiefdom: Makarie Chiefdom
PHU name: Masongbo (Makarie) CHC
Community name: MAKEH (MAKARI)
Name of school: KANKAYLAY ISLAMIC PRIMARY SCHOOL (2108-2-04341)</t>
  </si>
  <si>
    <t>AGY23857316</t>
  </si>
  <si>
    <t>02-06-2025 09:26 AM</t>
  </si>
  <si>
    <t>05-06-2025 08:28 AM</t>
  </si>
  <si>
    <t>District: Bo
Chiefdom: Badjia
PHU name: Njagbahun MCHP
Community name: Kpuabu
Name of school: Lissa Memorial Primary</t>
  </si>
  <si>
    <t>YTV48873606</t>
  </si>
  <si>
    <t>02-06-2025 09:25 AM</t>
  </si>
  <si>
    <t>District: Bo
Chiefdom: Badjia
PHU name: Njandama MCHP
Community name: Gumahun
Name of school: Namya Islamic Primary</t>
  </si>
  <si>
    <t>WHH97025137</t>
  </si>
  <si>
    <t>05-06-2025 08:27 AM</t>
  </si>
  <si>
    <t>District: Bo
Chiefdom: Badjia
PHU name: Njandama MCHP
Community name: Ngiewoma
Name of school: Namya Islamic Primary</t>
  </si>
  <si>
    <t>RDJ55152368</t>
  </si>
  <si>
    <t>02-06-2025 09:24 AM</t>
  </si>
  <si>
    <t>District: Bo
Chiefdom: Badjia
PHU name: Njandama MCHP
Community name: Jokibu
Name of school: R C Primary School</t>
  </si>
  <si>
    <t>BTI62551346</t>
  </si>
  <si>
    <t>05-06-2025 08:26 AM</t>
  </si>
  <si>
    <t>District: Bombali
Chiefdom: Makeni City
PHU name: Tonko CHP
Community name: MAKENI (MAKENI CITY)
Name of school: DISTRICT EDUCATION COMMITTEE PRIMARY SCHOOL (2191-2-04422)</t>
  </si>
  <si>
    <t>RBX51827842</t>
  </si>
  <si>
    <t>05-06-2025 08:23 AM</t>
  </si>
  <si>
    <t>District: Bombali
Chiefdom: Makeni City
PHU name: Tonko CHP
Community name: SESAY STREET (MAKENI CITY)
Name of school: ABFLO INTERNATIONAL ACADEMY (2191-2-04532)</t>
  </si>
  <si>
    <t>XEE27676078</t>
  </si>
  <si>
    <t>05-06-2025 08:14 AM</t>
  </si>
  <si>
    <t>District: Bombali
Chiefdom: Makeni City
PHU name: Tonko CHP
Community name: 2 MOHAMED BANGURA STREET, WATER WORKS AREA
Name of school: SHALOM ROYAL ACADEMY (2191-2-14242)</t>
  </si>
  <si>
    <t>DYU72386449</t>
  </si>
  <si>
    <t>05-06-2025 08:13 AM</t>
  </si>
  <si>
    <t>District: Bombali
Chiefdom: Makeni City
PHU name: Tonko CHP
Community name: MAKAL
Name of school: GRACE PRESBYTERIAN PRIMARYSCHOOL (2191-2-14494)</t>
  </si>
  <si>
    <t>MWC18896720</t>
  </si>
  <si>
    <t>05-06-2025 08:06 AM</t>
  </si>
  <si>
    <t>District: Bombali
Chiefdom: Mara Chiefdom
PHU name: Manewa MCHP
Community name: MARA
Name of school: ANSARUL ISLAMIC PRIMARY SCHOOL (2109-2-04576)</t>
  </si>
  <si>
    <t>WBW52749194</t>
  </si>
  <si>
    <t>05-06-2025 08:05 AM</t>
  </si>
  <si>
    <t>District: Bombali
Chiefdom: Mara Chiefdom
PHU name: Manewa MCHP
Community name: MAROKIE (MARA)
Name of school: BENEVOLENT ISLAMIC PRIMARY SCHOOL (2109-2-04572)</t>
  </si>
  <si>
    <t>BVF12323531</t>
  </si>
  <si>
    <t>District: Bombali
Chiefdom: Makeni City
PHU name: Tonko CHP
Community name: MASORYA AREA
Name of school: EXPERIMENTAL ACADEMY PRIMARY (2191-2-14650)</t>
  </si>
  <si>
    <t>CMU01429762</t>
  </si>
  <si>
    <t>05-06-2025 08:04 AM</t>
  </si>
  <si>
    <t>District: Bombali
Chiefdom: Mara Chiefdom
PHU name: Manewa MCHP
Community name: MANEWA (MARA)
Name of school: EVANGELICAL MODEL PRIIMARY SCHOOL (2109-2-04571)</t>
  </si>
  <si>
    <t>MGU74223415</t>
  </si>
  <si>
    <t>District: Bombali
Chiefdom: Mara Chiefdom
PHU name: Manewa MCHP
Community name: ROBUNG (MARA)
Name of school: EVANGELICAL MODEL PRIIMARY SCHOOL (2109-2-04577)</t>
  </si>
  <si>
    <t>JDE37386058</t>
  </si>
  <si>
    <t>05-06-2025 08:03 AM</t>
  </si>
  <si>
    <t>District: Bombali
Chiefdom: Makeni City
PHU name: Tonko CHP
Community name: MAKENI (MAKENI CITY)
Name of school: OXFORD INTERNATIONAL ACADEMY (2191-2-04547)</t>
  </si>
  <si>
    <t>TPE89487081</t>
  </si>
  <si>
    <t>District: Bombali
Chiefdom: Mara Chiefdom
PHU name: Manewa MCHP
Community name: MARA
Name of school: ROMAN CATHOLIC PRIMARY SCHOOL (2109-2-04575)</t>
  </si>
  <si>
    <t>YTV07965966</t>
  </si>
  <si>
    <t>05-06-2025 08:02 AM</t>
  </si>
  <si>
    <t>District: Bombali
Chiefdom: Mara Chiefdom
PHU name: Mara CHC
Community name: MALAINKA (MARA)
Name of school: EVANGELICAL MODEL PRIIMARY SCHOOL (2109-2-04574)</t>
  </si>
  <si>
    <t>CSU18362342</t>
  </si>
  <si>
    <t>05-06-2025 08:01 AM</t>
  </si>
  <si>
    <t>District: Bombali
Chiefdom: Makeni City
PHU name: Tonko CHP
Community name: OIC ROAD MAKENI (MAKENI CITY)
Name of school: TONGOS PRIMARY SCHOOL (2191-2-12343)</t>
  </si>
  <si>
    <t>RUO84502299</t>
  </si>
  <si>
    <t>05-06-2025 07:59 AM</t>
  </si>
  <si>
    <t>District: Bombali
Chiefdom: Makeni City
PHU name: Tonko CHP
Community name: OIC ROAD MAKENI (MAKENI CITY)
Name of school: SIERRA LEONE MUSLIM WOMEN BENEVOLENT ORGANISATION PRIMARY SCHOOL (2191-2-04406)</t>
  </si>
  <si>
    <t>XQK65766828</t>
  </si>
  <si>
    <t>05-06-2025 07:56 AM</t>
  </si>
  <si>
    <t>District: Bombali
Chiefdom: Mara Chiefdom
PHU name: Mara CHC
Community name: MAGBANSOR (MARA)
Name of school: ISLAMIC DAWAN PRIMARY SCHOOL MAGBURAKA (2109-2-04573)</t>
  </si>
  <si>
    <t>IJR60760714</t>
  </si>
  <si>
    <t>05-06-2025 07:55 AM</t>
  </si>
  <si>
    <t>District: Bombali
Chiefdom: Mara Chiefdom
PHU name: Mara CHC
Community name: MAYAINGBAY (MARA)
Name of school: UNITED METHODIST CHURCH PRIMARY SCHOOL (2109-2-04565)</t>
  </si>
  <si>
    <t>ZTX20618783</t>
  </si>
  <si>
    <t>05-06-2025 07:54 AM</t>
  </si>
  <si>
    <t>District: Bombali
Chiefdom: Mara Chiefdom
PHU name: Mara CHC
Community name: MADORA (MARA)
Name of school: ALHADI ISLAMIC PRIMARY SCHOOL (2109-2-04563)</t>
  </si>
  <si>
    <t>VBD22725920</t>
  </si>
  <si>
    <t>05-06-2025 07:53 AM</t>
  </si>
  <si>
    <t>District: Bombali
Chiefdom: Mara Chiefdom
PHU name: Mara CHC
Community name: MAKENG (MARA)
Name of school: ROYAL ACADEMY PRIMARY SCHOOL (2109-2-13095)</t>
  </si>
  <si>
    <t>IER56887200</t>
  </si>
  <si>
    <t>05-06-2025 07:52 AM</t>
  </si>
  <si>
    <t>District: Bombali
Chiefdom: Mara Chiefdom
PHU name: Mara CHC
Community name: MAMARIA (MARA)
Name of school: SIERRA LEONE MUSLIM BROTHERHOOD PRIMARY SCHOOL (2109-2-04570)</t>
  </si>
  <si>
    <t>FWQ41305775</t>
  </si>
  <si>
    <t>05-06-2025 07:43 AM</t>
  </si>
  <si>
    <t>District: Bombali
Chiefdom: Mara Chiefdom
PHU name: Mara CHC
Community name: MAMILLEH (MARA)
Name of school: HIZBULLAH ISLAMIC PRIMARY SCHOOL (2109-2-04564)</t>
  </si>
  <si>
    <t>GTF48522557</t>
  </si>
  <si>
    <t>05-06-2025 07:40 AM</t>
  </si>
  <si>
    <t>District: Bombali
Chiefdom: Mara Chiefdom
PHU name: Mara CHC
Community name: MASETHELEH (MARA)
Name of school: EVANGELICAL MODEL PRIIMARY SCHOOL (2109-2-04567)</t>
  </si>
  <si>
    <t>FUY01178569</t>
  </si>
  <si>
    <t>05-06-2025 07:39 AM</t>
  </si>
  <si>
    <t>District: Bombali
Chiefdom: Mara Chiefdom
PHU name: Kiampkakolo MCHP
Community name: ROWAKA (MARA)
Name of school: EVANGELICAL MODEL PRIIMARY SCHOOL (2109-2-04578)</t>
  </si>
  <si>
    <t>DZJ32675774</t>
  </si>
  <si>
    <t>District: Bombali
Chiefdom: Mara Chiefdom
PHU name: Kiampkakolo MCHP
Community name: KIAMP KAKOLO (MARA)
Name of school: EVANGELICAL MODEL PRIIMARY SCHOOL (2109-2-04562)</t>
  </si>
  <si>
    <t>GIJ26638245</t>
  </si>
  <si>
    <t>05-06-2025 07:37 AM</t>
  </si>
  <si>
    <t>District: Bombali
Chiefdom: Mara Chiefdom
PHU name: Kiampkakolo MCHP
Community name: MABILAFU (MARA)
Name of school: EVANGELICAL MODEL PRIIMARY SCHOOL (2109-2-04566)</t>
  </si>
  <si>
    <t>BYR94832635</t>
  </si>
  <si>
    <t>05-06-2025 06:09 AM</t>
  </si>
  <si>
    <t>05-06-2025 06:58 AM</t>
  </si>
  <si>
    <t>District: Bombali
Chiefdom: Makeni City
PHU name: Tonko CHP
Community name: ROPOLON ROAD MAKENI (MAKENI CITY)
Name of school: BENEVOLENT ISLAMIC PRIMARY (2191-2-04426)</t>
  </si>
  <si>
    <t>HEF08145336</t>
  </si>
  <si>
    <t>05-06-2025 06:06 AM</t>
  </si>
  <si>
    <t>District: Bombali
Chiefdom: Makeni City
PHU name: Tonko CHP
Community name: PATEBANA MARANK (MAKENI CITY)
Name of school: ROMAN CATHOLIC PRIMARY SCHOOL (2191-2-04428)</t>
  </si>
  <si>
    <t>MHO89640833</t>
  </si>
  <si>
    <t>05-06-2025 06:05 AM</t>
  </si>
  <si>
    <t>District: Bombali
Chiefdom: Makeni City
PHU name: Tonko CHP
Community name: CONGO TOWN (MAKENI CITY)
Name of school: WESLEYAN PRIMARY SCHOOL (2191-2-04403)</t>
  </si>
  <si>
    <t>JDD53325846</t>
  </si>
  <si>
    <t>05-06-2025 06:03 AM</t>
  </si>
  <si>
    <t>District: Bombali
Chiefdom: Makeni City
PHU name: Tonko CHP
Community name: MAKENI (MAKENI CITY)
Name of school: SIERRA LEONE MUSLIM WOMEN BENEVOLENT ORGANISATION PRIMARY SCHOOL (2191-2-04423)</t>
  </si>
  <si>
    <t>TVU50075227</t>
  </si>
  <si>
    <t>05-06-2025 06:00 AM</t>
  </si>
  <si>
    <t>05-06-2025 06:57 AM</t>
  </si>
  <si>
    <t>District: Bombali
Chiefdom: Makeni City
PHU name: Tonko CHP
Community name: FROINTER ROAD MAKENI (MAKENI CITY)
Name of school: DWIGHT INTERNATIONAL ACADEMY (2191-2-04557)</t>
  </si>
  <si>
    <t>VCH15913809</t>
  </si>
  <si>
    <t>05-06-2025 05:54 AM</t>
  </si>
  <si>
    <t>05-06-2025 06:54 AM</t>
  </si>
  <si>
    <t>District: Bombali
Chiefdom: Makeni City
PHU name: Tonko CHP
Community name: RENKA STREET MAKENI (MAKENI CITY)
Name of school: SIERRA LEONE MUSLIM WOMEN BENEVOLENT ORGANISATION PRIMARY SCHOOL (2191-2-04381)</t>
  </si>
  <si>
    <t>AII80058059</t>
  </si>
  <si>
    <t>05-06-2025 05:50 AM</t>
  </si>
  <si>
    <t>05-06-2025 06:52 AM</t>
  </si>
  <si>
    <t>District: Bombali
Chiefdom: Makeni City
PHU name: Tonko CHP
Community name: BACK OF WALLAH STREET MAKENI (MAKENI CITY)
Name of school: RESCUE INTERNATIONAL ACADEMY PRIMARY SCHOOL, MAKENI (2191-2-04546)</t>
  </si>
  <si>
    <t>RDT34446226</t>
  </si>
  <si>
    <t>05-06-2025 06:08 AM</t>
  </si>
  <si>
    <t>District: Bombali
Chiefdom: Ngowahun Chiefdom
PHU name: Tambiama CHP
Community name: MAKAHITHE (N'GOWAHUN)
Name of school: ROMAN CATHOLIC PRIMARY SCHOOL (2110-2-04591)</t>
  </si>
  <si>
    <t>WUJ16577899</t>
  </si>
  <si>
    <t>05-06-2025 06:07 AM</t>
  </si>
  <si>
    <t>District: Bombali
Chiefdom: Ngowahun Chiefdom
PHU name: Tambiama CHP
Community name: MAKORWOR (N'GOWAHUN)
Name of school: WORD OF FAITH PRIMARY SCHOOL (2110-2-04592)</t>
  </si>
  <si>
    <t>QJX61001909</t>
  </si>
  <si>
    <t>District: Bombali
Chiefdom: Ngowahun Chiefdom
PHU name: Tambiama CHP
Community name: MAHARIGOR (N'GOWAHUN)
Name of school: BAPTIST MODEL PRIMARY SCHOOL (2110-2-12057)</t>
  </si>
  <si>
    <t>ICZ80542671</t>
  </si>
  <si>
    <t>District: Bombali
Chiefdom: Ngowahun Chiefdom
PHU name: Tambiama CHP
Community name: KAGBERAY (N'GOWAHUN)
Name of school: KAGBERAY COMMUNITY PRIMARY SCHOOL (2110-2-04601)</t>
  </si>
  <si>
    <t>QYG56898669</t>
  </si>
  <si>
    <t>District: Bombali
Chiefdom: Ngowahun Chiefdom
PHU name: Tambiama CHP
Community name: MANDIRO VILLAGE
Name of school: KING FUAD ISLAMIC PRIMARY SCHOOL (2107-2-12350)</t>
  </si>
  <si>
    <t>TET85104427</t>
  </si>
  <si>
    <t>05-06-2025 06:04 AM</t>
  </si>
  <si>
    <t>District: Bombali
Chiefdom: Ngowahun Chiefdom
PHU name: Tambiama CHP
Community name: MAYATTA (N'GOWAHUN)
Name of school: EDUCATION HOPE ACADEMY PRIMARY SCHOOL (2110-2-04610)</t>
  </si>
  <si>
    <t>VYF83403552</t>
  </si>
  <si>
    <t>05-06-2025 06:02 AM</t>
  </si>
  <si>
    <t>District: Bombali
Chiefdom: Ngowahun Chiefdom
PHU name: Tambiama CHP
Community name: KALANGBA (N'GOWAHUN)
Name of school: WESLEYAN CHURCH OF SIERRA LEONE PRIMARY (2110-2-04582)</t>
  </si>
  <si>
    <t>BTP03562472</t>
  </si>
  <si>
    <t>05-06-2025 06:01 AM</t>
  </si>
  <si>
    <t>District: Bombali
Chiefdom: Ngowahun Chiefdom
PHU name: Kalangba (Ngowahun) CHC
Community name: KALANGBA (N'GOWAHUN)
Name of school: SIERRA LEONE MUSLIM BROTHERHOOD PRIMARY SCHOOL (2110-2-04605)</t>
  </si>
  <si>
    <t>AYA37874726</t>
  </si>
  <si>
    <t>05-06-2025 05:59 AM</t>
  </si>
  <si>
    <t>District: Bombali
Chiefdom: Ngowahun Chiefdom
PHU name: Kalangba (Ngowahun) CHC
Community name: MAPEMA (N'GOWAHUN)
Name of school: DISTRICT EDUCATION COMMITTEE PRIMARY SCHOOL (2110-2-04607)</t>
  </si>
  <si>
    <t>DVJ23082188</t>
  </si>
  <si>
    <t>05-06-2025 05:58 AM</t>
  </si>
  <si>
    <t>District: Bombali
Chiefdom: Ngowahun Chiefdom
PHU name: Kalangba (Ngowahun) CHC
Community name: TANYEHUN (N'GOWAHUN)
Name of school: TANYEHUN COMMUNITY PRIMARY SCHOOL (2110-2-04584)</t>
  </si>
  <si>
    <t>MPG27706396</t>
  </si>
  <si>
    <t>05-06-2025 05:56 AM</t>
  </si>
  <si>
    <t>District: Bombali
Chiefdom: Ngowahun Chiefdom
PHU name: Kalangba (Ngowahun) CHC
Community name: LOGBERAY (N'GOWAHUN)
Name of school: COMMUNITY PRIMARY SCHOOL (2110-2-04585)</t>
  </si>
  <si>
    <t>AEK00911648</t>
  </si>
  <si>
    <t>05-06-2025 05:55 AM</t>
  </si>
  <si>
    <t>District: Bombali
Chiefdom: Ngowahun Chiefdom
PHU name: Kalangba (Ngowahun) CHC
Community name: MAFORAY (N'GOWAHUN)
Name of school: MACAULEY MEMORIAL PRIMARY SCHOOL (2110-2-04608)</t>
  </si>
  <si>
    <t>URA66974382</t>
  </si>
  <si>
    <t>05-06-2025 05:38 AM</t>
  </si>
  <si>
    <t>District: Bombali
Chiefdom: Ngowahun Chiefdom
PHU name: Kalangba (Ngowahun) CHC
Community name: MAHARIE (N'GOWAHUN)
Name of school: WESLEYAN CHURCH OF SIERRA LEONE PRIMARY (2110-2-04580)</t>
  </si>
  <si>
    <t>ZAW09535893</t>
  </si>
  <si>
    <t>05-06-2025 05:36 AM</t>
  </si>
  <si>
    <t>District: Bombali
Chiefdom: Ngowahun Chiefdom
PHU name: Maharie CHP
Community name: GARANGAWA (N'GOWAHUN)
Name of school: GARANGAWA COMMUNITY SCHOOL (2110-2-04581)</t>
  </si>
  <si>
    <t>ELP57008707</t>
  </si>
  <si>
    <t>05-06-2025 05:35 AM</t>
  </si>
  <si>
    <t>District: Bombali
Chiefdom: Ngowahun Chiefdom
PHU name: Maharie CHP
Community name: MAKOMBI (N'GOWAHUN)
Name of school: COMMUNITY PRIMARY SCHOOL (2110-2-04600)</t>
  </si>
  <si>
    <t>WUG19077382</t>
  </si>
  <si>
    <t>District: Bombali
Chiefdom: Ngowahun Chiefdom
PHU name: Maharie CHP
Community name: MATHEUN (N'GOWAHUN)
Name of school: COMMUNITY PRIMARY SCHOOL (2110-2-04606)</t>
  </si>
  <si>
    <t>GXV27393539</t>
  </si>
  <si>
    <t>05-06-2025 05:32 AM</t>
  </si>
  <si>
    <t>District: Bombali
Chiefdom: Ngowahun Chiefdom
PHU name: Maharie CHP
Community name: TAMBIAMA (N'GOWAHUN)
Name of school: SAINT PETERS ROMAN CATHOLIC PRIMARY SCHOOL (2110-2-04611)</t>
  </si>
  <si>
    <t>ABQ06718333</t>
  </si>
  <si>
    <t>05-06-2025 05:31 AM</t>
  </si>
  <si>
    <t>District: Bombali
Chiefdom: Ngowahun Chiefdom
PHU name: Maharie CHP
Community name: MAKATAY (N'GOWAHUN)
Name of school: WESLEYAN CHURCH OF SIERRA LEONE PRIMARY (2110-2-04597)</t>
  </si>
  <si>
    <t>UWG25613432</t>
  </si>
  <si>
    <t>05-06-2025 05:30 AM</t>
  </si>
  <si>
    <t>District: Bombali
Chiefdom: Bombali Sebora Chiefdom
PHU name: Maforay (Bombali Sebora) CHP
Community name: BENKIYA (BOMBALI SEBORA)
Name of school: YOUNG MUSLIM PRIMARY SCHOOL , BENKIYA (2102-2-04146)</t>
  </si>
  <si>
    <t>BQQ53480809</t>
  </si>
  <si>
    <t>District: Bombali
Chiefdom: Ngowahun Chiefdom
PHU name: Maharie CHP
Community name: MAFAY (N'GOWAHUN)
Name of school: WESLEYAN CHURCH OF SIERRA LEONE PRIMARY (2110-2-04596)</t>
  </si>
  <si>
    <t>HYP63699124</t>
  </si>
  <si>
    <t>05-06-2025 05:29 AM</t>
  </si>
  <si>
    <t>District: Bombali
Chiefdom: Bombali Sebora Chiefdom
PHU name: Maforay (Bombali Sebora) CHP
Community name: ROBUREH (BOMBALI SEBORA)
Name of school: REDEMPTION BILINGUAL ACADEMY (2102-2-12030)</t>
  </si>
  <si>
    <t>GYB89273451</t>
  </si>
  <si>
    <t>District: Bombali
Chiefdom: Makeni City
PHU name: Tonko CHP
Community name: BACK OFF OIC ROAD MAKENI (MAKENI CITY)
Name of school: MODEL COMPREHENSIVE ACADEMY PRIMARY SCHOOL , MAKENI (2191-2-04437)</t>
  </si>
  <si>
    <t>IDV79516147</t>
  </si>
  <si>
    <t>05-06-2025 05:28 AM</t>
  </si>
  <si>
    <t>District: Bombali
Chiefdom: Ngowahun Chiefdom
PHU name: Masongbo Loko CHP
Community name: MAGBORAWA (N'GOWAHUN)
Name of school: SIERRA LEONE MUSLIM WOMEN BENEVOLENT ORGANISATION PRIMARY SCHOOL (2110-2-04603)</t>
  </si>
  <si>
    <t>MOO69136614</t>
  </si>
  <si>
    <t>District: Bombali
Chiefdom: Bombali Sebora Chiefdom
PHU name: Maforay (Bombali Sebora) CHP
Community name: ASKA COMPOUND (BOMBALI SEBORA)
Name of school: ANN BB MEMORIAL ACADEMY (2102-2-12027)</t>
  </si>
  <si>
    <t>MXP87954787</t>
  </si>
  <si>
    <t>05-06-2025 05:25 AM</t>
  </si>
  <si>
    <t>District: Bombali
Chiefdom: Makeni City
PHU name: Tonko CHP
Community name: MAKENI CITY
Name of school: RESCUE INTERNATIIONAL ACADEMY PRIMARY SCHOOL (2191-2-04388)</t>
  </si>
  <si>
    <t>KXZ45114173</t>
  </si>
  <si>
    <t>05-06-2025 05:20 AM</t>
  </si>
  <si>
    <t>District: Bombali
Chiefdom: Bombali Sebora Chiefdom
PHU name: Maforay (Bombali Sebora) CHP
Community name: MAKENI (BOMBALI SEBORA)
Name of school: SYVANUS MEMORIAL PRIMARY SCHOOL (2102-2-04122)</t>
  </si>
  <si>
    <t>GJJ17040059</t>
  </si>
  <si>
    <t>05-06-2025 05:19 AM</t>
  </si>
  <si>
    <t>District: Bombali
Chiefdom: Ngowahun Chiefdom
PHU name: Masongbo Loko CHP
Community name: MASONGBO (N'GOWAHUN)
Name of school: WESLEYAN CHURCH OF SIERRA LEONE PRIMARY (2110-2-04602)</t>
  </si>
  <si>
    <t>MLK74103112</t>
  </si>
  <si>
    <t>District: Bombali
Chiefdom: Bombali Sebora Chiefdom
PHU name: Makama CHP
Community name: AZZOLINE HIGH WAY MAKENI (BOMBALI SEBORA)
Name of school: AFRICA MUSLIM AGENCY PRIMARY SCHOOL (2102-2-04130)</t>
  </si>
  <si>
    <t>GOM08925765</t>
  </si>
  <si>
    <t>05-06-2025 05:16 AM</t>
  </si>
  <si>
    <t>District: Bombali
Chiefdom: Ngowahun Chiefdom
PHU name: Masongbo Loko CHP
Community name: MAYEAMIE (N'GOWAHUN)
Name of school: COMMUNITY PRIMARY SCHOOL (2110-2-04587)</t>
  </si>
  <si>
    <t>GOI75532703</t>
  </si>
  <si>
    <t>05-06-2025 05:14 AM</t>
  </si>
  <si>
    <t>District: Bombali
Chiefdom: Ngowahun Chiefdom
PHU name: Makiteh (Ngowahun) MCHP
Community name: MAKITEH (N'GOWAHUN)
Name of school: DISTRICT EDUCATION COMMITTEE PRIMARY SCHOOL (2110-2-04595)</t>
  </si>
  <si>
    <t>UDB24140508</t>
  </si>
  <si>
    <t>05-06-2025 05:09 AM</t>
  </si>
  <si>
    <t>05-06-2025 05:10 AM</t>
  </si>
  <si>
    <t>District: Bombali
Chiefdom: Bombali Sebora Chiefdom
PHU name: Makama CHP
Community name: MAKAMA (BOMBALI SEBORA)
Name of school: NEW COMMUNITY CHRISTIAN PRIMARY SCHOOL (2102-2-04127)</t>
  </si>
  <si>
    <t>UHE94619667</t>
  </si>
  <si>
    <t>05-06-2025 05:07 AM</t>
  </si>
  <si>
    <t>District: Bombali
Chiefdom: Bombali Sebora Chiefdom
PHU name: Makama CHP
Community name: ROBINE MAKENI BOMBALI SEBORA
Name of school: ROBINE COMMUNITY PRIMARY SCHOOL (2102-2-13700)</t>
  </si>
  <si>
    <t>TLG97816734</t>
  </si>
  <si>
    <t>05-06-2025 05:06 AM</t>
  </si>
  <si>
    <t>District: Bombali
Chiefdom: Bombali Sebora Chiefdom
PHU name: Makama CHP
Community name: MABUREH (BOMBALI SEBORA)
Name of school: SAINT FRANCIS PRIMARY SCHOOL , MABUREH (2102-2-04134)</t>
  </si>
  <si>
    <t>AJB97117807</t>
  </si>
  <si>
    <t>05-06-2025 05:05 AM</t>
  </si>
  <si>
    <t>District: Bombali
Chiefdom: Bombali Sebora Chiefdom
PHU name: Makama CHP
Community name: MAKAMA (BOMBALI SEBORA)
Name of school: HERMANN GMEINER PRIMARY SCHOOL (2102-2-04106)</t>
  </si>
  <si>
    <t>YBI13081622</t>
  </si>
  <si>
    <t>05-06-2025 05:04 AM</t>
  </si>
  <si>
    <t>District: Bombali
Chiefdom: Bombali Sebora Chiefdom
PHU name: Patebana CHC
Community name: MAKAMA (BOMBALI SEBORA)
Name of school: WESLEYAN CHURCH OF SIERRA LEONE PRIMARY (2102-2-04116)</t>
  </si>
  <si>
    <t>QDV37080844</t>
  </si>
  <si>
    <t>05-06-2025 05:00 AM</t>
  </si>
  <si>
    <t>District: Bombali
Chiefdom: Bombali Sebora Chiefdom
PHU name: Patebana CHC
Community name: MAKAMA (BOMBALI SEBORA)
Name of school: PRINCE OF PEACE BAPTIST PRIMARY SCHOOL (2102-2-04142)</t>
  </si>
  <si>
    <t>LFE69381237</t>
  </si>
  <si>
    <t>05-06-2025 04:59 AM</t>
  </si>
  <si>
    <t>District: Bombali
Chiefdom: Bombali Sebora Chiefdom
PHU name: Patebana CHC
Community name: ROLUNK (BOMBALI SEBORA)
Name of school: YOUNG MUSLIM PRIMARY SCHOOL (2102-2-04152)</t>
  </si>
  <si>
    <t>AKL86319702</t>
  </si>
  <si>
    <t>05-06-2025 04:58 AM</t>
  </si>
  <si>
    <t>District: Bombali
Chiefdom: Ngowahun Chiefdom
PHU name: Makiteh (Ngowahun) MCHP
Community name: MAPAINDA (N'GOWAHUN)
Name of school: LIGHT HOUSE PRIMARY SCHOOL (2110-2-04609)</t>
  </si>
  <si>
    <t>MFY98463318</t>
  </si>
  <si>
    <t>05-06-2025 04:57 AM</t>
  </si>
  <si>
    <t>District: Bombali
Chiefdom: Bombali Sebora Chiefdom
PHU name: Patebana CHC
Community name: ROGBANKA (BOMBALI SEBORA)
Name of school: GBANKA COMMUNITY PRIMARY SCHOOL (2102-2-04150)</t>
  </si>
  <si>
    <t>NLL31529376</t>
  </si>
  <si>
    <t>05-06-2025 04:56 AM</t>
  </si>
  <si>
    <t>District: Bombali
Chiefdom: Bombali Sebora Chiefdom
PHU name: Robat CHP
Community name: ROSAITHNINE (BOMBALI SEBORA)
Name of school: NEW COMMUNITY PRIMARY SCHOOL (2102-2-04154)</t>
  </si>
  <si>
    <t>ZCG40186087</t>
  </si>
  <si>
    <t>05-06-2025 04:55 AM</t>
  </si>
  <si>
    <t>District: Bombali
Chiefdom: Bombali Sebora Chiefdom
PHU name: Robat CHP
Community name: ROGBORO (BOMBALI SEBORA)
Name of school: PLANTING PROMISE PRIMARY SCHOOL (2102-2-04151)</t>
  </si>
  <si>
    <t>EWY02937545</t>
  </si>
  <si>
    <t>05-06-2025 04:53 AM</t>
  </si>
  <si>
    <t>District: Bombali
Chiefdom: Bombali Sebora Chiefdom
PHU name: Robat CHP
Community name: MABUNTH (BOMBALI SEBORA)
Name of school: WESLEYAN CHURCH OF SIERRA LEONE PRIMARY (2102-2-04147)</t>
  </si>
  <si>
    <t>MTV77530046</t>
  </si>
  <si>
    <t>05-06-2025 04:52 AM</t>
  </si>
  <si>
    <t>District: Bombali
Chiefdom: Bombali Sebora Chiefdom
PHU name: Robat CHP
Community name: ROBAT (BOMBALI SEBORA)
Name of school: WESLEYAN CHURCH OF SIERRA LEONE PRIMARY SCHOOL (2102-2-04149)</t>
  </si>
  <si>
    <t>KMB08301842</t>
  </si>
  <si>
    <t>05-06-2025 04:49 AM</t>
  </si>
  <si>
    <t>District: Bombali
Chiefdom: BIRIWA
PHU name: Kakorla MCHP
Community name: BUMBAN KAKENDEKA (BIRIWA)
Name of school: ROMAN CATHOLIC PRIMARY SCHOOL (2101-2-04065)</t>
  </si>
  <si>
    <t>QGC30711429</t>
  </si>
  <si>
    <t>District: Bombali
Chiefdom: BIRIWA
PHU name: Kakorla MCHP
Community name: KAMARON (BIRIWA)
Name of school: COMMUNITY PRIMARY SCHOOL (2101-2-04068)</t>
  </si>
  <si>
    <t>JCK87276175</t>
  </si>
  <si>
    <t>05-06-2025 04:48 AM</t>
  </si>
  <si>
    <t>District: Bombali
Chiefdom: BIRIWA
PHU name: Kakorla MCHP
Community name: KAMAKITA (BIRIWA)
Name of school: ROMAN CATHOLIC PRIMARY SCHOOL (2101-2-04067)</t>
  </si>
  <si>
    <t>GZO10544922</t>
  </si>
  <si>
    <t>05-06-2025 04:47 AM</t>
  </si>
  <si>
    <t>District: Bombali
Chiefdom: BIRIWA
PHU name: Kakorla MCHP
Community name: KAKOLA (BIRIWA)
Name of school: ROMAN CATHOLIC PRIMARY SCHOOL (2101-2-04066)</t>
  </si>
  <si>
    <t>KXV96699361</t>
  </si>
  <si>
    <t>05-06-2025 04:46 AM</t>
  </si>
  <si>
    <t>District: Bombali
Chiefdom: BIRIWA
PHU name: Bumban CHP
Community name: KAMATHIDI (BIRIWA)
Name of school: SAINT DOMINIC ROMAN CATHOLIC PRIMARY (2101-2-04038)</t>
  </si>
  <si>
    <t>CBM38671366</t>
  </si>
  <si>
    <t>05-06-2025 04:45 AM</t>
  </si>
  <si>
    <t>District: Bombali
Chiefdom: BIRIWA
PHU name: Bumban CHP
Community name: BUMBAN (BIRIWA)
Name of school: SAINT THERESA ROMAN CATHOLIC PRIMARY SCHOOL (2101-2-04101)</t>
  </si>
  <si>
    <t>LKB19896913</t>
  </si>
  <si>
    <t>05-06-2025 04:43 AM</t>
  </si>
  <si>
    <t>District: Bombali
Chiefdom: BIRIWA
PHU name: Bumbanday MCHP
Community name: KABURUYAN (BIRIWA)
Name of school: DISTRICT EDUCATION COMMITTEE PRIMARY SCHOOL (2101-2-04045)</t>
  </si>
  <si>
    <t>HSY31093934</t>
  </si>
  <si>
    <t>05-06-2025 04:42 AM</t>
  </si>
  <si>
    <t>District: Bombali
Chiefdom: BIRIWA
PHU name: Bumbanday MCHP
Community name: BUMBANDAIN (BIRIWA)
Name of school: SAINT JOSEPH'S ROMAN CATHOLIC PRIMARY SCHOOL (2101-2-04042)</t>
  </si>
  <si>
    <t>YXZ09274934</t>
  </si>
  <si>
    <t>05-06-2025 04:41 AM</t>
  </si>
  <si>
    <t>District: Bombali
Chiefdom: BIRIWA
PHU name: Kanikay MCHP
Community name: KAMAGBAMGBEH (BIRIWA)
Name of school: ROMAN CATHOLIC PRIMARY SCHOOL (2101-2-04064)</t>
  </si>
  <si>
    <t>YNL30081915</t>
  </si>
  <si>
    <t>05-06-2025 04:40 AM</t>
  </si>
  <si>
    <t>District: Bombali
Chiefdom: BIRIWA
PHU name: Kanikay MCHP
Community name: KANIKAY (BIRIWA)
Name of school: ROMAN CATHOLIC PRIMARY SCHOOL (2101-2-04079)</t>
  </si>
  <si>
    <t>PKI86777003</t>
  </si>
  <si>
    <t>05-06-2025 04:39 AM</t>
  </si>
  <si>
    <t>District: Bombali
Chiefdom: BIRIWA
PHU name: Kagbaneh CHC
Community name: MADINA FULLAH (BIRIWA)
Name of school: AL-HARRKAN ISLAMIC PRIMARY SCHOOL (2101-2-04094)</t>
  </si>
  <si>
    <t>MUA40547021</t>
  </si>
  <si>
    <t>05-06-2025 04:36 AM</t>
  </si>
  <si>
    <t>District: Bombali
Chiefdom: BIRIWA
PHU name: Kagbaneh CHC
Community name: KAGBANEH (BIRIWA)
Name of school: WESLEYAN CHURCH OF SIERRA LEONE PRIMARY SCHOOL (2101-2-04073)</t>
  </si>
  <si>
    <t>DIU81816031</t>
  </si>
  <si>
    <t>05-06-2025 04:32 AM</t>
  </si>
  <si>
    <t>District: Bombali
Chiefdom: BIRIWA
PHU name: Kakorla MCHP
Community name: KAMATHIDI (BIRIWA)
Name of school: SAINT DOMINIC ROMAN CATHOLIC PRIMARY (2101-2-04038)</t>
  </si>
  <si>
    <t>VHD86482618</t>
  </si>
  <si>
    <t>05-06-2025 04:28 AM</t>
  </si>
  <si>
    <t>District: Bombali
Chiefdom: BIRIWA
PHU name: Kakorla MCHP
Community name: MAYONGBO (BIRIWA)
Name of school: ROMAN CATHOLIC PRIMARY SCHOOL (2101-2-04070)</t>
  </si>
  <si>
    <t>0</t>
  </si>
  <si>
    <t>CQZ93843370</t>
  </si>
  <si>
    <t>05-06-2025 04:27 AM</t>
  </si>
  <si>
    <t>District: Bombali
Chiefdom: BIRIWA
PHU name: Kakorla MCHP
Community name: WARIDALAH (BIRIWA)
Name of school: DISTRICT EDUCATION COMMITTEE PRIMARY SCHOOL (2101-2-04085)</t>
  </si>
  <si>
    <t>TBK22164774</t>
  </si>
  <si>
    <t>04-06-2025 07:03 PM</t>
  </si>
  <si>
    <t>District: Bombali
Chiefdom: BIRIWA
PHU name: Manjoro MCHP
Community name: KABAKE (BIRIWA)
Name of school: ROMAN CATHOLIC PRIMARY SCHOOL (2101-2-04044)</t>
  </si>
  <si>
    <t>DBT59010479</t>
  </si>
  <si>
    <t>04-06-2025 07:01 PM</t>
  </si>
  <si>
    <t>District: Bombali
Chiefdom: BIRIWA
PHU name: Manjoro MCHP
Community name: KATHADUNGBU VILLAGE (BIRIWA)
Name of school: MASILIKA MEMORIAL PRIMARY SCHOOL (2101-2-04099)</t>
  </si>
  <si>
    <t>CLS60255312</t>
  </si>
  <si>
    <t>04-06-2025 07:00 PM</t>
  </si>
  <si>
    <t>District: Bombali
Chiefdom: BIRIWA
PHU name: Manjoro MCHP
Community name: KAYANKORO (BIRIWA)
Name of school: ROMAN CATHOLIC PRIMARY SCHOOL (2101-2-04098)</t>
  </si>
  <si>
    <t>JIO56503862</t>
  </si>
  <si>
    <t>04-06-2025 06:58 PM</t>
  </si>
  <si>
    <t>District: Bombali
Chiefdom: BIRIWA
PHU name: Manjoro MCHP
Community name: KAMAWORAY (BIRIWA)
Name of school: ROMAN CATHOLIC COMMUNITY PRIMARY SCHOOL (2101-2-04054)</t>
  </si>
  <si>
    <t>XIX75140755</t>
  </si>
  <si>
    <t>04-06-2025 06:57 PM</t>
  </si>
  <si>
    <t>District: Bombali
Chiefdom: BIRIWA
PHU name: Manjoro MCHP
Community name: KALAINKAY (BIRIWA)
Name of school: ALHADI ISLAMIC PRIMARY SCHOOL (2101-2-04037)</t>
  </si>
  <si>
    <t>HCJ62981658</t>
  </si>
  <si>
    <t>04-06-2025 06:55 PM</t>
  </si>
  <si>
    <t>District: Bombali
Chiefdom: BIRIWA
PHU name: Kayonkoro CHP
Community name: KAMASAHIE VILLAGE (BIRIWA)
Name of school: ANSARUL ISLAMIC PRIMARY SCHOOL (2101-2-04100)</t>
  </si>
  <si>
    <t>MKG63311899</t>
  </si>
  <si>
    <t>04-06-2025 06:54 PM</t>
  </si>
  <si>
    <t>District: Bombali
Chiefdom: BIRIWA
PHU name: Kamathudgu MCHP
Community name: KATHUMPU (BIRIWA)
Name of school: KATHUMPU COMMUNITY PRIMARY SCHOOL (2101-2-04051)</t>
  </si>
  <si>
    <t>NSP82779163</t>
  </si>
  <si>
    <t>04-06-2025 06:52 PM</t>
  </si>
  <si>
    <t>District: Bombali
Chiefdom: BIRIWA
PHU name: Karina CHP
Community name: SHERIFULA (BIRIWA)
Name of school: SIERRA LEONE MUSLIM BROTHERHOOD PRIMARY SCHOOL (2101-2-04084)</t>
  </si>
  <si>
    <t>USV42005361</t>
  </si>
  <si>
    <t>04-06-2025 06:51 PM</t>
  </si>
  <si>
    <t>District: Bombali
Chiefdom: BIRIWA
PHU name: Karina CHP
Community name: KARINA (BIRIWA)
Name of school: SIERRA LEONE MUSLIM BROTHERHOOD PRIMARY SCHOOL (2101-2-04091)</t>
  </si>
  <si>
    <t>YGJ77718295</t>
  </si>
  <si>
    <t>04-06-2025 06:46 PM</t>
  </si>
  <si>
    <t>District: Bombali
Chiefdom: BIRIWA
PHU name: Kathakeya CHP
Community name: KAKENDEMA (BIRIWA)
Name of school: SAINT CHARLES RCPRIMARY SCHOOL (2101-2-04076)</t>
  </si>
  <si>
    <t>DZJ50585364</t>
  </si>
  <si>
    <t>04-06-2025 06:44 PM</t>
  </si>
  <si>
    <t>District: Bombali
Chiefdom: BIRIWA
PHU name: Kathakeya CHP
Community name: KATHEKEYAN (BIRIWA)
Name of school: KATHEKEYAN EVANGELICAL PRIMARY SCHOOL (2101-2-13073)</t>
  </si>
  <si>
    <t>TST93722708</t>
  </si>
  <si>
    <t>04-06-2025 06:42 PM</t>
  </si>
  <si>
    <t>District: Bombali
Chiefdom: BIRIWA
PHU name: Kagbankona MCHP
Community name: KAGBANKONA (BIRIWA)
Name of school: ROMAN CATHOLIC PRIMARY SCHOOL (2101-2-04047)</t>
  </si>
  <si>
    <t>NXA89982672</t>
  </si>
  <si>
    <t>04-06-2025 06:41 PM</t>
  </si>
  <si>
    <t>District: Bombali
Chiefdom: BIRIWA
PHU name: Kamasikie CHP
Community name: BONOYA (BIRIWA)
Name of school: ALHADI ISLAMIC PRIMARY SCHOOL (2101-2-04036)</t>
  </si>
  <si>
    <t>QLH44650400</t>
  </si>
  <si>
    <t>04-06-2025 06:39 PM</t>
  </si>
  <si>
    <t>District: Bombali
Chiefdom: BIRIWA
PHU name: Kamasikie CHP
Community name: KAMASIKIE (BIRIWA)
Name of school: DISTRICT EDUCATION COMMITTEE PRIMARY SCHOOL (2101-2-04034)</t>
  </si>
  <si>
    <t>WAY53623598</t>
  </si>
  <si>
    <t>04-06-2025 06:37 PM</t>
  </si>
  <si>
    <t>District: Bombali
Chiefdom: BIRIWA
PHU name: Kamabai CHC
Community name: SAINKUYA (BIRIWA)
Name of school: ALHADI ISLAMIC PRIMARY SCHOOL (2101-2-04032)</t>
  </si>
  <si>
    <t>ZGX73825761</t>
  </si>
  <si>
    <t>04-06-2025 06:36 PM</t>
  </si>
  <si>
    <t>District: Bombali
Chiefdom: BIRIWA
PHU name: Kamabai CHC
Community name: KAMABAI (BIRIWA)
Name of school: WESLEYAN CHURCH OF SIERRA LEONE PRIMARY SCHOOL (2101-2-04058)</t>
  </si>
  <si>
    <t>LOT16552435</t>
  </si>
  <si>
    <t>04-06-2025 06:32 PM</t>
  </si>
  <si>
    <t>District: Bombali
Chiefdom: BIRIWA
PHU name: Kamabai CHC
Community name: KASSASIE (BIRIWA)
Name of school: ROMAN CATHOLIC PRIMARY SCHOOL (2101-2-04055)</t>
  </si>
  <si>
    <t>EVM62572650</t>
  </si>
  <si>
    <t>04-06-2025 11:12 AM</t>
  </si>
  <si>
    <t>District: Bombali
Chiefdom: Ngowahun Chiefdom
PHU name: Makiteh (Ngowahun) MCHP
Community name: MAFORAY KOLATICK (N'GOWAHUN)
Name of school: ROMAN CATHOLIC PRIMARY SCHOOL (2110-2-04583)</t>
  </si>
  <si>
    <t>PYX49134368</t>
  </si>
  <si>
    <t>04-06-2025 11:11 AM</t>
  </si>
  <si>
    <t>District: Bombali
Chiefdom: Ngowahun Chiefdom
PHU name: Makiteh (Ngowahun) MCHP
Community name: MANGUA (N'GOWAHUN)
Name of school: COMMUNITY PRIMARY SCHOOL (2110-2-04589)</t>
  </si>
  <si>
    <t>NLY97045152</t>
  </si>
  <si>
    <t>04-06-2025 11:10 AM</t>
  </si>
  <si>
    <t>District: Bombali
Chiefdom: Ngowahun Chiefdom
PHU name: Makiteh (Ngowahun) MCHP
Community name: MBAYKAYHUN (N'GOWAHUN)
Name of school: ROMAN CATHOLIC PRIMARY SCHOOL (2110-2-04594)</t>
  </si>
  <si>
    <t>UXJ66277727</t>
  </si>
  <si>
    <t>District: Bombali
Chiefdom: Ngowahun Chiefdom
PHU name: Makiteh (Ngowahun) MCHP
Community name: MADINA LOKO (N'GOWAHUN)
Name of school: DISTRICT EDUCATION COMMITTEE PRIMARY SCHOOL (2110-2-04590)</t>
  </si>
  <si>
    <t>GSV41169384</t>
  </si>
  <si>
    <t>04-06-2025 11:08 AM</t>
  </si>
  <si>
    <t>District: Bombali
Chiefdom: Paki Masabong Chiefdom
PHU name: Mapaki CHC
Community name: MAYAWLAW (PAKI MASABONG)
Name of school: SIERRA LEONE MUSLIM WOMEN BENEVOLENT ORGANISATION PRIMARY SCHOOL (2111-2-04647)</t>
  </si>
  <si>
    <t>IZI46236808</t>
  </si>
  <si>
    <t>04-06-2025 11:07 AM</t>
  </si>
  <si>
    <t>District: Bombali
Chiefdom: Paki Masabong Chiefdom
PHU name: Mapaki CHC
Community name: MAKANIE (PAKI MASABONG)
Name of school: SIERRA LEONE MUSLIM BENEVOLENT WOMEN ORGANIZATION PRIMARY SCHOOL (2111-2-04622)</t>
  </si>
  <si>
    <t>QSS02251455</t>
  </si>
  <si>
    <t>04-06-2025 11:04 AM</t>
  </si>
  <si>
    <t>District: Bombali
Chiefdom: Paki Masabong Chiefdom
PHU name: Mapaki CHC
Community name: MAYAWLAW PAKI MASABONG
Name of school: PAUL GRACE MINISTRY INTERNATIONAL PRIMARY SCHOOL (2111-2-13833)</t>
  </si>
  <si>
    <t>NAZ24625651</t>
  </si>
  <si>
    <t>04-06-2025 11:03 AM</t>
  </si>
  <si>
    <t>District: Bombali
Chiefdom: Paki Masabong Chiefdom
PHU name: Mapaki CHC
Community name: MAYAWLAW (PAKI MASABONG)
Name of school: ROMAN CATHOLIC PRIMARY SCHOOL (2111-2-04649)</t>
  </si>
  <si>
    <t>SBH33126114</t>
  </si>
  <si>
    <t>04-06-2025 11:01 AM</t>
  </si>
  <si>
    <t>District: Bombali
Chiefdom: Paki Masabong Chiefdom
PHU name: Mapaki CHC
Community name: MAYAGBA (PAKI MASABONG)
Name of school: ROMAN CATHOLIC PRIMARY SCHOOL (2111-2-04640)</t>
  </si>
  <si>
    <t>AVV12388034</t>
  </si>
  <si>
    <t>04-06-2025 11:00 AM</t>
  </si>
  <si>
    <t>District: Bombali
Chiefdom: Paki Masabong Chiefdom
PHU name: Makeni Lol MCHP
Community name: MATHULLAH (PAKI MASABONG)
Name of school: MARANATHA PENTECOSTAL MISSION (2111-2-04635)</t>
  </si>
  <si>
    <t>MYN79299025</t>
  </si>
  <si>
    <t>District: Bombali
Chiefdom: Paki Masabong Chiefdom
PHU name: Makolor CHP
Community name: MASABONG - PILL (PAKI MASABONG)
Name of school: DISTRICT EDUCATION COMMITTEE PRIMARY SCHOOL (2111-2-04637)</t>
  </si>
  <si>
    <t>WEO16193266</t>
  </si>
  <si>
    <t>04-06-2025 10:59 AM</t>
  </si>
  <si>
    <t>District: Bombali
Chiefdom: Paki Masabong Chiefdom
PHU name: Makolor CHP
Community name: MASABONG THRON (PAKI MASABONG)
Name of school: PAUL GRACE MISSION PRIMARY SCHOOL (2111-2-12442)</t>
  </si>
  <si>
    <t>MFB02029321</t>
  </si>
  <si>
    <t>04-06-2025 10:57 AM</t>
  </si>
  <si>
    <t>District: Bombali
Chiefdom: Paki Masabong Chiefdom
PHU name: Masabong Pil MCHP
Community name: MORIA (PAKI MASABONG)
Name of school: ROMAN CATHOLIC PRIMARY SCHOOL (2111-2-04648)</t>
  </si>
  <si>
    <t>XCW75815855</t>
  </si>
  <si>
    <t>04-06-2025 10:55 AM</t>
  </si>
  <si>
    <t>District: Bombali
Chiefdom: Paki Masabong Chiefdom
PHU name: Masingbi Lol MCHP
Community name: MAKOTHA (PAKI MASABONG)
Name of school: MARANATHA PENTECOSTAL MISSION (2111-2-04626)</t>
  </si>
  <si>
    <t>EQQ18442764</t>
  </si>
  <si>
    <t>District: Bombali
Chiefdom: Paki Masabong Chiefdom
PHU name: Masingbi Lol MCHP
Community name: MASO (PAKI MASABONG)
Name of school: COMMUNITY PRIMARY SCHOOL (2111-2-04629)</t>
  </si>
  <si>
    <t>SBL86557614</t>
  </si>
  <si>
    <t>04-06-2025 10:54 AM</t>
  </si>
  <si>
    <t>District: Bombali
Chiefdom: Paki Masabong Chiefdom
PHU name: Masingbi Lol MCHP
Community name: MAPAKI TOWN (PAKI MASABONG)
Name of school: ROMAN CATHOLIC PRIMARY SCHOOL (2111-2-04628)</t>
  </si>
  <si>
    <t>NVQ42670466</t>
  </si>
  <si>
    <t>04-06-2025 10:53 AM</t>
  </si>
  <si>
    <t>District: Bombali
Chiefdom: Paki Masabong Chiefdom
PHU name: Masingbi Lol MCHP
Community name: MAKUMP AMERICA (PAKI MASABONG)
Name of school: MARANATHA PENTECOSTAL MISSION PRIMARY SCHOOL (2111-2-04646)</t>
  </si>
  <si>
    <t>FVI01102891</t>
  </si>
  <si>
    <t>District: Bombali
Chiefdom: Paki Masabong Chiefdom
PHU name: Masingbi Lol MCHP
Community name: MAKANBRAY (PAKI MASABONG)
Name of school: COMMUNITY PRIMARY SCHOOL (2111-2-04625)</t>
  </si>
  <si>
    <t>ALS24936770</t>
  </si>
  <si>
    <t>04-06-2025 10:52 AM</t>
  </si>
  <si>
    <t>District: Bombali
Chiefdom: Paki Masabong Chiefdom
PHU name: Masingbi Lol MCHP
Community name: KAGBANEH (PAKI MASABONG)
Name of school: DISTRICT EDUCATION COMMITTEE PRIMARY SCHOOL (2111-2-04619)</t>
  </si>
  <si>
    <t>VFH26215382</t>
  </si>
  <si>
    <t>04-06-2025 10:51 AM</t>
  </si>
  <si>
    <t>District: Bombali
Chiefdom: Paki Masabong Chiefdom
PHU name: Masingbi Lol MCHP
Community name: KAGBANKA (PAKI MASABONG)
Name of school: KAGBANKA COMMUNITY PRIMARY SCHOOL (2111-2-04617)</t>
  </si>
  <si>
    <t>LJW68907006</t>
  </si>
  <si>
    <t>04-06-2025 10:50 AM</t>
  </si>
  <si>
    <t>District: Bombali
Chiefdom: Paki Masabong Chiefdom
PHU name: Masingbi Lol MCHP
Community name: MAKUNA (PAKI MASABONG)
Name of school: MISSIONARY CHURCH OF AFRICA PRIMARY SCHOOL (2111-2-04633)</t>
  </si>
  <si>
    <t>ZLI47530669</t>
  </si>
  <si>
    <t>District: Bombali
Chiefdom: Paki Masabong Chiefdom
PHU name: Masingbi Lol MCHP
Community name: MASTNGBI LOL (PAKI MASABONG)
Name of school: SIERRA LEONE MUSLIM BENEVOLENT WOMEN ORGANIZATION PRIMARY SCHOOL (2111-2-04656)</t>
  </si>
  <si>
    <t>BSD64415957</t>
  </si>
  <si>
    <t>04-06-2025 10:48 AM</t>
  </si>
  <si>
    <t>District: Bombali
Chiefdom: Paki Masabong Chiefdom
PHU name: Kathanta Bana CHP
Community name: KATHANTHA (PAKI MASABONG)
Name of school: ROMAN CATHOLIC PRIMARY SCHOOL (2111-2-04620)</t>
  </si>
  <si>
    <t>RQX99518277</t>
  </si>
  <si>
    <t>04-06-2025 10:47 AM</t>
  </si>
  <si>
    <t>District: Bombali
Chiefdom: Paki Masabong Chiefdom
PHU name: Kathanta Bana CHP
Community name: BUMBAN / MAPOKI (PAKI MASABONG)
Name of school: ROMAN CATHOLIC PRIMARY SCHOOL (2111-2-04618)</t>
  </si>
  <si>
    <t>JGB63792344</t>
  </si>
  <si>
    <t>District: Bombali
Chiefdom: Paki Masabong Chiefdom
PHU name: Kathanta Bana CHP
Community name: MABANDO (PAKI MASABONG)
Name of school: SIERRA LEONE MUSLIM WOMEN BENEVOLENT ORGANISATION PRIMARY SCHOOL (2111-2-04642)</t>
  </si>
  <si>
    <t>UDY53546499</t>
  </si>
  <si>
    <t>04-06-2025 10:46 AM</t>
  </si>
  <si>
    <t>District: Bombali
Chiefdom: Paki Masabong Chiefdom
PHU name: Kathanta Bana CHP
Community name: MOKOLOH (PAKI MASABONG)
Name of school: COMMUNITY PRIMARY SCHOOL (2111-2-04641)</t>
  </si>
  <si>
    <t>MQM00484764</t>
  </si>
  <si>
    <t>04-06-2025 10:44 AM</t>
  </si>
  <si>
    <t>District: Bombali
Chiefdom: Paki Masabong Chiefdom
PHU name: Kathanta Bana CHP
Community name: BAKA-LOL (PAKI MASABONG)
Name of school: HOPE MENDERS ACADEMY PRIMARY SCHOOL (2111-2-04655)</t>
  </si>
  <si>
    <t>ULG34234663</t>
  </si>
  <si>
    <t>District: Bombali
Chiefdom: Paki Masabong Chiefdom
PHU name: Kathanta Bana CHP
Community name: MAKANKOI (PAKI MASABONG)
Name of school: CHILD IN NEED PRIMARY SCHOOL (2111-2-04638)</t>
  </si>
  <si>
    <t>XVR53426684</t>
  </si>
  <si>
    <t>04-06-2025 10:43 AM</t>
  </si>
  <si>
    <t>District: Bombali
Chiefdom: Paki Masabong Chiefdom
PHU name: Kathekeya Kaboli CHP
Community name: MALAI (PAKI MASABONG)
Name of school: COMMUNITY PRIMARY SCHOOL (2111-2-04627)</t>
  </si>
  <si>
    <t>CRO24939855</t>
  </si>
  <si>
    <t>04-06-2025 10:41 AM</t>
  </si>
  <si>
    <t>District: Bombali
Chiefdom: Paki Masabong Chiefdom
PHU name: Kathekeya Kaboli CHP
Community name: KATHEKEYAN PAKI MASABONG
Name of school: PAUL GRACE MISSION PRIMARY SCHOOL (2111-2-13834)</t>
  </si>
  <si>
    <t>WMP79931069</t>
  </si>
  <si>
    <t>04-06-2025 10:40 AM</t>
  </si>
  <si>
    <t>District: Bombali
Chiefdom: Paki Masabong Chiefdom
PHU name: Kathekeya Kaboli CHP
Community name: KATHEKEYAN (PAKI MASABONG)
Name of school: KATHEKEYAN COMMUNITY PRIMARY SCHOOL (2111-2-04621)</t>
  </si>
  <si>
    <t>BKK50397809</t>
  </si>
  <si>
    <t>04-06-2025 10:39 AM</t>
  </si>
  <si>
    <t>District: Bombali
Chiefdom: Paki Masabong Chiefdom
PHU name: Kathekeya Kaboli CHP
Community name: MAKENI-LOL (PAKI MASABONG)
Name of school: DISTRICT EDUCATION COMMITTEE PRIMARY SCHOOL (2111-2-04632)</t>
  </si>
  <si>
    <t>SIB65319812</t>
  </si>
  <si>
    <t>04-06-2025 09:47 AM</t>
  </si>
  <si>
    <t>District: Bombali
Chiefdom: Safroko Limba Chiefdom
PHU name: Kagbo MCHP
Community name: KAGBO (SAFROKO LIMBA)
Name of school: WESLEYAN CHURCH OF SIERRA LEONE PRIMARY SCHOOL (2112-2-04695)</t>
  </si>
  <si>
    <t>HPC14848357</t>
  </si>
  <si>
    <t>04-06-2025 09:45 AM</t>
  </si>
  <si>
    <t>District: Bombali
Chiefdom: Safroko Limba Chiefdom
PHU name: Kagbo MCHP
Community name: MARAMPA (SAFROKO LIMBA)
Name of school: SAINT JOSEPH'S CATHOLIC PRIMARY SCHOOL (2112-2-13097)</t>
  </si>
  <si>
    <t>EWM68555240</t>
  </si>
  <si>
    <t>04-06-2025 09:44 AM</t>
  </si>
  <si>
    <t>District: Bombali
Chiefdom: Safroko Limba Chiefdom
PHU name: Kagbo MCHP
Community name: MASONGBO RIVER (SAFROKO LIMBA)
Name of school: ROMAN CATHOLIC PRIMARY SCHOOL (2112-2-04690)</t>
  </si>
  <si>
    <t>HRW41142315</t>
  </si>
  <si>
    <t>04-06-2025 09:37 AM</t>
  </si>
  <si>
    <t>District: Bombali
Chiefdom: Safroko Limba Chiefdom
PHU name: Kagbo MCHP
Community name: MAFOITA (SAFROKO LIMBA)
Name of school: MAFOITA COMMUNITY PRIMARY SCHOOL (2112-2-04684)</t>
  </si>
  <si>
    <t>MUZ96775678</t>
  </si>
  <si>
    <t>04-06-2025 09:36 AM</t>
  </si>
  <si>
    <t>District: Bombali
Chiefdom: Safroko Limba Chiefdom
PHU name: Kagbo MCHP
Community name: BOMBALI BANA (SAFROKO LIMBA)
Name of school: WESLEYAN CHURCH OF SIERRA LEONE PRIMARY (2112-2-04694)</t>
  </si>
  <si>
    <t>OUQ54473742</t>
  </si>
  <si>
    <t>04-06-2025 09:35 AM</t>
  </si>
  <si>
    <t>District: Bombali
Chiefdom: Safroko Limba Chiefdom
PHU name: Kateneh MCHP
Community name: KATENEH (SAFROKO LIMBA)
Name of school: KATENEH COMMUNITY PRIMARY SCHOOL (2112-2-04683)</t>
  </si>
  <si>
    <t>GBM96953184</t>
  </si>
  <si>
    <t>04-06-2025 09:30 AM</t>
  </si>
  <si>
    <t>District: Bombali
Chiefdom: Safroko Limba Chiefdom
PHU name: Maselleh MCHP
Community name: MASSELLEH (SAFROKO LIMBA)
Name of school: WESLEYAN CHURCH OF SIERRA LEONE PRIMARY SCHOOL (2112-2-04697)</t>
  </si>
  <si>
    <t>BWK94337149</t>
  </si>
  <si>
    <t>04-06-2025 09:25 AM</t>
  </si>
  <si>
    <t>04-06-2025 09:28 AM</t>
  </si>
  <si>
    <t>District: Bombali
Chiefdom: Safroko Limba Chiefdom
PHU name: Maselleh MCHP
Community name: KAYASIE (SAFROKO LIMBA)
Name of school: ROMAN CATHOLIC PRIMARY SCHOOL (2112-2-04688)</t>
  </si>
  <si>
    <t>CZS37214181</t>
  </si>
  <si>
    <t>04-06-2025 09:24 AM</t>
  </si>
  <si>
    <t>04-06-2025 09:27 AM</t>
  </si>
  <si>
    <t>District: Bombali
Chiefdom: Safroko Limba Chiefdom
PHU name: Maselleh MCHP
Community name: KATHANKINA (SAFROKO LIMBA)
Name of school: COMMUNITY PRIMARY SCHOOL (2112-2-12046)</t>
  </si>
  <si>
    <t>GSZ00177646</t>
  </si>
  <si>
    <t>04-06-2025 09:13 AM</t>
  </si>
  <si>
    <t>District: Bombali
Chiefdom: Safroko Limba Chiefdom
PHU name: Maselleh MCHP
Community name: MAKARAY (SAFROKO LIMBA)
Name of school: MAKARAY COMMUNITY PRIMARY SCHOOL (2112-2-04685)</t>
  </si>
  <si>
    <t>THP22921533</t>
  </si>
  <si>
    <t>04-06-2025 09:12 AM</t>
  </si>
  <si>
    <t>District: Bombali
Chiefdom: Safroko Limba Chiefdom
PHU name: Kayasie CHP
Community name: KAKAMATHOR (SAFROKO LIMBA)
Name of school: COMMUNITY PRIMARY SCHOOL (2112-2-04682)</t>
  </si>
  <si>
    <t>WWN92551942</t>
  </si>
  <si>
    <t>04-06-2025 08:14 AM</t>
  </si>
  <si>
    <t>District: Bombali
Chiefdom: Safroko Limba Chiefdom
PHU name: Kayasie CHP
Community name: KABARAY (SAFROKO LIMBA)
Name of school: ROMAN CATHOLIC COMMUNITY PRIMARY SCHOOL (2112-2-12045)</t>
  </si>
  <si>
    <t>UJN93830997</t>
  </si>
  <si>
    <t>04-06-2025 08:07 AM</t>
  </si>
  <si>
    <t>District: Bombali
Chiefdom: Safroko Limba Chiefdom
PHU name: Kayasie CHP
Community name: MASAMA (SAFROKO LIMBA)
Name of school: ROMAN CATHOLIC PRIMARY SCHOOL (2112-2-04689)</t>
  </si>
  <si>
    <t>UYF97637858</t>
  </si>
  <si>
    <t>04-06-2025 08:02 AM</t>
  </si>
  <si>
    <t>District: Bombali
Chiefdom: Safroko Limba Chiefdom
PHU name: Kayasie CHP
Community name: MABAMBA (SAFROKO LIMBA)
Name of school: ROMAN CATHOLIC PRIMARY SCHOOL (2112-2-04692)</t>
  </si>
  <si>
    <t>DJQ42855309</t>
  </si>
  <si>
    <t>04-06-2025 07:51 AM</t>
  </si>
  <si>
    <t>District: Bombali
Chiefdom: Safroko Limba Chiefdom
PHU name: Kagbankona MCHP
Community name: KAGBANGONA (SAFROKO LIMBA)
Name of school: BAPTIST PRIMARY SCHOOL (2112-2-12044)</t>
  </si>
  <si>
    <t>EAJ29814827</t>
  </si>
  <si>
    <t>04-06-2025 07:38 AM</t>
  </si>
  <si>
    <t>District: Bombali
Chiefdom: Safroko Limba Chiefdom
PHU name: Kagbankona MCHP
Community name: KASENGBEH (SAFROKO LIMBA)
Name of school: KASENGBEH COMMUNITY PRIMARY SCHOOL (2112-2-04696)</t>
  </si>
  <si>
    <t>GHV96235529</t>
  </si>
  <si>
    <t>District: Bombali
Chiefdom: Safroko Limba Chiefdom
PHU name: Kagbankona MCHP
Community name: KADANDA (SAFROKO LIMBA)
Name of school: COMMUNITY PRIMARY SCHOOL (2112-2-04687)</t>
  </si>
  <si>
    <t>IAX06053619</t>
  </si>
  <si>
    <t>04-06-2025 07:36 AM</t>
  </si>
  <si>
    <t>District: Bombali
Chiefdom: Safroko Limba Chiefdom
PHU name: Kagbankona MCHP
Community name: MAKOROMBO (SAFROKO LIMBA)
Name of school: WESLEYAN CHURCH OF SIERRA LEONE PRIMARY (2112-2-04703)</t>
  </si>
  <si>
    <t>HVX37545509</t>
  </si>
  <si>
    <t>04-06-2025 07:35 AM</t>
  </si>
  <si>
    <t>District: Bombali
Chiefdom: Safroko Limba Chiefdom
PHU name: Kabombeh MCHP
Community name: KABOMEH (SAFROKO LIMBA)
Name of school: ROMAN CATHOLIC PRIMARY SCHOOL (2112-2-04700)</t>
  </si>
  <si>
    <t>RUN36426921</t>
  </si>
  <si>
    <t>04-06-2025 07:34 AM</t>
  </si>
  <si>
    <t>District: Bombali
Chiefdom: Safroko Limba Chiefdom
PHU name: Kabombeh MCHP
Community name: KAMORIA (SAFROKO LIMBA)
Name of school: ROMAN CATHOLIC COMMUNITY PRIMARY SCHOOL (2112-2-04701)</t>
  </si>
  <si>
    <t>NWH67894984</t>
  </si>
  <si>
    <t>04-06-2025 06:55 AM</t>
  </si>
  <si>
    <t>District: Bombali
Chiefdom: Safroko Limba Chiefdom
PHU name: Kabombeh MCHP
Community name: MONGOREH (SAFROKO LIMBA)
Name of school: ROMAN CATHOLIC PRIMARY SCHOOL (2112-2-04670)</t>
  </si>
  <si>
    <t>TSN84967344</t>
  </si>
  <si>
    <t>04-06-2025 06:48 AM</t>
  </si>
  <si>
    <t>District: Bombali
Chiefdom: Safroko Limba Chiefdom
PHU name: Kabombeh MCHP
Community name: KATHERIE (SAFROKO LIMBA)
Name of school: MOVEMENT OF FAITH ISLAMIC PRIMARY SCHOOL (2112-2-04702)</t>
  </si>
  <si>
    <t>EVT46817925</t>
  </si>
  <si>
    <t>04-06-2025 06:40 AM</t>
  </si>
  <si>
    <t>District: Bombali
Chiefdom: Safroko Limba Chiefdom
PHU name: Kabombeh MCHP
Community name: BINKOLO (SAFROKO LIMBA)
Name of school: ROMAN CATHOLIC PRIMARY SCHOOL (2112-2-04672)</t>
  </si>
  <si>
    <t>VRV79311456</t>
  </si>
  <si>
    <t>04-06-2025 06:37 AM</t>
  </si>
  <si>
    <t>District: Bombali
Chiefdom: Safroko Limba Chiefdom
PHU name: Kabombeh MCHP
Community name: KATHALA (SAFROKO LIMBA)
Name of school: BOMBALI DISTRICT EDUCATION COMMITTEE PRIMARY SCHOOL (2112-2-04680)</t>
  </si>
  <si>
    <t>SVU47593632</t>
  </si>
  <si>
    <t>04-06-2025 06:36 AM</t>
  </si>
  <si>
    <t>District: Bombali
Chiefdom: Safroko Limba Chiefdom
PHU name: Kabombeh MCHP
Community name: MATHADI VILLAGE (SAFROKO LIMBA)
Name of school: MATHADI COMMUNITY PRIMARY (2112-2-04669)</t>
  </si>
  <si>
    <t>QHE22865628</t>
  </si>
  <si>
    <t>04-06-2025 06:31 AM</t>
  </si>
  <si>
    <t>District: Bombali
Chiefdom: Safroko Limba Chiefdom
PHU name: Kabombeh MCHP
Community name: KAMANKA (SAFROKO LIMBA)
Name of school: KAMANKA COMMUNITY PRIMARY SCHOOL (2112-2-04664)</t>
  </si>
  <si>
    <t>TVA19744813</t>
  </si>
  <si>
    <t>04-06-2025 06:30 AM</t>
  </si>
  <si>
    <t>District: Bombali
Chiefdom: Safroko Limba Chiefdom
PHU name: Kabombeh MCHP
Community name: BINKOLO (SAFROKO LIMBA)
Name of school: ALHADI ISLAMIC PRIMARY SCHOOL BINKOLO (2112-2-04671)</t>
  </si>
  <si>
    <t>CUJ57297622</t>
  </si>
  <si>
    <t>03-06-2025 11:26 AM</t>
  </si>
  <si>
    <t>District: Bombali
Chiefdom: Safroko Limba Chiefdom
PHU name: Masongbo Limba MCHP
Community name: MASONGRO II (SAFROKO LIMBA)
Name of school: COMMUNITY PRIMARY SCHOOL (2112-2-04668)</t>
  </si>
  <si>
    <t>DXO12495799</t>
  </si>
  <si>
    <t>03-06-2025 11:17 AM</t>
  </si>
  <si>
    <t>District: Bombali
Chiefdom: Safroko Limba Chiefdom
PHU name: Masongbo Limba MCHP
Community name: BINKOLO (SAFROKO LIMBA)
Name of school: GRACE AND GLORY COMMUNITY PRIMARY SCHOOL (2112-2-04662)</t>
  </si>
  <si>
    <t>XKF82892919</t>
  </si>
  <si>
    <t>03-06-2025 11:14 AM</t>
  </si>
  <si>
    <t>District: Bombali
Chiefdom: Safroko Limba Chiefdom
PHU name: Binkolo CHC
Community name: BINKOLO (SAFROKO LIMBA)
Name of school: WESLEYAN CHURCH OF SIERRA LEONE PRIMARY SCHOOL (2112-2-04663)</t>
  </si>
  <si>
    <t>VIZ96631489</t>
  </si>
  <si>
    <t>03-06-2025 11:06 AM</t>
  </si>
  <si>
    <t>District: Bombali
Chiefdom: Safroko Limba Chiefdom
PHU name: Binkolo CHC
Community name: KABONKA (SAFROKO LIMBA)
Name of school: ROMAN CATHOLIC PRIMARY SCHOOL (2112-2-04679)</t>
  </si>
  <si>
    <t>TOS60571581</t>
  </si>
  <si>
    <t>03-06-2025 10:59 AM</t>
  </si>
  <si>
    <t>03-06-2025 11:04 AM</t>
  </si>
  <si>
    <t>District: Bombali
Chiefdom: Safroko Limba Chiefdom
PHU name: Kabonka MCHP
Community name: KAMENDAY (SAFROKO LIMBA)
Name of school: COMMUNITY PRIMARY SCHOOL (2112-2-04699)</t>
  </si>
  <si>
    <t>CXE41689968</t>
  </si>
  <si>
    <t>03-06-2025 10:40 AM</t>
  </si>
  <si>
    <t>03-06-2025 10:50 AM</t>
  </si>
  <si>
    <t>District: Bombali
Chiefdom: Safroko Limba Chiefdom
PHU name: Kabonka MCHP
Community name: MAFARAY (SAFROKO LIMBA)
Name of school: WESLEYAN CHURCH OF SIERRA LEONE PRIMARY (2112-2-04667)</t>
  </si>
  <si>
    <t>QMM72055777</t>
  </si>
  <si>
    <t>03-06-2025 10:38 AM</t>
  </si>
  <si>
    <t>03-06-2025 10:42 AM</t>
  </si>
  <si>
    <t>District: Bombali
Chiefdom: Safroko Limba Chiefdom
PHU name: Kapethe MCHP
Community name: KAPETHE (SAFROKO LIMBA)
Name of school: WESLEYAN CHURCH OF SIERRA LEONE PRIMARY (2112-2-04665)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</si>
</sst>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1">
    <xf numFmtId="0" fontId="0" fillId="0" borderId="0"/>
  </cellStyleXfs>
  <cellXfs count="2">
    <xf numFmtId="0" fontId="0" fillId="0" borderId="0" xfId="0" applyNumberFormat="1"/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E2" sqref="E2"/>
    </sheetView>
  </sheetViews>
  <sheetFormatPr defaultRowHeight="15.75"/>
  <cols>
    <col min="4" max="4" width="18.375" bestFit="1" customWidth="1"/>
    <col min="5" max="5" width="20" bestFit="1" customWidth="1"/>
    <col min="6" max="6" width="209.625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>
      <c r="A2" t="s">
        <v>21</v>
      </c>
      <c r="B2" t="s">
        <v>22</v>
      </c>
      <c r="C2" t="s">
        <v>23</v>
      </c>
      <c r="D2" t="s">
        <v>24</v>
      </c>
      <c r="E2" s="1" t="s">
        <v>25</v>
      </c>
      <c r="F2" t="s">
        <v>26</v>
      </c>
      <c r="G2">
        <v>88</v>
      </c>
      <c r="H2">
        <v>44</v>
      </c>
      <c r="I2">
        <v>44</v>
      </c>
      <c r="J2">
        <v>88</v>
      </c>
      <c r="K2">
        <v>44</v>
      </c>
      <c r="L2">
        <v>44</v>
      </c>
      <c r="M2">
        <v>88</v>
      </c>
      <c r="N2">
        <v>44</v>
      </c>
      <c r="O2">
        <v>44</v>
      </c>
      <c r="P2">
        <v>88</v>
      </c>
      <c r="Q2">
        <v>44</v>
      </c>
      <c r="R2">
        <v>44</v>
      </c>
      <c r="S2">
        <v>88</v>
      </c>
      <c r="T2">
        <v>44</v>
      </c>
      <c r="U2">
        <v>44</v>
      </c>
    </row>
    <row r="3">
      <c r="A3" t="s">
        <v>27</v>
      </c>
      <c r="B3" t="s">
        <v>22</v>
      </c>
      <c r="C3" t="s">
        <v>28</v>
      </c>
      <c r="D3" t="s">
        <v>24</v>
      </c>
      <c r="E3" t="str">
        <f>HYPERLINK("https://www.google.com/maps/place/8.4737217%2C-13.2427", "8.4737217,-13.2427")</f>
        <v>8.4737217,-13.2427</v>
      </c>
      <c r="F3" t="s">
        <v>29</v>
      </c>
      <c r="G3">
        <v>66</v>
      </c>
      <c r="H3">
        <v>33</v>
      </c>
      <c r="I3">
        <v>33</v>
      </c>
      <c r="J3">
        <v>66</v>
      </c>
      <c r="K3">
        <v>33</v>
      </c>
      <c r="L3">
        <v>33</v>
      </c>
      <c r="M3">
        <v>66</v>
      </c>
      <c r="N3">
        <v>33</v>
      </c>
      <c r="O3">
        <v>33</v>
      </c>
      <c r="P3">
        <v>66</v>
      </c>
      <c r="Q3">
        <v>33</v>
      </c>
      <c r="R3">
        <v>33</v>
      </c>
      <c r="S3">
        <v>66</v>
      </c>
      <c r="T3">
        <v>33</v>
      </c>
      <c r="U3">
        <v>33</v>
      </c>
    </row>
    <row r="4">
      <c r="A4" t="s">
        <v>30</v>
      </c>
      <c r="B4" t="s">
        <v>22</v>
      </c>
      <c r="C4" t="s">
        <v>31</v>
      </c>
      <c r="D4" t="s">
        <v>32</v>
      </c>
      <c r="E4" t="str">
        <f>HYPERLINK("https://www.google.com/maps/place/8.4737217%2C-13.2427", "8.4737217,-13.2427")</f>
        <v>8.4737217,-13.2427</v>
      </c>
      <c r="F4" t="s">
        <v>33</v>
      </c>
      <c r="G4">
        <v>44</v>
      </c>
      <c r="H4">
        <v>22</v>
      </c>
      <c r="I4">
        <v>22</v>
      </c>
      <c r="J4">
        <v>44</v>
      </c>
      <c r="K4">
        <v>22</v>
      </c>
      <c r="L4">
        <v>22</v>
      </c>
      <c r="M4">
        <v>44</v>
      </c>
      <c r="N4">
        <v>22</v>
      </c>
      <c r="O4">
        <v>22</v>
      </c>
      <c r="P4">
        <v>44</v>
      </c>
      <c r="Q4">
        <v>22</v>
      </c>
      <c r="R4">
        <v>22</v>
      </c>
      <c r="S4">
        <v>44</v>
      </c>
      <c r="T4">
        <v>22</v>
      </c>
      <c r="U4">
        <v>22</v>
      </c>
    </row>
    <row r="5">
      <c r="A5" t="s">
        <v>34</v>
      </c>
      <c r="B5" t="s">
        <v>22</v>
      </c>
      <c r="C5" t="s">
        <v>35</v>
      </c>
      <c r="D5" t="s">
        <v>36</v>
      </c>
      <c r="E5" t="str">
        <f>HYPERLINK("https://www.google.com/maps/place/8.4737533%2C-13.24273", "8.4737533,-13.24273")</f>
        <v>8.4737533,-13.24273</v>
      </c>
      <c r="F5" t="s">
        <v>37</v>
      </c>
      <c r="G5">
        <v>77</v>
      </c>
      <c r="H5">
        <v>35</v>
      </c>
      <c r="I5">
        <v>32</v>
      </c>
      <c r="J5">
        <v>77</v>
      </c>
      <c r="K5">
        <v>35</v>
      </c>
      <c r="L5">
        <v>32</v>
      </c>
      <c r="M5">
        <v>77</v>
      </c>
      <c r="N5">
        <v>35</v>
      </c>
      <c r="O5">
        <v>32</v>
      </c>
      <c r="P5">
        <v>77</v>
      </c>
      <c r="Q5">
        <v>35</v>
      </c>
      <c r="R5">
        <v>32</v>
      </c>
      <c r="S5">
        <v>77</v>
      </c>
      <c r="T5">
        <v>35</v>
      </c>
      <c r="U5">
        <v>32</v>
      </c>
    </row>
    <row r="6">
      <c r="A6" t="s">
        <v>38</v>
      </c>
      <c r="B6" t="s">
        <v>22</v>
      </c>
      <c r="C6" t="s">
        <v>39</v>
      </c>
      <c r="D6" t="s">
        <v>36</v>
      </c>
      <c r="E6" t="str">
        <f>HYPERLINK("https://www.google.com/maps/place/8.4737499%2C-13.2427383", "8.4737499,-13.2427383")</f>
        <v>8.4737499,-13.2427383</v>
      </c>
      <c r="F6" t="s">
        <v>40</v>
      </c>
      <c r="G6">
        <v>44</v>
      </c>
      <c r="H6">
        <v>22</v>
      </c>
      <c r="I6">
        <v>22</v>
      </c>
      <c r="J6">
        <v>44</v>
      </c>
      <c r="K6">
        <v>22</v>
      </c>
      <c r="L6">
        <v>22</v>
      </c>
      <c r="M6">
        <v>44</v>
      </c>
      <c r="N6">
        <v>22</v>
      </c>
      <c r="O6">
        <v>22</v>
      </c>
      <c r="P6">
        <v>44</v>
      </c>
      <c r="Q6">
        <v>22</v>
      </c>
      <c r="R6">
        <v>22</v>
      </c>
      <c r="S6">
        <v>44</v>
      </c>
      <c r="T6">
        <v>22</v>
      </c>
      <c r="U6">
        <v>22</v>
      </c>
    </row>
    <row r="7">
      <c r="A7" t="s">
        <v>41</v>
      </c>
      <c r="B7" t="s">
        <v>22</v>
      </c>
      <c r="C7" t="s">
        <v>42</v>
      </c>
      <c r="D7" t="s">
        <v>36</v>
      </c>
      <c r="E7" t="str">
        <f>HYPERLINK("https://www.google.com/maps/place/8.47356%2C-13.2428117", "8.47356,-13.2428117")</f>
        <v>8.47356,-13.2428117</v>
      </c>
      <c r="F7" t="s">
        <v>43</v>
      </c>
      <c r="G7">
        <v>66</v>
      </c>
      <c r="H7">
        <v>33</v>
      </c>
      <c r="I7">
        <v>33</v>
      </c>
      <c r="J7">
        <v>66</v>
      </c>
      <c r="K7">
        <v>33</v>
      </c>
      <c r="L7">
        <v>33</v>
      </c>
      <c r="M7">
        <v>66</v>
      </c>
      <c r="N7">
        <v>33</v>
      </c>
      <c r="O7">
        <v>33</v>
      </c>
      <c r="P7">
        <v>66</v>
      </c>
      <c r="Q7">
        <v>33</v>
      </c>
      <c r="R7">
        <v>33</v>
      </c>
      <c r="S7">
        <v>66</v>
      </c>
      <c r="T7">
        <v>33</v>
      </c>
      <c r="U7">
        <v>33</v>
      </c>
    </row>
    <row r="8">
      <c r="A8" t="s">
        <v>44</v>
      </c>
      <c r="B8" t="s">
        <v>22</v>
      </c>
      <c r="C8" t="s">
        <v>42</v>
      </c>
      <c r="D8" t="s">
        <v>36</v>
      </c>
      <c r="E8" t="str">
        <f>HYPERLINK("https://www.google.com/maps/place/8.474853%2C-13.2427222", "8.474853,-13.2427222")</f>
        <v>8.474853,-13.2427222</v>
      </c>
      <c r="F8" t="s">
        <v>45</v>
      </c>
      <c r="G8">
        <v>44</v>
      </c>
      <c r="H8">
        <v>22</v>
      </c>
      <c r="I8">
        <v>22</v>
      </c>
      <c r="J8">
        <v>44</v>
      </c>
      <c r="K8">
        <v>22</v>
      </c>
      <c r="L8">
        <v>22</v>
      </c>
      <c r="M8">
        <v>44</v>
      </c>
      <c r="N8">
        <v>22</v>
      </c>
      <c r="O8">
        <v>22</v>
      </c>
      <c r="P8">
        <v>44</v>
      </c>
      <c r="Q8">
        <v>22</v>
      </c>
      <c r="R8">
        <v>22</v>
      </c>
      <c r="S8">
        <v>44</v>
      </c>
      <c r="T8">
        <v>22</v>
      </c>
      <c r="U8">
        <v>22</v>
      </c>
    </row>
    <row r="9">
      <c r="A9" t="s">
        <v>46</v>
      </c>
      <c r="B9" t="s">
        <v>22</v>
      </c>
      <c r="C9" t="s">
        <v>47</v>
      </c>
      <c r="D9" t="s">
        <v>48</v>
      </c>
      <c r="E9" t="str">
        <f>HYPERLINK("https://www.google.com/maps/place/8.474853%2C-13.2427222", "8.474853,-13.2427222")</f>
        <v>8.474853,-13.2427222</v>
      </c>
      <c r="F9" t="s">
        <v>49</v>
      </c>
      <c r="G9">
        <v>88</v>
      </c>
      <c r="H9">
        <v>44</v>
      </c>
      <c r="I9">
        <v>44</v>
      </c>
      <c r="J9">
        <v>88</v>
      </c>
      <c r="K9">
        <v>44</v>
      </c>
      <c r="L9">
        <v>44</v>
      </c>
      <c r="M9">
        <v>88</v>
      </c>
      <c r="N9">
        <v>44</v>
      </c>
      <c r="O9">
        <v>44</v>
      </c>
      <c r="P9">
        <v>88</v>
      </c>
      <c r="Q9">
        <v>44</v>
      </c>
      <c r="R9">
        <v>44</v>
      </c>
      <c r="S9">
        <v>88</v>
      </c>
      <c r="T9">
        <v>44</v>
      </c>
      <c r="U9">
        <v>44</v>
      </c>
    </row>
    <row r="10">
      <c r="A10" t="s">
        <v>50</v>
      </c>
      <c r="B10" t="s">
        <v>22</v>
      </c>
      <c r="C10" t="s">
        <v>51</v>
      </c>
      <c r="D10" t="s">
        <v>48</v>
      </c>
      <c r="E10" t="str">
        <f>HYPERLINK("https://www.google.com/maps/place/8.474853%2C-13.2427222", "8.474853,-13.2427222")</f>
        <v>8.474853,-13.2427222</v>
      </c>
      <c r="F10" t="s">
        <v>52</v>
      </c>
      <c r="G10">
        <v>80</v>
      </c>
      <c r="H10">
        <v>40</v>
      </c>
      <c r="I10">
        <v>40</v>
      </c>
      <c r="J10">
        <v>80</v>
      </c>
      <c r="K10">
        <v>40</v>
      </c>
      <c r="L10">
        <v>40</v>
      </c>
      <c r="M10">
        <v>80</v>
      </c>
      <c r="N10">
        <v>40</v>
      </c>
      <c r="O10">
        <v>40</v>
      </c>
      <c r="P10">
        <v>80</v>
      </c>
      <c r="Q10">
        <v>40</v>
      </c>
      <c r="R10">
        <v>40</v>
      </c>
      <c r="S10">
        <v>80</v>
      </c>
      <c r="T10">
        <v>40</v>
      </c>
      <c r="U10">
        <v>40</v>
      </c>
    </row>
    <row r="11">
      <c r="A11" t="s">
        <v>53</v>
      </c>
      <c r="B11" t="s">
        <v>22</v>
      </c>
      <c r="C11" t="s">
        <v>54</v>
      </c>
      <c r="D11" t="s">
        <v>48</v>
      </c>
      <c r="E11" t="str">
        <f>HYPERLINK("https://www.google.com/maps/place/8.474853%2C-13.2427222", "8.474853,-13.2427222")</f>
        <v>8.474853,-13.2427222</v>
      </c>
      <c r="F11" t="s">
        <v>55</v>
      </c>
      <c r="G11">
        <v>55</v>
      </c>
      <c r="H11">
        <v>30</v>
      </c>
      <c r="I11">
        <v>25</v>
      </c>
      <c r="J11">
        <v>55</v>
      </c>
      <c r="K11">
        <v>30</v>
      </c>
      <c r="L11">
        <v>25</v>
      </c>
      <c r="M11">
        <v>55</v>
      </c>
      <c r="N11">
        <v>30</v>
      </c>
      <c r="O11">
        <v>25</v>
      </c>
      <c r="P11">
        <v>55</v>
      </c>
      <c r="Q11">
        <v>30</v>
      </c>
      <c r="R11">
        <v>25</v>
      </c>
      <c r="S11">
        <v>55</v>
      </c>
      <c r="T11">
        <v>30</v>
      </c>
      <c r="U11">
        <v>25</v>
      </c>
    </row>
    <row r="12">
      <c r="A12" t="s">
        <v>56</v>
      </c>
      <c r="B12" t="s">
        <v>22</v>
      </c>
      <c r="C12" t="s">
        <v>57</v>
      </c>
      <c r="D12" t="s">
        <v>48</v>
      </c>
      <c r="E12" t="str">
        <f>HYPERLINK("https://www.google.com/maps/place/8.4741817%2C-13.242455", "8.4741817,-13.242455")</f>
        <v>8.4741817,-13.242455</v>
      </c>
      <c r="F12" t="s">
        <v>58</v>
      </c>
      <c r="G12">
        <v>80</v>
      </c>
      <c r="H12">
        <v>40</v>
      </c>
      <c r="I12">
        <v>40</v>
      </c>
      <c r="J12">
        <v>80</v>
      </c>
      <c r="K12">
        <v>40</v>
      </c>
      <c r="L12">
        <v>40</v>
      </c>
      <c r="M12">
        <v>80</v>
      </c>
      <c r="N12">
        <v>40</v>
      </c>
      <c r="O12">
        <v>40</v>
      </c>
      <c r="P12">
        <v>80</v>
      </c>
      <c r="Q12">
        <v>40</v>
      </c>
      <c r="R12">
        <v>40</v>
      </c>
      <c r="S12">
        <v>80</v>
      </c>
      <c r="T12">
        <v>40</v>
      </c>
      <c r="U12">
        <v>40</v>
      </c>
    </row>
    <row r="13">
      <c r="A13" t="s">
        <v>59</v>
      </c>
      <c r="B13" t="s">
        <v>22</v>
      </c>
      <c r="C13" t="s">
        <v>60</v>
      </c>
      <c r="D13" t="s">
        <v>61</v>
      </c>
      <c r="E13" t="str">
        <f>HYPERLINK("https://www.google.com/maps/place/8.473853%2C-13.2427222", "8.473853,-13.2427222")</f>
        <v>8.473853,-13.2427222</v>
      </c>
      <c r="F13" t="s">
        <v>62</v>
      </c>
      <c r="G13">
        <v>77</v>
      </c>
      <c r="H13">
        <v>33</v>
      </c>
      <c r="I13">
        <v>22</v>
      </c>
      <c r="J13">
        <v>55</v>
      </c>
      <c r="K13">
        <v>33</v>
      </c>
      <c r="L13">
        <v>22</v>
      </c>
      <c r="M13">
        <v>55</v>
      </c>
      <c r="N13">
        <v>33</v>
      </c>
      <c r="O13">
        <v>22</v>
      </c>
      <c r="P13">
        <v>55</v>
      </c>
      <c r="Q13">
        <v>33</v>
      </c>
      <c r="R13">
        <v>22</v>
      </c>
      <c r="S13">
        <v>55</v>
      </c>
      <c r="T13">
        <v>33</v>
      </c>
      <c r="U13">
        <v>22</v>
      </c>
    </row>
    <row r="14">
      <c r="A14" t="s">
        <v>63</v>
      </c>
      <c r="B14" t="s">
        <v>22</v>
      </c>
      <c r="C14" t="s">
        <v>64</v>
      </c>
      <c r="D14" t="s">
        <v>61</v>
      </c>
      <c r="E14" t="str">
        <f>HYPERLINK("https://www.google.com/maps/place/8.474853%2C-13.2427222", "8.474853,-13.2427222")</f>
        <v>8.474853,-13.2427222</v>
      </c>
      <c r="F14" t="s">
        <v>65</v>
      </c>
      <c r="G14">
        <v>40</v>
      </c>
      <c r="H14">
        <v>20</v>
      </c>
      <c r="I14">
        <v>20</v>
      </c>
      <c r="J14">
        <v>40</v>
      </c>
      <c r="K14">
        <v>20</v>
      </c>
      <c r="L14">
        <v>20</v>
      </c>
      <c r="M14">
        <v>40</v>
      </c>
      <c r="N14">
        <v>20</v>
      </c>
      <c r="O14">
        <v>20</v>
      </c>
      <c r="P14">
        <v>40</v>
      </c>
      <c r="Q14">
        <v>20</v>
      </c>
      <c r="R14">
        <v>20</v>
      </c>
      <c r="S14">
        <v>40</v>
      </c>
      <c r="T14">
        <v>20</v>
      </c>
      <c r="U14">
        <v>20</v>
      </c>
    </row>
    <row r="15">
      <c r="A15" t="s">
        <v>66</v>
      </c>
      <c r="B15" t="s">
        <v>22</v>
      </c>
      <c r="C15" t="s">
        <v>67</v>
      </c>
      <c r="D15" t="s">
        <v>61</v>
      </c>
      <c r="E15" t="str">
        <f>HYPERLINK("https://www.google.com/maps/place/8.474853%2C-13.2427222", "8.474853,-13.2427222")</f>
        <v>8.474853,-13.2427222</v>
      </c>
      <c r="F15" t="s">
        <v>68</v>
      </c>
      <c r="G15">
        <v>70</v>
      </c>
      <c r="H15">
        <v>35</v>
      </c>
      <c r="I15">
        <v>35</v>
      </c>
      <c r="J15">
        <v>70</v>
      </c>
      <c r="K15">
        <v>35</v>
      </c>
      <c r="L15">
        <v>35</v>
      </c>
      <c r="M15">
        <v>70</v>
      </c>
      <c r="N15">
        <v>35</v>
      </c>
      <c r="O15">
        <v>35</v>
      </c>
      <c r="P15">
        <v>70</v>
      </c>
      <c r="Q15">
        <v>35</v>
      </c>
      <c r="R15">
        <v>35</v>
      </c>
      <c r="S15">
        <v>70</v>
      </c>
      <c r="T15">
        <v>35</v>
      </c>
      <c r="U15">
        <v>35</v>
      </c>
    </row>
    <row r="16">
      <c r="A16" t="s">
        <v>69</v>
      </c>
      <c r="B16" t="s">
        <v>22</v>
      </c>
      <c r="C16" t="s">
        <v>70</v>
      </c>
      <c r="D16" t="s">
        <v>61</v>
      </c>
      <c r="E16" t="str">
        <f>HYPERLINK("https://www.google.com/maps/place/8.474853%2C-13.2427222", "8.474853,-13.2427222")</f>
        <v>8.474853,-13.2427222</v>
      </c>
      <c r="F16" t="s">
        <v>71</v>
      </c>
      <c r="G16">
        <v>80</v>
      </c>
      <c r="H16">
        <v>40</v>
      </c>
      <c r="I16">
        <v>40</v>
      </c>
      <c r="J16">
        <v>80</v>
      </c>
      <c r="K16">
        <v>40</v>
      </c>
      <c r="L16">
        <v>40</v>
      </c>
      <c r="M16">
        <v>80</v>
      </c>
      <c r="N16">
        <v>40</v>
      </c>
      <c r="O16">
        <v>40</v>
      </c>
      <c r="P16">
        <v>80</v>
      </c>
      <c r="Q16">
        <v>40</v>
      </c>
      <c r="R16">
        <v>40</v>
      </c>
      <c r="S16">
        <v>80</v>
      </c>
      <c r="T16">
        <v>40</v>
      </c>
      <c r="U16">
        <v>40</v>
      </c>
    </row>
    <row r="17">
      <c r="A17" t="s">
        <v>72</v>
      </c>
      <c r="B17" t="s">
        <v>22</v>
      </c>
      <c r="C17" t="s">
        <v>73</v>
      </c>
      <c r="D17" t="s">
        <v>74</v>
      </c>
      <c r="E17" t="str">
        <f>HYPERLINK("https://www.google.com/maps/place/8.4737917%2C-13.24265", "8.4737917,-13.24265")</f>
        <v>8.4737917,-13.24265</v>
      </c>
      <c r="F17" t="s">
        <v>75</v>
      </c>
      <c r="G17">
        <v>66</v>
      </c>
      <c r="H17">
        <v>33</v>
      </c>
      <c r="I17">
        <v>33</v>
      </c>
      <c r="J17">
        <v>66</v>
      </c>
      <c r="K17">
        <v>33</v>
      </c>
      <c r="L17">
        <v>33</v>
      </c>
      <c r="M17">
        <v>66</v>
      </c>
      <c r="N17">
        <v>33</v>
      </c>
      <c r="O17">
        <v>33</v>
      </c>
      <c r="P17">
        <v>66</v>
      </c>
      <c r="Q17">
        <v>33</v>
      </c>
      <c r="R17">
        <v>33</v>
      </c>
      <c r="S17">
        <v>66</v>
      </c>
      <c r="T17">
        <v>33</v>
      </c>
      <c r="U17">
        <v>33</v>
      </c>
    </row>
    <row r="18">
      <c r="A18" t="s">
        <v>76</v>
      </c>
      <c r="B18" t="s">
        <v>22</v>
      </c>
      <c r="C18" t="s">
        <v>77</v>
      </c>
      <c r="D18" t="s">
        <v>74</v>
      </c>
      <c r="E18" t="str">
        <f>HYPERLINK("https://www.google.com/maps/place/8.4736233%2C-13.24279", "8.4736233,-13.24279")</f>
        <v>8.4736233,-13.24279</v>
      </c>
      <c r="F18" t="s">
        <v>78</v>
      </c>
      <c r="G18">
        <v>50</v>
      </c>
      <c r="H18">
        <v>25</v>
      </c>
      <c r="I18">
        <v>25</v>
      </c>
      <c r="J18">
        <v>50</v>
      </c>
      <c r="K18">
        <v>25</v>
      </c>
      <c r="L18">
        <v>25</v>
      </c>
      <c r="M18">
        <v>50</v>
      </c>
      <c r="N18">
        <v>25</v>
      </c>
      <c r="O18">
        <v>25</v>
      </c>
      <c r="P18">
        <v>50</v>
      </c>
      <c r="Q18">
        <v>25</v>
      </c>
      <c r="R18">
        <v>25</v>
      </c>
      <c r="S18">
        <v>50</v>
      </c>
      <c r="T18">
        <v>25</v>
      </c>
      <c r="U18">
        <v>25</v>
      </c>
    </row>
    <row r="19">
      <c r="A19" t="s">
        <v>79</v>
      </c>
      <c r="B19" t="s">
        <v>22</v>
      </c>
      <c r="C19" t="s">
        <v>80</v>
      </c>
      <c r="D19" t="s">
        <v>74</v>
      </c>
      <c r="E19" t="str">
        <f>HYPERLINK("https://www.google.com/maps/place/8.473655%2C-13.2427233", "8.473655,-13.2427233")</f>
        <v>8.473655,-13.2427233</v>
      </c>
      <c r="F19" t="s">
        <v>81</v>
      </c>
      <c r="G19">
        <v>44</v>
      </c>
      <c r="H19">
        <v>22</v>
      </c>
      <c r="I19">
        <v>22</v>
      </c>
      <c r="J19">
        <v>44</v>
      </c>
      <c r="K19">
        <v>22</v>
      </c>
      <c r="L19">
        <v>22</v>
      </c>
      <c r="M19">
        <v>44</v>
      </c>
      <c r="N19">
        <v>22</v>
      </c>
      <c r="O19">
        <v>22</v>
      </c>
      <c r="P19">
        <v>44</v>
      </c>
      <c r="Q19">
        <v>22</v>
      </c>
      <c r="R19">
        <v>22</v>
      </c>
      <c r="S19">
        <v>44</v>
      </c>
      <c r="T19">
        <v>22</v>
      </c>
      <c r="U19">
        <v>22</v>
      </c>
    </row>
    <row r="20">
      <c r="A20" t="s">
        <v>82</v>
      </c>
      <c r="B20" t="s">
        <v>22</v>
      </c>
      <c r="C20" t="s">
        <v>83</v>
      </c>
      <c r="D20" t="s">
        <v>74</v>
      </c>
      <c r="E20" t="str">
        <f>HYPERLINK("https://www.google.com/maps/place/8.4736202%2C-13.2427517", "8.4736202,-13.2427517")</f>
        <v>8.4736202,-13.2427517</v>
      </c>
      <c r="F20" t="s">
        <v>84</v>
      </c>
      <c r="G20">
        <v>44</v>
      </c>
      <c r="H20">
        <v>22</v>
      </c>
      <c r="I20">
        <v>22</v>
      </c>
      <c r="J20">
        <v>44</v>
      </c>
      <c r="K20">
        <v>22</v>
      </c>
      <c r="L20">
        <v>22</v>
      </c>
      <c r="M20">
        <v>44</v>
      </c>
      <c r="N20">
        <v>22</v>
      </c>
      <c r="O20">
        <v>22</v>
      </c>
      <c r="P20">
        <v>44</v>
      </c>
      <c r="Q20">
        <v>22</v>
      </c>
      <c r="R20">
        <v>22</v>
      </c>
      <c r="S20">
        <v>44</v>
      </c>
      <c r="T20">
        <v>22</v>
      </c>
      <c r="U20">
        <v>22</v>
      </c>
    </row>
    <row r="21">
      <c r="A21" t="s">
        <v>85</v>
      </c>
      <c r="B21" t="s">
        <v>22</v>
      </c>
      <c r="C21" t="s">
        <v>86</v>
      </c>
      <c r="D21" t="s">
        <v>74</v>
      </c>
      <c r="E21" t="str">
        <f>HYPERLINK("https://www.google.com/maps/place/8.4738406%2C-13.2430808", "8.4738406,-13.2430808")</f>
        <v>8.4738406,-13.2430808</v>
      </c>
      <c r="F21" t="s">
        <v>87</v>
      </c>
      <c r="G21">
        <v>66</v>
      </c>
      <c r="H21">
        <v>33</v>
      </c>
      <c r="I21">
        <v>33</v>
      </c>
      <c r="J21">
        <v>66</v>
      </c>
      <c r="K21">
        <v>33</v>
      </c>
      <c r="L21">
        <v>33</v>
      </c>
      <c r="M21">
        <v>66</v>
      </c>
      <c r="N21">
        <v>33</v>
      </c>
      <c r="O21">
        <v>33</v>
      </c>
      <c r="P21">
        <v>66</v>
      </c>
      <c r="Q21">
        <v>33</v>
      </c>
      <c r="R21">
        <v>33</v>
      </c>
      <c r="S21">
        <v>66</v>
      </c>
      <c r="T21">
        <v>33</v>
      </c>
      <c r="U21">
        <v>33</v>
      </c>
    </row>
    <row r="22">
      <c r="A22" t="s">
        <v>88</v>
      </c>
      <c r="B22" t="s">
        <v>22</v>
      </c>
      <c r="C22" t="s">
        <v>89</v>
      </c>
      <c r="D22" t="s">
        <v>74</v>
      </c>
      <c r="E22" t="str">
        <f>HYPERLINK("https://www.google.com/maps/place/8.474853%2C-13.2427222", "8.474853,-13.2427222")</f>
        <v>8.474853,-13.2427222</v>
      </c>
      <c r="F22" t="s">
        <v>90</v>
      </c>
      <c r="G22">
        <v>55</v>
      </c>
      <c r="H22">
        <v>25</v>
      </c>
      <c r="I22">
        <v>25</v>
      </c>
      <c r="J22">
        <v>55</v>
      </c>
      <c r="K22">
        <v>25</v>
      </c>
      <c r="L22">
        <v>25</v>
      </c>
      <c r="M22">
        <v>55</v>
      </c>
      <c r="N22">
        <v>25</v>
      </c>
      <c r="O22">
        <v>25</v>
      </c>
      <c r="P22">
        <v>55</v>
      </c>
      <c r="Q22">
        <v>25</v>
      </c>
      <c r="R22">
        <v>25</v>
      </c>
      <c r="S22">
        <v>55</v>
      </c>
      <c r="T22">
        <v>25</v>
      </c>
      <c r="U22">
        <v>25</v>
      </c>
    </row>
    <row r="23">
      <c r="A23" t="s">
        <v>91</v>
      </c>
      <c r="B23" t="s">
        <v>22</v>
      </c>
      <c r="C23" t="s">
        <v>92</v>
      </c>
      <c r="D23" t="s">
        <v>74</v>
      </c>
      <c r="E23" t="str">
        <f>HYPERLINK("https://www.google.com/maps/place/8.474853%2C-13.2427222", "8.474853,-13.2427222")</f>
        <v>8.474853,-13.2427222</v>
      </c>
      <c r="F23" t="s">
        <v>93</v>
      </c>
      <c r="G23">
        <v>88</v>
      </c>
      <c r="H23">
        <v>44</v>
      </c>
      <c r="I23">
        <v>40</v>
      </c>
      <c r="J23">
        <v>88</v>
      </c>
      <c r="K23">
        <v>44</v>
      </c>
      <c r="L23">
        <v>40</v>
      </c>
      <c r="M23">
        <v>88</v>
      </c>
      <c r="N23">
        <v>44</v>
      </c>
      <c r="O23">
        <v>40</v>
      </c>
      <c r="P23">
        <v>88</v>
      </c>
      <c r="Q23">
        <v>44</v>
      </c>
      <c r="R23">
        <v>40</v>
      </c>
      <c r="S23">
        <v>88</v>
      </c>
      <c r="T23">
        <v>44</v>
      </c>
      <c r="U23">
        <v>40</v>
      </c>
    </row>
    <row r="24">
      <c r="A24" t="s">
        <v>94</v>
      </c>
      <c r="B24" t="s">
        <v>22</v>
      </c>
      <c r="C24" t="s">
        <v>95</v>
      </c>
      <c r="D24" t="s">
        <v>74</v>
      </c>
      <c r="E24" t="str">
        <f>HYPERLINK("https://www.google.com/maps/place/8.4738344%2C-13.2430549", "8.4738344,-13.2430549")</f>
        <v>8.4738344,-13.2430549</v>
      </c>
      <c r="F24" t="s">
        <v>96</v>
      </c>
      <c r="G24">
        <v>99</v>
      </c>
      <c r="H24">
        <v>66</v>
      </c>
      <c r="I24">
        <v>33</v>
      </c>
      <c r="J24">
        <v>99</v>
      </c>
      <c r="K24">
        <v>66</v>
      </c>
      <c r="L24">
        <v>33</v>
      </c>
      <c r="M24">
        <v>99</v>
      </c>
      <c r="N24">
        <v>66</v>
      </c>
      <c r="O24">
        <v>33</v>
      </c>
      <c r="P24">
        <v>99</v>
      </c>
      <c r="Q24">
        <v>66</v>
      </c>
      <c r="R24">
        <v>33</v>
      </c>
      <c r="S24">
        <v>99</v>
      </c>
      <c r="T24">
        <v>66</v>
      </c>
      <c r="U24">
        <v>33</v>
      </c>
    </row>
    <row r="25">
      <c r="A25" t="s">
        <v>97</v>
      </c>
      <c r="B25" t="s">
        <v>22</v>
      </c>
      <c r="C25" t="s">
        <v>98</v>
      </c>
      <c r="D25" t="s">
        <v>98</v>
      </c>
      <c r="E25" t="str">
        <f>HYPERLINK("https://www.google.com/maps/place/8.4696394%2C-13.2412114", "8.4696394,-13.2412114")</f>
        <v>8.4696394,-13.2412114</v>
      </c>
      <c r="F25" t="s">
        <v>99</v>
      </c>
      <c r="G25">
        <v>200</v>
      </c>
      <c r="H25">
        <v>100</v>
      </c>
      <c r="I25">
        <v>100</v>
      </c>
      <c r="J25">
        <v>100</v>
      </c>
      <c r="K25">
        <v>50</v>
      </c>
      <c r="L25">
        <v>50</v>
      </c>
      <c r="M25">
        <v>100</v>
      </c>
      <c r="N25">
        <v>50</v>
      </c>
      <c r="O25">
        <v>50</v>
      </c>
      <c r="P25">
        <v>100</v>
      </c>
      <c r="Q25">
        <v>50</v>
      </c>
      <c r="R25">
        <v>50</v>
      </c>
      <c r="S25">
        <v>100</v>
      </c>
      <c r="T25">
        <v>50</v>
      </c>
      <c r="U25">
        <v>50</v>
      </c>
    </row>
    <row r="26">
      <c r="A26" t="s">
        <v>100</v>
      </c>
      <c r="B26" t="s">
        <v>22</v>
      </c>
      <c r="C26" t="s">
        <v>98</v>
      </c>
      <c r="D26" t="s">
        <v>98</v>
      </c>
      <c r="E26" t="str">
        <f>HYPERLINK("https://www.google.com/maps/place/8.4696368%2C-13.2412114", "8.4696368,-13.2412114")</f>
        <v>8.4696368,-13.2412114</v>
      </c>
      <c r="F26" t="s">
        <v>101</v>
      </c>
      <c r="G26">
        <v>50</v>
      </c>
      <c r="H26">
        <v>25</v>
      </c>
      <c r="I26">
        <v>25</v>
      </c>
      <c r="J26">
        <v>80</v>
      </c>
      <c r="K26">
        <v>40</v>
      </c>
      <c r="L26">
        <v>40</v>
      </c>
      <c r="M26">
        <v>60</v>
      </c>
      <c r="N26">
        <v>30</v>
      </c>
      <c r="O26">
        <v>30</v>
      </c>
      <c r="P26">
        <v>40</v>
      </c>
      <c r="Q26">
        <v>20</v>
      </c>
      <c r="R26">
        <v>20</v>
      </c>
      <c r="S26">
        <v>50</v>
      </c>
      <c r="T26">
        <v>25</v>
      </c>
      <c r="U26">
        <v>25</v>
      </c>
    </row>
    <row r="27">
      <c r="A27" t="s">
        <v>102</v>
      </c>
      <c r="B27" t="s">
        <v>22</v>
      </c>
      <c r="C27" t="s">
        <v>103</v>
      </c>
      <c r="D27" t="s">
        <v>104</v>
      </c>
      <c r="E27" t="str">
        <f>HYPERLINK("https://www.google.com/maps/place/8.4696445%2C-13.2412204", "8.4696445,-13.2412204")</f>
        <v>8.4696445,-13.2412204</v>
      </c>
      <c r="F27" t="s">
        <v>105</v>
      </c>
      <c r="G27">
        <v>58</v>
      </c>
      <c r="H27">
        <v>28</v>
      </c>
      <c r="I27">
        <v>30</v>
      </c>
      <c r="J27">
        <v>65</v>
      </c>
      <c r="K27">
        <v>30</v>
      </c>
      <c r="L27">
        <v>25</v>
      </c>
      <c r="M27">
        <v>33</v>
      </c>
      <c r="N27">
        <v>11</v>
      </c>
      <c r="O27">
        <v>22</v>
      </c>
      <c r="P27">
        <v>44</v>
      </c>
      <c r="Q27">
        <v>22</v>
      </c>
      <c r="R27">
        <v>22</v>
      </c>
      <c r="S27">
        <v>88</v>
      </c>
      <c r="T27">
        <v>44</v>
      </c>
      <c r="U27">
        <v>44</v>
      </c>
    </row>
    <row r="28">
      <c r="A28" t="s">
        <v>106</v>
      </c>
      <c r="B28" t="s">
        <v>22</v>
      </c>
      <c r="C28" t="s">
        <v>103</v>
      </c>
      <c r="D28" t="s">
        <v>104</v>
      </c>
      <c r="E28" t="str">
        <f>HYPERLINK("https://www.google.com/maps/place/8.4696418%2C-13.2412198", "8.4696418,-13.2412198")</f>
        <v>8.4696418,-13.2412198</v>
      </c>
      <c r="F28" t="s">
        <v>107</v>
      </c>
      <c r="G28">
        <v>88</v>
      </c>
      <c r="H28">
        <v>44</v>
      </c>
      <c r="I28">
        <v>44</v>
      </c>
      <c r="J28">
        <v>66</v>
      </c>
      <c r="K28">
        <v>33</v>
      </c>
      <c r="L28">
        <v>33</v>
      </c>
      <c r="M28">
        <v>77</v>
      </c>
      <c r="N28">
        <v>33</v>
      </c>
      <c r="O28">
        <v>44</v>
      </c>
      <c r="P28">
        <v>55</v>
      </c>
      <c r="Q28">
        <v>25</v>
      </c>
      <c r="R28">
        <v>30</v>
      </c>
      <c r="S28">
        <v>22</v>
      </c>
      <c r="T28">
        <v>11</v>
      </c>
      <c r="U28">
        <v>11</v>
      </c>
    </row>
    <row r="29">
      <c r="A29" t="s">
        <v>108</v>
      </c>
      <c r="B29" t="s">
        <v>22</v>
      </c>
      <c r="C29" t="s">
        <v>104</v>
      </c>
      <c r="D29" t="s">
        <v>104</v>
      </c>
      <c r="E29" t="str">
        <f>HYPERLINK("https://www.google.com/maps/place/8.469644%2C-13.2412174", "8.469644,-13.2412174")</f>
        <v>8.469644,-13.2412174</v>
      </c>
      <c r="F29" t="s">
        <v>109</v>
      </c>
      <c r="G29">
        <v>200</v>
      </c>
      <c r="H29">
        <v>100</v>
      </c>
      <c r="I29">
        <v>100</v>
      </c>
      <c r="J29">
        <v>100</v>
      </c>
      <c r="K29">
        <v>50</v>
      </c>
      <c r="L29">
        <v>50</v>
      </c>
      <c r="M29">
        <v>100</v>
      </c>
      <c r="N29">
        <v>50</v>
      </c>
      <c r="O29">
        <v>50</v>
      </c>
      <c r="P29">
        <v>100</v>
      </c>
      <c r="Q29">
        <v>50</v>
      </c>
      <c r="R29">
        <v>50</v>
      </c>
      <c r="S29">
        <v>100</v>
      </c>
      <c r="T29">
        <v>50</v>
      </c>
      <c r="U29">
        <v>50</v>
      </c>
    </row>
    <row r="30">
      <c r="A30" t="s">
        <v>110</v>
      </c>
      <c r="B30" t="s">
        <v>22</v>
      </c>
      <c r="C30" t="s">
        <v>111</v>
      </c>
      <c r="D30" t="s">
        <v>103</v>
      </c>
      <c r="E30" t="str">
        <f>HYPERLINK("https://www.google.com/maps/place/8.4696418%2C-13.2412215", "8.4696418,-13.2412215")</f>
        <v>8.4696418,-13.2412215</v>
      </c>
      <c r="F30" t="s">
        <v>112</v>
      </c>
      <c r="G30">
        <v>55</v>
      </c>
      <c r="H30">
        <v>44</v>
      </c>
      <c r="I30">
        <v>11</v>
      </c>
      <c r="J30">
        <v>66</v>
      </c>
      <c r="K30">
        <v>22</v>
      </c>
      <c r="L30">
        <v>44</v>
      </c>
      <c r="M30">
        <v>100</v>
      </c>
      <c r="N30">
        <v>60</v>
      </c>
      <c r="O30">
        <v>40</v>
      </c>
      <c r="P30">
        <v>99</v>
      </c>
      <c r="Q30">
        <v>20</v>
      </c>
      <c r="R30">
        <v>70</v>
      </c>
      <c r="S30">
        <v>66</v>
      </c>
      <c r="T30">
        <v>33</v>
      </c>
      <c r="U30">
        <v>33</v>
      </c>
    </row>
    <row r="31">
      <c r="A31" t="s">
        <v>113</v>
      </c>
      <c r="B31" t="s">
        <v>22</v>
      </c>
      <c r="C31" t="s">
        <v>111</v>
      </c>
      <c r="D31" t="s">
        <v>103</v>
      </c>
      <c r="E31" t="str">
        <f>HYPERLINK("https://www.google.com/maps/place/8.4696407%2C-13.2412198", "8.4696407,-13.2412198")</f>
        <v>8.4696407,-13.2412198</v>
      </c>
      <c r="F31" t="s">
        <v>114</v>
      </c>
      <c r="G31">
        <v>55</v>
      </c>
      <c r="H31">
        <v>22</v>
      </c>
      <c r="I31">
        <v>33</v>
      </c>
      <c r="J31">
        <v>44</v>
      </c>
      <c r="K31">
        <v>22</v>
      </c>
      <c r="L31">
        <v>22</v>
      </c>
      <c r="M31">
        <v>33</v>
      </c>
      <c r="N31">
        <v>12</v>
      </c>
      <c r="O31">
        <v>21</v>
      </c>
      <c r="P31">
        <v>44</v>
      </c>
      <c r="Q31">
        <v>22</v>
      </c>
      <c r="R31">
        <v>22</v>
      </c>
      <c r="S31">
        <v>66</v>
      </c>
      <c r="T31">
        <v>33</v>
      </c>
      <c r="U31">
        <v>33</v>
      </c>
    </row>
    <row r="32">
      <c r="A32" t="s">
        <v>115</v>
      </c>
      <c r="B32" t="s">
        <v>22</v>
      </c>
      <c r="C32" t="s">
        <v>116</v>
      </c>
      <c r="D32" t="s">
        <v>116</v>
      </c>
      <c r="E32" t="str">
        <f>HYPERLINK("https://www.google.com/maps/place/8.4696378%2C-13.2412161", "8.4696378,-13.2412161")</f>
        <v>8.4696378,-13.2412161</v>
      </c>
      <c r="F32" t="s">
        <v>117</v>
      </c>
      <c r="G32">
        <v>200</v>
      </c>
      <c r="H32">
        <v>100</v>
      </c>
      <c r="I32">
        <v>100</v>
      </c>
      <c r="J32">
        <v>100</v>
      </c>
      <c r="K32">
        <v>50</v>
      </c>
      <c r="L32">
        <v>50</v>
      </c>
      <c r="M32">
        <v>100</v>
      </c>
      <c r="N32">
        <v>50</v>
      </c>
      <c r="O32">
        <v>50</v>
      </c>
      <c r="P32">
        <v>100</v>
      </c>
      <c r="Q32">
        <v>50</v>
      </c>
      <c r="R32">
        <v>50</v>
      </c>
      <c r="S32">
        <v>100</v>
      </c>
      <c r="T32">
        <v>50</v>
      </c>
      <c r="U32">
        <v>50</v>
      </c>
    </row>
    <row r="33">
      <c r="A33" t="s">
        <v>118</v>
      </c>
      <c r="B33" t="s">
        <v>22</v>
      </c>
      <c r="C33" t="s">
        <v>111</v>
      </c>
      <c r="D33" t="s">
        <v>116</v>
      </c>
      <c r="E33" t="str">
        <f>HYPERLINK("https://www.google.com/maps/place/8.4696393%2C-13.2412173", "8.4696393,-13.2412173")</f>
        <v>8.4696393,-13.2412173</v>
      </c>
      <c r="F33" t="s">
        <v>119</v>
      </c>
      <c r="G33">
        <v>55</v>
      </c>
      <c r="H33">
        <v>33</v>
      </c>
      <c r="I33">
        <v>22</v>
      </c>
      <c r="J33">
        <v>55</v>
      </c>
      <c r="K33">
        <v>33</v>
      </c>
      <c r="L33">
        <v>22</v>
      </c>
      <c r="M33">
        <v>55</v>
      </c>
      <c r="N33">
        <v>33</v>
      </c>
      <c r="O33">
        <v>22</v>
      </c>
      <c r="P33">
        <v>55</v>
      </c>
      <c r="Q33">
        <v>33</v>
      </c>
      <c r="R33">
        <v>22</v>
      </c>
      <c r="S33">
        <v>55</v>
      </c>
      <c r="T33">
        <v>33</v>
      </c>
      <c r="U33">
        <v>22</v>
      </c>
    </row>
    <row r="34">
      <c r="A34" t="s">
        <v>120</v>
      </c>
      <c r="B34" t="s">
        <v>22</v>
      </c>
      <c r="C34" t="s">
        <v>121</v>
      </c>
      <c r="D34" t="s">
        <v>111</v>
      </c>
      <c r="E34" t="str">
        <f>HYPERLINK("https://www.google.com/maps/place/8.4696429%2C-13.2412175", "8.4696429,-13.2412175")</f>
        <v>8.4696429,-13.2412175</v>
      </c>
      <c r="F34" t="s">
        <v>122</v>
      </c>
      <c r="G34">
        <v>55</v>
      </c>
      <c r="H34">
        <v>33</v>
      </c>
      <c r="I34">
        <v>22</v>
      </c>
      <c r="J34">
        <v>55</v>
      </c>
      <c r="K34">
        <v>33</v>
      </c>
      <c r="L34">
        <v>22</v>
      </c>
      <c r="M34">
        <v>55</v>
      </c>
      <c r="N34">
        <v>33</v>
      </c>
      <c r="O34">
        <v>22</v>
      </c>
      <c r="P34">
        <v>55</v>
      </c>
      <c r="Q34">
        <v>33</v>
      </c>
      <c r="R34">
        <v>22</v>
      </c>
      <c r="S34">
        <v>55</v>
      </c>
      <c r="T34">
        <v>33</v>
      </c>
      <c r="U34">
        <v>22</v>
      </c>
    </row>
    <row r="35">
      <c r="A35" t="s">
        <v>123</v>
      </c>
      <c r="B35" t="s">
        <v>22</v>
      </c>
      <c r="C35" t="s">
        <v>111</v>
      </c>
      <c r="D35" t="s">
        <v>111</v>
      </c>
      <c r="E35" t="str">
        <f>HYPERLINK("https://www.google.com/maps/place/8.4696434%2C-13.2412248", "8.4696434,-13.2412248")</f>
        <v>8.4696434,-13.2412248</v>
      </c>
      <c r="F35" t="s">
        <v>124</v>
      </c>
      <c r="G35">
        <v>100</v>
      </c>
      <c r="H35">
        <v>50</v>
      </c>
      <c r="I35">
        <v>50</v>
      </c>
      <c r="J35">
        <v>100</v>
      </c>
      <c r="K35">
        <v>50</v>
      </c>
      <c r="L35">
        <v>50</v>
      </c>
      <c r="M35">
        <v>100</v>
      </c>
      <c r="N35">
        <v>50</v>
      </c>
      <c r="O35">
        <v>50</v>
      </c>
      <c r="P35">
        <v>100</v>
      </c>
      <c r="Q35">
        <v>50</v>
      </c>
      <c r="R35">
        <v>50</v>
      </c>
      <c r="S35">
        <v>100</v>
      </c>
      <c r="T35">
        <v>50</v>
      </c>
      <c r="U35">
        <v>50</v>
      </c>
    </row>
    <row r="36">
      <c r="A36" t="s">
        <v>125</v>
      </c>
      <c r="B36" t="s">
        <v>22</v>
      </c>
      <c r="C36" t="s">
        <v>126</v>
      </c>
      <c r="D36" t="s">
        <v>111</v>
      </c>
      <c r="E36" t="str">
        <f>HYPERLINK("https://www.google.com/maps/place/8.4696461%2C-13.2412195", "8.4696461,-13.2412195")</f>
        <v>8.4696461,-13.2412195</v>
      </c>
      <c r="F36" t="s">
        <v>127</v>
      </c>
      <c r="G36">
        <v>55</v>
      </c>
      <c r="H36">
        <v>33</v>
      </c>
      <c r="I36">
        <v>22</v>
      </c>
      <c r="J36">
        <v>55</v>
      </c>
      <c r="K36">
        <v>33</v>
      </c>
      <c r="L36">
        <v>22</v>
      </c>
      <c r="M36">
        <v>55</v>
      </c>
      <c r="N36">
        <v>33</v>
      </c>
      <c r="O36">
        <v>22</v>
      </c>
      <c r="P36">
        <v>55</v>
      </c>
      <c r="Q36">
        <v>33</v>
      </c>
      <c r="R36">
        <v>22</v>
      </c>
      <c r="S36">
        <v>55</v>
      </c>
      <c r="T36">
        <v>33</v>
      </c>
      <c r="U36">
        <v>22</v>
      </c>
    </row>
    <row r="37">
      <c r="A37" t="s">
        <v>128</v>
      </c>
      <c r="B37" t="s">
        <v>22</v>
      </c>
      <c r="C37" t="s">
        <v>129</v>
      </c>
      <c r="D37" t="s">
        <v>111</v>
      </c>
      <c r="E37" t="str">
        <f>HYPERLINK("https://www.google.com/maps/place/8.4696436%2C-13.2412144", "8.4696436,-13.2412144")</f>
        <v>8.4696436,-13.2412144</v>
      </c>
      <c r="F37" t="s">
        <v>130</v>
      </c>
      <c r="G37">
        <v>55</v>
      </c>
      <c r="H37">
        <v>22</v>
      </c>
      <c r="I37">
        <v>22</v>
      </c>
      <c r="J37">
        <v>55</v>
      </c>
      <c r="K37">
        <v>33</v>
      </c>
      <c r="L37">
        <v>22</v>
      </c>
      <c r="M37">
        <v>55</v>
      </c>
      <c r="N37">
        <v>33</v>
      </c>
      <c r="O37">
        <v>22</v>
      </c>
      <c r="P37">
        <v>55</v>
      </c>
      <c r="Q37">
        <v>33</v>
      </c>
      <c r="R37">
        <v>22</v>
      </c>
      <c r="S37">
        <v>55</v>
      </c>
      <c r="T37">
        <v>33</v>
      </c>
      <c r="U37">
        <v>22</v>
      </c>
    </row>
    <row r="38">
      <c r="A38" t="s">
        <v>131</v>
      </c>
      <c r="B38" t="s">
        <v>22</v>
      </c>
      <c r="C38" t="s">
        <v>126</v>
      </c>
      <c r="D38" t="s">
        <v>126</v>
      </c>
      <c r="E38" t="str">
        <f>HYPERLINK("https://www.google.com/maps/place/8.469642%2C-13.2412196", "8.469642,-13.2412196")</f>
        <v>8.469642,-13.2412196</v>
      </c>
      <c r="F38" t="s">
        <v>132</v>
      </c>
      <c r="G38">
        <v>100</v>
      </c>
      <c r="H38">
        <v>55</v>
      </c>
      <c r="I38">
        <v>45</v>
      </c>
      <c r="J38">
        <v>99</v>
      </c>
      <c r="K38">
        <v>55</v>
      </c>
      <c r="L38">
        <v>44</v>
      </c>
      <c r="M38">
        <v>88</v>
      </c>
      <c r="N38">
        <v>44</v>
      </c>
      <c r="O38">
        <v>44</v>
      </c>
      <c r="P38">
        <v>22</v>
      </c>
      <c r="Q38">
        <v>11</v>
      </c>
      <c r="R38">
        <v>11</v>
      </c>
      <c r="S38">
        <v>66</v>
      </c>
      <c r="T38">
        <v>33</v>
      </c>
      <c r="U38">
        <v>33</v>
      </c>
    </row>
    <row r="39">
      <c r="A39" t="s">
        <v>133</v>
      </c>
      <c r="B39" t="s">
        <v>22</v>
      </c>
      <c r="C39" t="s">
        <v>129</v>
      </c>
      <c r="D39" t="s">
        <v>129</v>
      </c>
      <c r="E39" t="str">
        <f>HYPERLINK("https://www.google.com/maps/place/8.4696466%2C-13.2412188", "8.4696466,-13.2412188")</f>
        <v>8.4696466,-13.2412188</v>
      </c>
      <c r="F39" t="s">
        <v>134</v>
      </c>
      <c r="G39">
        <v>99</v>
      </c>
      <c r="H39">
        <v>66</v>
      </c>
      <c r="I39">
        <v>33</v>
      </c>
      <c r="J39">
        <v>22</v>
      </c>
      <c r="K39">
        <v>11</v>
      </c>
      <c r="L39">
        <v>11</v>
      </c>
      <c r="M39">
        <v>44</v>
      </c>
      <c r="N39">
        <v>22</v>
      </c>
      <c r="O39">
        <v>22</v>
      </c>
      <c r="P39">
        <v>66</v>
      </c>
      <c r="Q39">
        <v>33</v>
      </c>
      <c r="R39">
        <v>33</v>
      </c>
      <c r="S39">
        <v>88</v>
      </c>
      <c r="T39">
        <v>44</v>
      </c>
      <c r="U39">
        <v>44</v>
      </c>
    </row>
    <row r="40">
      <c r="A40" t="s">
        <v>135</v>
      </c>
      <c r="B40" t="s">
        <v>22</v>
      </c>
      <c r="C40" t="s">
        <v>136</v>
      </c>
      <c r="D40" t="s">
        <v>136</v>
      </c>
      <c r="E40" t="str">
        <f>HYPERLINK("https://www.google.com/maps/place/8.469716%2C-13.2412354", "8.469716,-13.2412354")</f>
        <v>8.469716,-13.2412354</v>
      </c>
      <c r="F40" t="s">
        <v>137</v>
      </c>
      <c r="G40">
        <v>44</v>
      </c>
      <c r="H40">
        <v>22</v>
      </c>
      <c r="I40">
        <v>22</v>
      </c>
      <c r="J40">
        <v>44</v>
      </c>
      <c r="K40">
        <v>22</v>
      </c>
      <c r="L40">
        <v>22</v>
      </c>
      <c r="M40">
        <v>44</v>
      </c>
      <c r="N40">
        <v>22</v>
      </c>
      <c r="O40">
        <v>22</v>
      </c>
      <c r="P40">
        <v>44</v>
      </c>
      <c r="Q40">
        <v>22</v>
      </c>
      <c r="R40">
        <v>22</v>
      </c>
      <c r="S40">
        <v>44</v>
      </c>
      <c r="T40">
        <v>22</v>
      </c>
      <c r="U40">
        <v>22</v>
      </c>
    </row>
    <row r="41">
      <c r="A41" t="s">
        <v>138</v>
      </c>
      <c r="B41" t="s">
        <v>22</v>
      </c>
      <c r="C41" t="s">
        <v>139</v>
      </c>
      <c r="D41" t="s">
        <v>140</v>
      </c>
      <c r="E41" t="str">
        <f>HYPERLINK("https://www.google.com/maps/place/8.4696469%2C-13.2412131", "8.4696469,-13.2412131")</f>
        <v>8.4696469,-13.2412131</v>
      </c>
      <c r="F41" t="s">
        <v>141</v>
      </c>
      <c r="G41">
        <v>54</v>
      </c>
      <c r="H41">
        <v>25</v>
      </c>
      <c r="I41">
        <v>13</v>
      </c>
      <c r="J41">
        <v>86</v>
      </c>
      <c r="K41">
        <v>52</v>
      </c>
      <c r="L41">
        <v>20</v>
      </c>
      <c r="M41">
        <v>253</v>
      </c>
      <c r="N41">
        <v>102</v>
      </c>
      <c r="O41">
        <v>68</v>
      </c>
      <c r="P41">
        <v>103</v>
      </c>
      <c r="Q41">
        <v>82</v>
      </c>
      <c r="R41">
        <v>18</v>
      </c>
      <c r="S41">
        <v>71</v>
      </c>
      <c r="T41">
        <v>16</v>
      </c>
      <c r="U41">
        <v>39</v>
      </c>
    </row>
    <row r="42">
      <c r="A42" t="s">
        <v>142</v>
      </c>
      <c r="B42" t="s">
        <v>22</v>
      </c>
      <c r="C42" t="s">
        <v>143</v>
      </c>
      <c r="D42" t="s">
        <v>140</v>
      </c>
      <c r="E42" t="str">
        <f>HYPERLINK("https://www.google.com/maps/place/8.4696444%2C-13.2412152", "8.4696444,-13.2412152")</f>
        <v>8.4696444,-13.2412152</v>
      </c>
      <c r="F42" t="s">
        <v>144</v>
      </c>
      <c r="G42">
        <v>721</v>
      </c>
      <c r="H42">
        <v>482</v>
      </c>
      <c r="I42">
        <v>213</v>
      </c>
      <c r="J42">
        <v>285</v>
      </c>
      <c r="K42">
        <v>121</v>
      </c>
      <c r="L42">
        <v>54</v>
      </c>
      <c r="M42">
        <v>145</v>
      </c>
      <c r="N42">
        <v>98</v>
      </c>
      <c r="O42">
        <v>38</v>
      </c>
      <c r="P42">
        <v>193</v>
      </c>
      <c r="Q42">
        <v>118</v>
      </c>
      <c r="R42">
        <v>72</v>
      </c>
      <c r="S42">
        <v>52</v>
      </c>
      <c r="T42">
        <v>31</v>
      </c>
      <c r="U42">
        <v>10</v>
      </c>
    </row>
    <row r="43">
      <c r="A43" t="s">
        <v>145</v>
      </c>
      <c r="B43" t="s">
        <v>22</v>
      </c>
      <c r="C43" t="s">
        <v>146</v>
      </c>
      <c r="D43" t="s">
        <v>147</v>
      </c>
      <c r="E43" t="str">
        <f>HYPERLINK("https://www.google.com/maps/place/8.4696488%2C-13.2412147", "8.4696488,-13.2412147")</f>
        <v>8.4696488,-13.2412147</v>
      </c>
      <c r="F43" t="s">
        <v>148</v>
      </c>
      <c r="G43">
        <v>589</v>
      </c>
      <c r="H43">
        <v>213</v>
      </c>
      <c r="I43">
        <v>56</v>
      </c>
      <c r="J43">
        <v>245</v>
      </c>
      <c r="K43">
        <v>121</v>
      </c>
      <c r="L43">
        <v>95</v>
      </c>
      <c r="M43">
        <v>231</v>
      </c>
      <c r="N43">
        <v>111</v>
      </c>
      <c r="O43">
        <v>108</v>
      </c>
      <c r="P43">
        <v>82</v>
      </c>
      <c r="Q43">
        <v>32</v>
      </c>
      <c r="R43">
        <v>16</v>
      </c>
      <c r="S43">
        <v>11</v>
      </c>
      <c r="T43">
        <v>5</v>
      </c>
      <c r="U43">
        <v>2</v>
      </c>
    </row>
    <row r="44">
      <c r="A44" t="s">
        <v>149</v>
      </c>
      <c r="B44" t="s">
        <v>22</v>
      </c>
      <c r="C44" t="s">
        <v>150</v>
      </c>
      <c r="D44" t="s">
        <v>151</v>
      </c>
      <c r="E44" t="str">
        <f>HYPERLINK("https://www.google.com/maps/place/8.4697187%2C-13.2412314", "8.4697187,-13.2412314")</f>
        <v>8.4697187,-13.2412314</v>
      </c>
      <c r="F44" t="s">
        <v>152</v>
      </c>
      <c r="G44">
        <v>100</v>
      </c>
      <c r="H44">
        <v>50</v>
      </c>
      <c r="I44">
        <v>50</v>
      </c>
      <c r="J44">
        <v>99</v>
      </c>
      <c r="K44">
        <v>44</v>
      </c>
      <c r="L44">
        <v>55</v>
      </c>
      <c r="M44">
        <v>88</v>
      </c>
      <c r="N44">
        <v>44</v>
      </c>
      <c r="O44">
        <v>44</v>
      </c>
      <c r="P44">
        <v>55</v>
      </c>
      <c r="Q44">
        <v>25</v>
      </c>
      <c r="R44">
        <v>30</v>
      </c>
      <c r="S44">
        <v>66</v>
      </c>
      <c r="T44">
        <v>33</v>
      </c>
      <c r="U44">
        <v>33</v>
      </c>
    </row>
    <row r="45">
      <c r="A45" t="s">
        <v>153</v>
      </c>
      <c r="B45" t="s">
        <v>22</v>
      </c>
      <c r="C45" t="s">
        <v>154</v>
      </c>
      <c r="D45" t="s">
        <v>155</v>
      </c>
      <c r="E45" t="str">
        <f>HYPERLINK("https://www.google.com/maps/place/8.4696436%2C-13.2412198", "8.4696436,-13.2412198")</f>
        <v>8.4696436,-13.2412198</v>
      </c>
      <c r="F45" t="s">
        <v>156</v>
      </c>
      <c r="G45">
        <v>100</v>
      </c>
      <c r="H45">
        <v>50</v>
      </c>
      <c r="I45">
        <v>50</v>
      </c>
      <c r="J45">
        <v>99</v>
      </c>
      <c r="K45">
        <v>66</v>
      </c>
      <c r="L45">
        <v>33</v>
      </c>
      <c r="M45">
        <v>88</v>
      </c>
      <c r="N45">
        <v>44</v>
      </c>
      <c r="O45">
        <v>44</v>
      </c>
      <c r="P45">
        <v>77</v>
      </c>
      <c r="Q45">
        <v>33</v>
      </c>
      <c r="R45">
        <v>44</v>
      </c>
      <c r="S45">
        <v>66</v>
      </c>
      <c r="T45">
        <v>33</v>
      </c>
      <c r="U45">
        <v>33</v>
      </c>
    </row>
    <row r="46">
      <c r="A46" t="s">
        <v>157</v>
      </c>
      <c r="B46" t="s">
        <v>22</v>
      </c>
      <c r="C46" t="s">
        <v>158</v>
      </c>
      <c r="D46" t="s">
        <v>159</v>
      </c>
      <c r="E46" t="str">
        <f>HYPERLINK("https://www.google.com/maps/place/8.4696417%2C-13.2412175", "8.4696417,-13.2412175")</f>
        <v>8.4696417,-13.2412175</v>
      </c>
      <c r="F46" t="s">
        <v>160</v>
      </c>
      <c r="G46">
        <v>100</v>
      </c>
      <c r="H46">
        <v>50</v>
      </c>
      <c r="I46">
        <v>50</v>
      </c>
      <c r="J46">
        <v>99</v>
      </c>
      <c r="K46">
        <v>55</v>
      </c>
      <c r="L46">
        <v>44</v>
      </c>
      <c r="M46">
        <v>88</v>
      </c>
      <c r="N46">
        <v>44</v>
      </c>
      <c r="O46">
        <v>44</v>
      </c>
      <c r="P46">
        <v>77</v>
      </c>
      <c r="Q46">
        <v>33</v>
      </c>
      <c r="R46">
        <v>44</v>
      </c>
      <c r="S46">
        <v>66</v>
      </c>
      <c r="T46">
        <v>33</v>
      </c>
      <c r="U46">
        <v>33</v>
      </c>
    </row>
    <row r="47">
      <c r="A47" t="s">
        <v>161</v>
      </c>
      <c r="B47" t="s">
        <v>22</v>
      </c>
      <c r="C47" t="s">
        <v>162</v>
      </c>
      <c r="D47" t="s">
        <v>163</v>
      </c>
      <c r="E47" t="str">
        <f>HYPERLINK("https://www.google.com/maps/place/8.4696396%2C-13.2412185", "8.4696396,-13.2412185")</f>
        <v>8.4696396,-13.2412185</v>
      </c>
      <c r="F47" t="s">
        <v>164</v>
      </c>
      <c r="G47">
        <v>100</v>
      </c>
      <c r="H47">
        <v>50</v>
      </c>
      <c r="I47">
        <v>50</v>
      </c>
      <c r="J47">
        <v>99</v>
      </c>
      <c r="K47">
        <v>55</v>
      </c>
      <c r="L47">
        <v>44</v>
      </c>
      <c r="M47">
        <v>88</v>
      </c>
      <c r="N47">
        <v>44</v>
      </c>
      <c r="O47">
        <v>44</v>
      </c>
      <c r="P47">
        <v>77</v>
      </c>
      <c r="Q47">
        <v>33</v>
      </c>
      <c r="R47">
        <v>44</v>
      </c>
      <c r="S47">
        <v>66</v>
      </c>
      <c r="T47">
        <v>33</v>
      </c>
      <c r="U47">
        <v>33</v>
      </c>
    </row>
    <row r="48">
      <c r="A48" t="s">
        <v>165</v>
      </c>
      <c r="B48" t="s">
        <v>22</v>
      </c>
      <c r="C48" t="s">
        <v>166</v>
      </c>
      <c r="D48" t="s">
        <v>167</v>
      </c>
      <c r="E48" t="str">
        <f>HYPERLINK("https://www.google.com/maps/place/8.4696041%2C-13.2410728", "8.4696041,-13.2410728")</f>
        <v>8.4696041,-13.2410728</v>
      </c>
      <c r="F48" t="s">
        <v>168</v>
      </c>
      <c r="G48">
        <v>100</v>
      </c>
      <c r="H48">
        <v>50</v>
      </c>
      <c r="I48">
        <v>50</v>
      </c>
      <c r="J48">
        <v>99</v>
      </c>
      <c r="K48">
        <v>33</v>
      </c>
      <c r="L48">
        <v>66</v>
      </c>
      <c r="M48">
        <v>88</v>
      </c>
      <c r="N48">
        <v>44</v>
      </c>
      <c r="O48">
        <v>44</v>
      </c>
      <c r="P48">
        <v>77</v>
      </c>
      <c r="Q48">
        <v>33</v>
      </c>
      <c r="R48">
        <v>44</v>
      </c>
      <c r="S48">
        <v>66</v>
      </c>
      <c r="T48">
        <v>33</v>
      </c>
      <c r="U48">
        <v>33</v>
      </c>
    </row>
    <row r="49">
      <c r="A49" t="s">
        <v>169</v>
      </c>
      <c r="B49" t="s">
        <v>22</v>
      </c>
      <c r="C49" t="s">
        <v>170</v>
      </c>
      <c r="D49" t="s">
        <v>171</v>
      </c>
      <c r="E49" t="str">
        <f>HYPERLINK("https://www.google.com/maps/place/8.469644%2C-13.2412177", "8.469644,-13.2412177")</f>
        <v>8.469644,-13.2412177</v>
      </c>
      <c r="F49" t="s">
        <v>172</v>
      </c>
      <c r="G49">
        <v>200</v>
      </c>
      <c r="H49">
        <v>100</v>
      </c>
      <c r="I49">
        <v>100</v>
      </c>
      <c r="J49">
        <v>200</v>
      </c>
      <c r="K49">
        <v>100</v>
      </c>
      <c r="L49">
        <v>100</v>
      </c>
      <c r="M49">
        <v>200</v>
      </c>
      <c r="N49">
        <v>100</v>
      </c>
      <c r="O49">
        <v>100</v>
      </c>
      <c r="P49">
        <v>200</v>
      </c>
      <c r="Q49">
        <v>100</v>
      </c>
      <c r="R49">
        <v>100</v>
      </c>
      <c r="S49">
        <v>200</v>
      </c>
      <c r="T49">
        <v>100</v>
      </c>
      <c r="U49">
        <v>100</v>
      </c>
    </row>
    <row r="50">
      <c r="A50" t="s">
        <v>173</v>
      </c>
      <c r="B50" t="s">
        <v>22</v>
      </c>
      <c r="C50" t="s">
        <v>174</v>
      </c>
      <c r="D50" t="s">
        <v>171</v>
      </c>
      <c r="E50" t="str">
        <f>HYPERLINK("https://www.google.com/maps/place/8.4696438%2C-13.2412198", "8.4696438,-13.2412198")</f>
        <v>8.4696438,-13.2412198</v>
      </c>
      <c r="F50" t="s">
        <v>175</v>
      </c>
      <c r="G50">
        <v>100</v>
      </c>
      <c r="H50">
        <v>50</v>
      </c>
      <c r="I50">
        <v>50</v>
      </c>
      <c r="J50">
        <v>100</v>
      </c>
      <c r="K50">
        <v>50</v>
      </c>
      <c r="L50">
        <v>50</v>
      </c>
      <c r="M50">
        <v>100</v>
      </c>
      <c r="N50">
        <v>50</v>
      </c>
      <c r="O50">
        <v>50</v>
      </c>
      <c r="P50">
        <v>100</v>
      </c>
      <c r="Q50">
        <v>50</v>
      </c>
      <c r="R50">
        <v>50</v>
      </c>
      <c r="S50">
        <v>100</v>
      </c>
      <c r="T50">
        <v>50</v>
      </c>
      <c r="U50">
        <v>50</v>
      </c>
    </row>
    <row r="51">
      <c r="A51" t="s">
        <v>176</v>
      </c>
      <c r="B51" t="s">
        <v>22</v>
      </c>
      <c r="C51" t="s">
        <v>177</v>
      </c>
      <c r="D51" t="s">
        <v>171</v>
      </c>
      <c r="E51" t="str">
        <f>HYPERLINK("https://www.google.com/maps/place/8.4696378%2C-13.2412214", "8.4696378,-13.2412214")</f>
        <v>8.4696378,-13.2412214</v>
      </c>
      <c r="F51" t="s">
        <v>178</v>
      </c>
      <c r="G51">
        <v>50</v>
      </c>
      <c r="H51">
        <v>25</v>
      </c>
      <c r="I51">
        <v>25</v>
      </c>
      <c r="J51">
        <v>50</v>
      </c>
      <c r="K51">
        <v>25</v>
      </c>
      <c r="L51">
        <v>25</v>
      </c>
      <c r="M51">
        <v>50</v>
      </c>
      <c r="N51">
        <v>25</v>
      </c>
      <c r="O51">
        <v>25</v>
      </c>
      <c r="P51">
        <v>50</v>
      </c>
      <c r="Q51">
        <v>25</v>
      </c>
      <c r="R51">
        <v>25</v>
      </c>
      <c r="S51">
        <v>50</v>
      </c>
      <c r="T51">
        <v>25</v>
      </c>
      <c r="U51">
        <v>25</v>
      </c>
    </row>
    <row r="52">
      <c r="A52" t="s">
        <v>179</v>
      </c>
      <c r="B52" t="s">
        <v>22</v>
      </c>
      <c r="C52" t="s">
        <v>180</v>
      </c>
      <c r="D52" t="s">
        <v>180</v>
      </c>
      <c r="E52" t="str">
        <f>HYPERLINK("https://www.google.com/maps/place/8.4696423%2C-13.2412105", "8.4696423,-13.2412105")</f>
        <v>8.4696423,-13.2412105</v>
      </c>
      <c r="F52" t="s">
        <v>181</v>
      </c>
      <c r="G52">
        <v>100</v>
      </c>
      <c r="H52">
        <v>50</v>
      </c>
      <c r="I52">
        <v>50</v>
      </c>
      <c r="J52">
        <v>100</v>
      </c>
      <c r="K52">
        <v>50</v>
      </c>
      <c r="L52">
        <v>50</v>
      </c>
      <c r="M52">
        <v>100</v>
      </c>
      <c r="N52">
        <v>50</v>
      </c>
      <c r="O52">
        <v>50</v>
      </c>
      <c r="P52">
        <v>100</v>
      </c>
      <c r="Q52">
        <v>50</v>
      </c>
      <c r="R52">
        <v>50</v>
      </c>
      <c r="S52">
        <v>100</v>
      </c>
      <c r="T52">
        <v>50</v>
      </c>
      <c r="U52">
        <v>50</v>
      </c>
    </row>
    <row r="53">
      <c r="A53" t="s">
        <v>182</v>
      </c>
      <c r="B53" t="s">
        <v>22</v>
      </c>
      <c r="C53" t="s">
        <v>183</v>
      </c>
      <c r="D53" t="s">
        <v>184</v>
      </c>
      <c r="E53" t="str">
        <f>HYPERLINK("https://www.google.com/maps/place/8.4696461%2C-13.241221", "8.4696461,-13.241221")</f>
        <v>8.4696461,-13.241221</v>
      </c>
      <c r="F53" t="s">
        <v>185</v>
      </c>
      <c r="G53">
        <v>100</v>
      </c>
      <c r="H53">
        <v>50</v>
      </c>
      <c r="I53">
        <v>50</v>
      </c>
      <c r="J53">
        <v>99</v>
      </c>
      <c r="K53">
        <v>33</v>
      </c>
      <c r="L53">
        <v>66</v>
      </c>
      <c r="M53">
        <v>77</v>
      </c>
      <c r="N53">
        <v>44</v>
      </c>
      <c r="O53">
        <v>33</v>
      </c>
      <c r="P53">
        <v>88</v>
      </c>
      <c r="Q53">
        <v>44</v>
      </c>
      <c r="R53">
        <v>44</v>
      </c>
      <c r="S53">
        <v>66</v>
      </c>
      <c r="T53">
        <v>33</v>
      </c>
      <c r="U53">
        <v>33</v>
      </c>
    </row>
    <row r="54">
      <c r="A54" t="s">
        <v>186</v>
      </c>
      <c r="B54" t="s">
        <v>22</v>
      </c>
      <c r="C54" t="s">
        <v>187</v>
      </c>
      <c r="D54" t="s">
        <v>184</v>
      </c>
      <c r="E54" t="str">
        <f>HYPERLINK("https://www.google.com/maps/place/8.4696429%2C-13.2412234", "8.4696429,-13.2412234")</f>
        <v>8.4696429,-13.2412234</v>
      </c>
      <c r="F54" t="s">
        <v>188</v>
      </c>
      <c r="G54">
        <v>99</v>
      </c>
      <c r="H54">
        <v>33</v>
      </c>
      <c r="I54">
        <v>66</v>
      </c>
      <c r="J54">
        <v>88</v>
      </c>
      <c r="K54">
        <v>44</v>
      </c>
      <c r="L54">
        <v>44</v>
      </c>
      <c r="M54">
        <v>77</v>
      </c>
      <c r="N54">
        <v>33</v>
      </c>
      <c r="O54">
        <v>44</v>
      </c>
      <c r="P54">
        <v>66</v>
      </c>
      <c r="Q54">
        <v>33</v>
      </c>
      <c r="R54">
        <v>33</v>
      </c>
      <c r="S54">
        <v>55</v>
      </c>
      <c r="T54">
        <v>25</v>
      </c>
      <c r="U54">
        <v>30</v>
      </c>
    </row>
    <row r="55">
      <c r="A55" t="s">
        <v>189</v>
      </c>
      <c r="B55" t="s">
        <v>22</v>
      </c>
      <c r="C55" t="s">
        <v>190</v>
      </c>
      <c r="D55" t="s">
        <v>191</v>
      </c>
      <c r="E55" t="str">
        <f>HYPERLINK("https://www.google.com/maps/place/8.4696432%2C-13.2412245", "8.4696432,-13.2412245")</f>
        <v>8.4696432,-13.2412245</v>
      </c>
      <c r="F55" t="s">
        <v>192</v>
      </c>
      <c r="G55">
        <v>88</v>
      </c>
      <c r="H55">
        <v>44</v>
      </c>
      <c r="I55">
        <v>44</v>
      </c>
      <c r="J55">
        <v>77</v>
      </c>
      <c r="K55">
        <v>44</v>
      </c>
      <c r="L55">
        <v>33</v>
      </c>
      <c r="M55">
        <v>66</v>
      </c>
      <c r="N55">
        <v>33</v>
      </c>
      <c r="O55">
        <v>33</v>
      </c>
      <c r="P55">
        <v>44</v>
      </c>
      <c r="Q55">
        <v>22</v>
      </c>
      <c r="R55">
        <v>22</v>
      </c>
      <c r="S55">
        <v>55</v>
      </c>
      <c r="T55">
        <v>25</v>
      </c>
      <c r="U55">
        <v>30</v>
      </c>
    </row>
    <row r="56">
      <c r="A56" t="s">
        <v>193</v>
      </c>
      <c r="B56" t="s">
        <v>22</v>
      </c>
      <c r="C56" t="s">
        <v>194</v>
      </c>
      <c r="D56" t="s">
        <v>191</v>
      </c>
      <c r="E56" t="str">
        <f>HYPERLINK("https://www.google.com/maps/place/8.4696437%2C-13.2412179", "8.4696437,-13.2412179")</f>
        <v>8.4696437,-13.2412179</v>
      </c>
      <c r="F56" t="s">
        <v>195</v>
      </c>
      <c r="G56">
        <v>77</v>
      </c>
      <c r="H56">
        <v>44</v>
      </c>
      <c r="I56">
        <v>33</v>
      </c>
      <c r="J56">
        <v>66</v>
      </c>
      <c r="K56">
        <v>33</v>
      </c>
      <c r="L56">
        <v>33</v>
      </c>
      <c r="M56">
        <v>55</v>
      </c>
      <c r="N56">
        <v>25</v>
      </c>
      <c r="O56">
        <v>30</v>
      </c>
      <c r="P56">
        <v>44</v>
      </c>
      <c r="Q56">
        <v>22</v>
      </c>
      <c r="R56">
        <v>22</v>
      </c>
      <c r="S56">
        <v>33</v>
      </c>
      <c r="T56">
        <v>11</v>
      </c>
      <c r="U56">
        <v>22</v>
      </c>
    </row>
    <row r="57">
      <c r="A57" t="s">
        <v>196</v>
      </c>
      <c r="B57" t="s">
        <v>22</v>
      </c>
      <c r="C57" t="s">
        <v>197</v>
      </c>
      <c r="D57" t="s">
        <v>194</v>
      </c>
      <c r="E57" t="str">
        <f>HYPERLINK("https://www.google.com/maps/place/8.3958055%2C-13.1515389", "8.3958055,-13.1515389")</f>
        <v>8.3958055,-13.1515389</v>
      </c>
      <c r="F57" t="s">
        <v>198</v>
      </c>
      <c r="G57">
        <v>70</v>
      </c>
      <c r="H57">
        <v>30</v>
      </c>
      <c r="I57">
        <v>40</v>
      </c>
      <c r="J57">
        <v>70</v>
      </c>
      <c r="K57">
        <v>30</v>
      </c>
      <c r="L57">
        <v>40</v>
      </c>
      <c r="M57">
        <v>70</v>
      </c>
      <c r="N57">
        <v>30</v>
      </c>
      <c r="O57">
        <v>40</v>
      </c>
      <c r="P57">
        <v>70</v>
      </c>
      <c r="Q57">
        <v>40</v>
      </c>
      <c r="R57">
        <v>30</v>
      </c>
      <c r="S57">
        <v>70</v>
      </c>
      <c r="T57">
        <v>40</v>
      </c>
      <c r="U57">
        <v>30</v>
      </c>
    </row>
    <row r="58">
      <c r="A58" t="s">
        <v>199</v>
      </c>
      <c r="B58" t="s">
        <v>22</v>
      </c>
      <c r="C58" t="s">
        <v>200</v>
      </c>
      <c r="D58" t="s">
        <v>201</v>
      </c>
      <c r="E58" t="str">
        <f>HYPERLINK("https://www.google.com/maps/place/8.3958603%2C-13.1516095", "8.3958603,-13.1516095")</f>
        <v>8.3958603,-13.1516095</v>
      </c>
      <c r="F58" t="s">
        <v>202</v>
      </c>
      <c r="G58">
        <v>70</v>
      </c>
      <c r="H58">
        <v>40</v>
      </c>
      <c r="I58">
        <v>30</v>
      </c>
      <c r="J58">
        <v>70</v>
      </c>
      <c r="K58">
        <v>40</v>
      </c>
      <c r="L58">
        <v>30</v>
      </c>
      <c r="M58">
        <v>70</v>
      </c>
      <c r="N58">
        <v>40</v>
      </c>
      <c r="O58">
        <v>30</v>
      </c>
      <c r="P58">
        <v>70</v>
      </c>
      <c r="Q58">
        <v>40</v>
      </c>
      <c r="R58">
        <v>30</v>
      </c>
      <c r="S58">
        <v>70</v>
      </c>
      <c r="T58">
        <v>40</v>
      </c>
      <c r="U58">
        <v>30</v>
      </c>
    </row>
    <row r="59">
      <c r="A59" t="s">
        <v>203</v>
      </c>
      <c r="B59" t="s">
        <v>22</v>
      </c>
      <c r="C59" t="s">
        <v>204</v>
      </c>
      <c r="D59" t="s">
        <v>201</v>
      </c>
      <c r="E59" t="str">
        <f>HYPERLINK("https://www.google.com/maps/place/8.3958056%2C-13.1515407", "8.3958056,-13.1515407")</f>
        <v>8.3958056,-13.1515407</v>
      </c>
      <c r="F59" t="s">
        <v>205</v>
      </c>
      <c r="G59">
        <v>88</v>
      </c>
      <c r="H59">
        <v>44</v>
      </c>
      <c r="I59">
        <v>44</v>
      </c>
      <c r="J59">
        <v>80</v>
      </c>
      <c r="K59">
        <v>60</v>
      </c>
      <c r="L59">
        <v>20</v>
      </c>
      <c r="M59">
        <v>50</v>
      </c>
      <c r="N59">
        <v>25</v>
      </c>
      <c r="O59">
        <v>25</v>
      </c>
      <c r="P59">
        <v>45</v>
      </c>
      <c r="Q59">
        <v>25</v>
      </c>
      <c r="R59">
        <v>20</v>
      </c>
      <c r="S59">
        <v>50</v>
      </c>
      <c r="T59">
        <v>30</v>
      </c>
      <c r="U59">
        <v>20</v>
      </c>
    </row>
    <row r="60">
      <c r="A60" t="s">
        <v>206</v>
      </c>
      <c r="B60" t="s">
        <v>22</v>
      </c>
      <c r="C60" t="s">
        <v>207</v>
      </c>
      <c r="D60" t="s">
        <v>201</v>
      </c>
      <c r="E60" t="str">
        <f>HYPERLINK("https://www.google.com/maps/place/8.3958483%2C-13.1515868", "8.3958483,-13.1515868")</f>
        <v>8.3958483,-13.1515868</v>
      </c>
      <c r="F60" t="s">
        <v>208</v>
      </c>
      <c r="G60">
        <v>75</v>
      </c>
      <c r="H60">
        <v>35</v>
      </c>
      <c r="I60">
        <v>40</v>
      </c>
      <c r="J60">
        <v>75</v>
      </c>
      <c r="K60">
        <v>35</v>
      </c>
      <c r="L60">
        <v>40</v>
      </c>
      <c r="M60">
        <v>75</v>
      </c>
      <c r="N60">
        <v>35</v>
      </c>
      <c r="O60">
        <v>40</v>
      </c>
      <c r="P60">
        <v>75</v>
      </c>
      <c r="Q60">
        <v>30</v>
      </c>
      <c r="R60">
        <v>45</v>
      </c>
      <c r="S60">
        <v>80</v>
      </c>
      <c r="T60">
        <v>70</v>
      </c>
      <c r="U60">
        <v>10</v>
      </c>
    </row>
    <row r="61">
      <c r="A61" t="s">
        <v>209</v>
      </c>
      <c r="B61" t="s">
        <v>22</v>
      </c>
      <c r="C61" t="s">
        <v>210</v>
      </c>
      <c r="D61" t="s">
        <v>201</v>
      </c>
      <c r="E61" t="str">
        <f>HYPERLINK("https://www.google.com/maps/place/8.3958048%2C-13.1515403", "8.3958048,-13.1515403")</f>
        <v>8.3958048,-13.1515403</v>
      </c>
      <c r="F61" t="s">
        <v>211</v>
      </c>
      <c r="G61">
        <v>80</v>
      </c>
      <c r="H61">
        <v>50</v>
      </c>
      <c r="I61">
        <v>30</v>
      </c>
      <c r="J61">
        <v>80</v>
      </c>
      <c r="K61">
        <v>50</v>
      </c>
      <c r="L61">
        <v>30</v>
      </c>
      <c r="M61">
        <v>80</v>
      </c>
      <c r="N61">
        <v>58</v>
      </c>
      <c r="O61">
        <v>22</v>
      </c>
      <c r="P61">
        <v>80</v>
      </c>
      <c r="Q61">
        <v>40</v>
      </c>
      <c r="R61">
        <v>40</v>
      </c>
      <c r="S61">
        <v>80</v>
      </c>
      <c r="T61">
        <v>60</v>
      </c>
      <c r="U61">
        <v>20</v>
      </c>
    </row>
    <row r="62">
      <c r="A62" t="s">
        <v>212</v>
      </c>
      <c r="B62" t="s">
        <v>22</v>
      </c>
      <c r="C62" t="s">
        <v>213</v>
      </c>
      <c r="D62" t="s">
        <v>201</v>
      </c>
      <c r="E62" t="str">
        <f>HYPERLINK("https://www.google.com/maps/place/8.3958057%2C-13.15154", "8.3958057,-13.15154")</f>
        <v>8.3958057,-13.15154</v>
      </c>
      <c r="F62" t="s">
        <v>214</v>
      </c>
      <c r="G62">
        <v>80</v>
      </c>
      <c r="H62">
        <v>40</v>
      </c>
      <c r="I62">
        <v>40</v>
      </c>
      <c r="J62">
        <v>80</v>
      </c>
      <c r="K62">
        <v>50</v>
      </c>
      <c r="L62">
        <v>30</v>
      </c>
      <c r="M62">
        <v>80</v>
      </c>
      <c r="N62">
        <v>50</v>
      </c>
      <c r="O62">
        <v>30</v>
      </c>
      <c r="P62">
        <v>80</v>
      </c>
      <c r="Q62">
        <v>50</v>
      </c>
      <c r="R62">
        <v>30</v>
      </c>
      <c r="S62">
        <v>80</v>
      </c>
      <c r="T62">
        <v>50</v>
      </c>
      <c r="U62">
        <v>30</v>
      </c>
    </row>
    <row r="63">
      <c r="A63" t="s">
        <v>215</v>
      </c>
      <c r="B63" t="s">
        <v>22</v>
      </c>
      <c r="C63" t="s">
        <v>216</v>
      </c>
      <c r="D63" t="s">
        <v>201</v>
      </c>
      <c r="E63" t="str">
        <f>HYPERLINK("https://www.google.com/maps/place/8.3958057%2C-13.15154", "8.3958057,-13.15154")</f>
        <v>8.3958057,-13.15154</v>
      </c>
      <c r="F63" t="s">
        <v>217</v>
      </c>
      <c r="G63">
        <v>70</v>
      </c>
      <c r="H63">
        <v>40</v>
      </c>
      <c r="I63">
        <v>30</v>
      </c>
      <c r="J63">
        <v>70</v>
      </c>
      <c r="K63">
        <v>40</v>
      </c>
      <c r="L63">
        <v>30</v>
      </c>
      <c r="M63">
        <v>70</v>
      </c>
      <c r="N63">
        <v>40</v>
      </c>
      <c r="O63">
        <v>30</v>
      </c>
      <c r="P63">
        <v>70</v>
      </c>
      <c r="Q63">
        <v>40</v>
      </c>
      <c r="R63">
        <v>30</v>
      </c>
      <c r="S63">
        <v>70</v>
      </c>
      <c r="T63">
        <v>40</v>
      </c>
      <c r="U63">
        <v>30</v>
      </c>
    </row>
    <row r="64">
      <c r="A64" t="s">
        <v>218</v>
      </c>
      <c r="B64" t="s">
        <v>22</v>
      </c>
      <c r="C64" t="s">
        <v>219</v>
      </c>
      <c r="D64" t="s">
        <v>201</v>
      </c>
      <c r="E64" t="str">
        <f>HYPERLINK("https://www.google.com/maps/place/8.3967336%2C-13.152096", "8.3967336,-13.152096")</f>
        <v>8.3967336,-13.152096</v>
      </c>
      <c r="F64" t="s">
        <v>220</v>
      </c>
      <c r="G64">
        <v>70</v>
      </c>
      <c r="H64">
        <v>50</v>
      </c>
      <c r="I64">
        <v>20</v>
      </c>
      <c r="J64">
        <v>40</v>
      </c>
      <c r="K64">
        <v>15</v>
      </c>
      <c r="L64">
        <v>25</v>
      </c>
      <c r="M64">
        <v>50</v>
      </c>
      <c r="N64">
        <v>10</v>
      </c>
      <c r="O64">
        <v>40</v>
      </c>
      <c r="P64">
        <v>72</v>
      </c>
      <c r="Q64">
        <v>10</v>
      </c>
      <c r="R64">
        <v>62</v>
      </c>
      <c r="S64">
        <v>85</v>
      </c>
      <c r="T64">
        <v>53</v>
      </c>
      <c r="U64">
        <v>32</v>
      </c>
    </row>
    <row r="65">
      <c r="A65" t="s">
        <v>221</v>
      </c>
      <c r="B65" t="s">
        <v>22</v>
      </c>
      <c r="C65" t="s">
        <v>222</v>
      </c>
      <c r="D65" t="s">
        <v>201</v>
      </c>
      <c r="E65" t="str">
        <f>HYPERLINK("https://www.google.com/maps/place/8.3958055%2C-13.1515389", "8.3958055,-13.1515389")</f>
        <v>8.3958055,-13.1515389</v>
      </c>
      <c r="F65" t="s">
        <v>223</v>
      </c>
      <c r="G65">
        <v>100</v>
      </c>
      <c r="H65">
        <v>40</v>
      </c>
      <c r="I65">
        <v>60</v>
      </c>
      <c r="J65">
        <v>100</v>
      </c>
      <c r="K65">
        <v>40</v>
      </c>
      <c r="L65">
        <v>60</v>
      </c>
      <c r="M65">
        <v>100</v>
      </c>
      <c r="N65">
        <v>60</v>
      </c>
      <c r="O65">
        <v>40</v>
      </c>
      <c r="P65">
        <v>100</v>
      </c>
      <c r="Q65">
        <v>60</v>
      </c>
      <c r="R65">
        <v>40</v>
      </c>
      <c r="S65">
        <v>190</v>
      </c>
      <c r="T65">
        <v>125</v>
      </c>
      <c r="U65">
        <v>65</v>
      </c>
    </row>
    <row r="66">
      <c r="A66" t="s">
        <v>224</v>
      </c>
      <c r="B66" t="s">
        <v>22</v>
      </c>
      <c r="C66" t="s">
        <v>225</v>
      </c>
      <c r="D66" t="s">
        <v>201</v>
      </c>
      <c r="E66" t="str">
        <f>HYPERLINK("https://www.google.com/maps/place/8.3958053%2C-13.1515379", "8.3958053,-13.1515379")</f>
        <v>8.3958053,-13.1515379</v>
      </c>
      <c r="F66" t="s">
        <v>226</v>
      </c>
      <c r="G66">
        <v>90</v>
      </c>
      <c r="H66">
        <v>50</v>
      </c>
      <c r="I66">
        <v>40</v>
      </c>
      <c r="J66">
        <v>65</v>
      </c>
      <c r="K66">
        <v>35</v>
      </c>
      <c r="L66">
        <v>30</v>
      </c>
      <c r="M66">
        <v>80</v>
      </c>
      <c r="N66">
        <v>40</v>
      </c>
      <c r="O66">
        <v>40</v>
      </c>
      <c r="P66">
        <v>70</v>
      </c>
      <c r="Q66">
        <v>40</v>
      </c>
      <c r="R66">
        <v>30</v>
      </c>
      <c r="S66">
        <v>85</v>
      </c>
      <c r="T66">
        <v>35</v>
      </c>
      <c r="U66">
        <v>50</v>
      </c>
    </row>
    <row r="67">
      <c r="A67" t="s">
        <v>227</v>
      </c>
      <c r="B67" t="s">
        <v>22</v>
      </c>
      <c r="C67" t="s">
        <v>228</v>
      </c>
      <c r="D67" t="s">
        <v>201</v>
      </c>
      <c r="E67" t="str">
        <f>HYPERLINK("https://www.google.com/maps/place/8.3958055%2C-13.1515389", "8.3958055,-13.1515389")</f>
        <v>8.3958055,-13.1515389</v>
      </c>
      <c r="F67" t="s">
        <v>229</v>
      </c>
      <c r="G67">
        <v>70</v>
      </c>
      <c r="H67">
        <v>40</v>
      </c>
      <c r="I67">
        <v>30</v>
      </c>
      <c r="J67">
        <v>70</v>
      </c>
      <c r="K67">
        <v>40</v>
      </c>
      <c r="L67">
        <v>30</v>
      </c>
      <c r="M67">
        <v>70</v>
      </c>
      <c r="N67">
        <v>40</v>
      </c>
      <c r="O67">
        <v>30</v>
      </c>
      <c r="P67">
        <v>40</v>
      </c>
      <c r="Q67">
        <v>20</v>
      </c>
      <c r="R67">
        <v>20</v>
      </c>
      <c r="S67">
        <v>70</v>
      </c>
      <c r="T67">
        <v>30</v>
      </c>
      <c r="U67">
        <v>40</v>
      </c>
    </row>
    <row r="68">
      <c r="A68" t="s">
        <v>230</v>
      </c>
      <c r="B68" t="s">
        <v>22</v>
      </c>
      <c r="C68" t="s">
        <v>231</v>
      </c>
      <c r="D68" t="s">
        <v>232</v>
      </c>
      <c r="E68" t="str">
        <f>HYPERLINK("https://www.google.com/maps/place/8.3965944%2C-13.1520135", "8.3965944,-13.1520135")</f>
        <v>8.3965944,-13.1520135</v>
      </c>
      <c r="F68" t="s">
        <v>233</v>
      </c>
      <c r="G68">
        <v>69</v>
      </c>
      <c r="H68">
        <v>39</v>
      </c>
      <c r="I68">
        <v>30</v>
      </c>
      <c r="J68">
        <v>58</v>
      </c>
      <c r="K68">
        <v>28</v>
      </c>
      <c r="L68">
        <v>30</v>
      </c>
      <c r="M68">
        <v>78</v>
      </c>
      <c r="N68">
        <v>40</v>
      </c>
      <c r="O68">
        <v>38</v>
      </c>
      <c r="P68">
        <v>40</v>
      </c>
      <c r="Q68">
        <v>25</v>
      </c>
      <c r="R68">
        <v>15</v>
      </c>
      <c r="S68">
        <v>99</v>
      </c>
      <c r="T68">
        <v>59</v>
      </c>
      <c r="U68">
        <v>40</v>
      </c>
    </row>
    <row r="69">
      <c r="A69" t="s">
        <v>234</v>
      </c>
      <c r="B69" t="s">
        <v>22</v>
      </c>
      <c r="C69" t="s">
        <v>235</v>
      </c>
      <c r="D69" t="s">
        <v>232</v>
      </c>
      <c r="E69" t="str">
        <f>HYPERLINK("https://www.google.com/maps/place/8.3958054%2C-13.1515406", "8.3958054,-13.1515406")</f>
        <v>8.3958054,-13.1515406</v>
      </c>
      <c r="F69" t="s">
        <v>236</v>
      </c>
      <c r="G69">
        <v>88</v>
      </c>
      <c r="H69">
        <v>44</v>
      </c>
      <c r="I69">
        <v>44</v>
      </c>
      <c r="J69">
        <v>78</v>
      </c>
      <c r="K69">
        <v>35</v>
      </c>
      <c r="L69">
        <v>43</v>
      </c>
      <c r="M69">
        <v>62</v>
      </c>
      <c r="N69">
        <v>32</v>
      </c>
      <c r="O69">
        <v>30</v>
      </c>
      <c r="P69">
        <v>54</v>
      </c>
      <c r="Q69">
        <v>22</v>
      </c>
      <c r="R69">
        <v>22</v>
      </c>
      <c r="S69">
        <v>60</v>
      </c>
      <c r="T69">
        <v>30</v>
      </c>
      <c r="U69">
        <v>30</v>
      </c>
    </row>
    <row r="70">
      <c r="A70" t="s">
        <v>237</v>
      </c>
      <c r="B70" t="s">
        <v>22</v>
      </c>
      <c r="C70" t="s">
        <v>238</v>
      </c>
      <c r="D70" t="s">
        <v>232</v>
      </c>
      <c r="E70" t="str">
        <f>HYPERLINK("https://www.google.com/maps/place/8.3958029%2C-13.1515389", "8.3958029,-13.1515389")</f>
        <v>8.3958029,-13.1515389</v>
      </c>
      <c r="F70" t="s">
        <v>239</v>
      </c>
      <c r="G70">
        <v>90</v>
      </c>
      <c r="H70">
        <v>50</v>
      </c>
      <c r="I70">
        <v>40</v>
      </c>
      <c r="J70">
        <v>50</v>
      </c>
      <c r="K70">
        <v>35</v>
      </c>
      <c r="L70">
        <v>15</v>
      </c>
      <c r="M70">
        <v>80</v>
      </c>
      <c r="N70">
        <v>55</v>
      </c>
      <c r="O70">
        <v>25</v>
      </c>
      <c r="P70">
        <v>70</v>
      </c>
      <c r="Q70">
        <v>40</v>
      </c>
      <c r="R70">
        <v>30</v>
      </c>
      <c r="S70">
        <v>99</v>
      </c>
      <c r="T70">
        <v>69</v>
      </c>
      <c r="U70">
        <v>30</v>
      </c>
    </row>
    <row r="71">
      <c r="A71" t="s">
        <v>240</v>
      </c>
      <c r="B71" t="s">
        <v>22</v>
      </c>
      <c r="C71" t="s">
        <v>238</v>
      </c>
      <c r="D71" t="s">
        <v>232</v>
      </c>
      <c r="E71" t="str">
        <f>HYPERLINK("https://www.google.com/maps/place/8.3958055%2C-13.1515389", "8.3958055,-13.1515389")</f>
        <v>8.3958055,-13.1515389</v>
      </c>
      <c r="F71" t="s">
        <v>241</v>
      </c>
      <c r="G71">
        <v>80</v>
      </c>
      <c r="H71">
        <v>50</v>
      </c>
      <c r="I71">
        <v>30</v>
      </c>
      <c r="J71">
        <v>45</v>
      </c>
      <c r="K71">
        <v>25</v>
      </c>
      <c r="L71">
        <v>20</v>
      </c>
      <c r="M71">
        <v>80</v>
      </c>
      <c r="N71">
        <v>40</v>
      </c>
      <c r="O71">
        <v>40</v>
      </c>
      <c r="P71">
        <v>90</v>
      </c>
      <c r="Q71">
        <v>50</v>
      </c>
      <c r="R71">
        <v>40</v>
      </c>
      <c r="S71">
        <v>85</v>
      </c>
      <c r="T71">
        <v>55</v>
      </c>
      <c r="U71">
        <v>30</v>
      </c>
    </row>
    <row r="72">
      <c r="A72" t="s">
        <v>242</v>
      </c>
      <c r="B72" t="s">
        <v>22</v>
      </c>
      <c r="C72" t="s">
        <v>243</v>
      </c>
      <c r="D72" t="s">
        <v>244</v>
      </c>
      <c r="E72" t="str">
        <f>HYPERLINK("https://www.google.com/maps/place/8.3970634%2C-13.1554722", "8.3970634,-13.1554722")</f>
        <v>8.3970634,-13.1554722</v>
      </c>
      <c r="F72" t="s">
        <v>245</v>
      </c>
      <c r="G72">
        <v>60</v>
      </c>
      <c r="H72">
        <v>40</v>
      </c>
      <c r="I72">
        <v>20</v>
      </c>
      <c r="J72">
        <v>80</v>
      </c>
      <c r="K72">
        <v>50</v>
      </c>
      <c r="L72">
        <v>30</v>
      </c>
      <c r="M72">
        <v>80</v>
      </c>
      <c r="N72">
        <v>40</v>
      </c>
      <c r="O72">
        <v>40</v>
      </c>
      <c r="P72">
        <v>85</v>
      </c>
      <c r="Q72">
        <v>55</v>
      </c>
      <c r="R72">
        <v>30</v>
      </c>
      <c r="S72">
        <v>95</v>
      </c>
      <c r="T72">
        <v>55</v>
      </c>
      <c r="U72">
        <v>40</v>
      </c>
    </row>
    <row r="73">
      <c r="A73" t="s">
        <v>246</v>
      </c>
      <c r="B73" t="s">
        <v>22</v>
      </c>
      <c r="C73" t="s">
        <v>247</v>
      </c>
      <c r="D73" t="s">
        <v>244</v>
      </c>
      <c r="E73" t="str">
        <f>HYPERLINK("https://www.google.com/maps/place/8.3970634%2C-13.1554722", "8.3970634,-13.1554722")</f>
        <v>8.3970634,-13.1554722</v>
      </c>
      <c r="F73" t="s">
        <v>248</v>
      </c>
      <c r="G73">
        <v>70</v>
      </c>
      <c r="H73">
        <v>45</v>
      </c>
      <c r="I73">
        <v>25</v>
      </c>
      <c r="J73">
        <v>88</v>
      </c>
      <c r="K73">
        <v>54</v>
      </c>
      <c r="L73">
        <v>34</v>
      </c>
      <c r="M73">
        <v>75</v>
      </c>
      <c r="N73">
        <v>30</v>
      </c>
      <c r="O73">
        <v>45</v>
      </c>
      <c r="P73">
        <v>85</v>
      </c>
      <c r="Q73">
        <v>55</v>
      </c>
      <c r="R73">
        <v>30</v>
      </c>
      <c r="S73">
        <v>70</v>
      </c>
      <c r="T73">
        <v>35</v>
      </c>
      <c r="U73">
        <v>35</v>
      </c>
    </row>
    <row r="74">
      <c r="A74" t="s">
        <v>249</v>
      </c>
      <c r="B74" t="s">
        <v>22</v>
      </c>
      <c r="C74" t="s">
        <v>250</v>
      </c>
      <c r="D74" t="s">
        <v>244</v>
      </c>
      <c r="E74" t="str">
        <f>HYPERLINK("https://www.google.com/maps/place/8.3970634%2C-13.1554722", "8.3970634,-13.1554722")</f>
        <v>8.3970634,-13.1554722</v>
      </c>
      <c r="F74" t="s">
        <v>251</v>
      </c>
      <c r="G74">
        <v>90</v>
      </c>
      <c r="H74">
        <v>50</v>
      </c>
      <c r="I74">
        <v>40</v>
      </c>
      <c r="J74">
        <v>90</v>
      </c>
      <c r="K74">
        <v>60</v>
      </c>
      <c r="L74">
        <v>30</v>
      </c>
      <c r="M74">
        <v>90</v>
      </c>
      <c r="N74">
        <v>45</v>
      </c>
      <c r="O74">
        <v>45</v>
      </c>
      <c r="P74">
        <v>90</v>
      </c>
      <c r="Q74">
        <v>60</v>
      </c>
      <c r="R74">
        <v>25</v>
      </c>
      <c r="S74">
        <v>90</v>
      </c>
      <c r="T74">
        <v>55</v>
      </c>
      <c r="U74">
        <v>35</v>
      </c>
    </row>
    <row r="75">
      <c r="A75" t="s">
        <v>252</v>
      </c>
      <c r="B75" t="s">
        <v>22</v>
      </c>
      <c r="C75" t="s">
        <v>253</v>
      </c>
      <c r="D75" t="s">
        <v>254</v>
      </c>
      <c r="E75" t="str">
        <f>HYPERLINK("https://www.google.com/maps/place/8.3970634%2C-13.1554722", "8.3970634,-13.1554722")</f>
        <v>8.3970634,-13.1554722</v>
      </c>
      <c r="F75" t="s">
        <v>255</v>
      </c>
      <c r="G75">
        <v>200</v>
      </c>
      <c r="H75">
        <v>155</v>
      </c>
      <c r="I75">
        <v>45</v>
      </c>
      <c r="J75">
        <v>120</v>
      </c>
      <c r="K75">
        <v>84</v>
      </c>
      <c r="L75">
        <v>35</v>
      </c>
      <c r="M75">
        <v>100</v>
      </c>
      <c r="N75">
        <v>50</v>
      </c>
      <c r="O75">
        <v>45</v>
      </c>
      <c r="P75">
        <v>90</v>
      </c>
      <c r="Q75">
        <v>45</v>
      </c>
      <c r="R75">
        <v>43</v>
      </c>
      <c r="S75">
        <v>80</v>
      </c>
      <c r="T75">
        <v>28</v>
      </c>
      <c r="U75">
        <v>52</v>
      </c>
    </row>
    <row r="76">
      <c r="A76" t="s">
        <v>256</v>
      </c>
      <c r="B76" t="s">
        <v>22</v>
      </c>
      <c r="C76" t="s">
        <v>257</v>
      </c>
      <c r="D76" t="s">
        <v>254</v>
      </c>
      <c r="E76" t="str">
        <f>HYPERLINK("https://www.google.com/maps/place/8.3970634%2C-13.1554722", "8.3970634,-13.1554722")</f>
        <v>8.3970634,-13.1554722</v>
      </c>
      <c r="F76" t="s">
        <v>258</v>
      </c>
      <c r="G76">
        <v>88</v>
      </c>
      <c r="H76">
        <v>44</v>
      </c>
      <c r="I76">
        <v>44</v>
      </c>
      <c r="J76">
        <v>87</v>
      </c>
      <c r="K76">
        <v>50</v>
      </c>
      <c r="L76">
        <v>37</v>
      </c>
      <c r="M76">
        <v>86</v>
      </c>
      <c r="N76">
        <v>46</v>
      </c>
      <c r="O76">
        <v>40</v>
      </c>
      <c r="P76">
        <v>85</v>
      </c>
      <c r="Q76">
        <v>64</v>
      </c>
      <c r="R76">
        <v>21</v>
      </c>
      <c r="S76">
        <v>84</v>
      </c>
      <c r="T76">
        <v>54</v>
      </c>
      <c r="U76">
        <v>30</v>
      </c>
    </row>
    <row r="77">
      <c r="A77" t="s">
        <v>259</v>
      </c>
      <c r="B77" t="s">
        <v>22</v>
      </c>
      <c r="C77" t="s">
        <v>260</v>
      </c>
      <c r="D77" t="s">
        <v>261</v>
      </c>
      <c r="E77" t="str">
        <f>HYPERLINK("https://www.google.com/maps/place/8.3970634%2C-13.1554722", "8.3970634,-13.1554722")</f>
        <v>8.3970634,-13.1554722</v>
      </c>
      <c r="F77" t="s">
        <v>262</v>
      </c>
      <c r="G77">
        <v>60</v>
      </c>
      <c r="H77">
        <v>30</v>
      </c>
      <c r="I77">
        <v>30</v>
      </c>
      <c r="J77">
        <v>60</v>
      </c>
      <c r="K77">
        <v>40</v>
      </c>
      <c r="L77">
        <v>20</v>
      </c>
      <c r="M77">
        <v>60</v>
      </c>
      <c r="N77">
        <v>35</v>
      </c>
      <c r="O77">
        <v>25</v>
      </c>
      <c r="P77">
        <v>60</v>
      </c>
      <c r="Q77">
        <v>35</v>
      </c>
      <c r="R77">
        <v>23</v>
      </c>
      <c r="S77">
        <v>60</v>
      </c>
      <c r="T77">
        <v>40</v>
      </c>
      <c r="U77">
        <v>20</v>
      </c>
    </row>
    <row r="78">
      <c r="A78" t="s">
        <v>263</v>
      </c>
      <c r="B78" t="s">
        <v>22</v>
      </c>
      <c r="C78" t="s">
        <v>264</v>
      </c>
      <c r="D78" t="s">
        <v>261</v>
      </c>
      <c r="E78" t="str">
        <f>HYPERLINK("https://www.google.com/maps/place/8.3970634%2C-13.1554722", "8.3970634,-13.1554722")</f>
        <v>8.3970634,-13.1554722</v>
      </c>
      <c r="F78" t="s">
        <v>265</v>
      </c>
      <c r="G78">
        <v>60</v>
      </c>
      <c r="H78">
        <v>30</v>
      </c>
      <c r="I78">
        <v>30</v>
      </c>
      <c r="J78">
        <v>70</v>
      </c>
      <c r="K78">
        <v>25</v>
      </c>
      <c r="L78">
        <v>45</v>
      </c>
      <c r="M78">
        <v>80</v>
      </c>
      <c r="N78">
        <v>40</v>
      </c>
      <c r="O78">
        <v>35</v>
      </c>
      <c r="P78">
        <v>99</v>
      </c>
      <c r="Q78">
        <v>55</v>
      </c>
      <c r="R78">
        <v>44</v>
      </c>
      <c r="S78">
        <v>85</v>
      </c>
      <c r="T78">
        <v>60</v>
      </c>
      <c r="U78">
        <v>25</v>
      </c>
    </row>
    <row r="79">
      <c r="A79" t="s">
        <v>266</v>
      </c>
      <c r="B79" t="s">
        <v>22</v>
      </c>
      <c r="C79" t="s">
        <v>267</v>
      </c>
      <c r="D79" t="s">
        <v>267</v>
      </c>
      <c r="E79" t="str">
        <f>HYPERLINK("https://www.google.com/maps/place/8.4696387%2C-13.2412154", "8.4696387,-13.2412154")</f>
        <v>8.4696387,-13.2412154</v>
      </c>
      <c r="F79" t="s">
        <v>268</v>
      </c>
      <c r="G79">
        <v>200</v>
      </c>
      <c r="H79">
        <v>100</v>
      </c>
      <c r="I79">
        <v>100</v>
      </c>
      <c r="J79">
        <v>100</v>
      </c>
      <c r="K79">
        <v>50</v>
      </c>
      <c r="L79">
        <v>50</v>
      </c>
      <c r="M79">
        <v>200</v>
      </c>
      <c r="N79">
        <v>100</v>
      </c>
      <c r="O79">
        <v>100</v>
      </c>
      <c r="P79">
        <v>100</v>
      </c>
      <c r="Q79">
        <v>50</v>
      </c>
      <c r="R79">
        <v>50</v>
      </c>
      <c r="S79">
        <v>100</v>
      </c>
      <c r="T79">
        <v>50</v>
      </c>
      <c r="U79">
        <v>50</v>
      </c>
    </row>
    <row r="80">
      <c r="A80" t="s">
        <v>269</v>
      </c>
      <c r="B80" t="s">
        <v>22</v>
      </c>
      <c r="C80" t="s">
        <v>270</v>
      </c>
      <c r="D80" t="s">
        <v>271</v>
      </c>
      <c r="E80" t="str">
        <f>HYPERLINK("https://www.google.com/maps/place/8.3970634%2C-13.1554722", "8.3970634,-13.1554722")</f>
        <v>8.3970634,-13.1554722</v>
      </c>
      <c r="F80" t="s">
        <v>272</v>
      </c>
      <c r="G80">
        <v>55</v>
      </c>
      <c r="H80">
        <v>35</v>
      </c>
      <c r="I80">
        <v>20</v>
      </c>
      <c r="J80">
        <v>65</v>
      </c>
      <c r="K80">
        <v>50</v>
      </c>
      <c r="L80">
        <v>15</v>
      </c>
      <c r="M80">
        <v>75</v>
      </c>
      <c r="N80">
        <v>35</v>
      </c>
      <c r="O80">
        <v>40</v>
      </c>
      <c r="P80">
        <v>85</v>
      </c>
      <c r="Q80">
        <v>55</v>
      </c>
      <c r="R80">
        <v>30</v>
      </c>
      <c r="S80">
        <v>95</v>
      </c>
      <c r="T80">
        <v>55</v>
      </c>
      <c r="U80">
        <v>40</v>
      </c>
    </row>
    <row r="81">
      <c r="A81" t="s">
        <v>273</v>
      </c>
      <c r="B81" t="s">
        <v>22</v>
      </c>
      <c r="C81" t="s">
        <v>274</v>
      </c>
      <c r="D81" t="s">
        <v>271</v>
      </c>
      <c r="E81" t="str">
        <f>HYPERLINK("https://www.google.com/maps/place/8.3970634%2C-13.1554722", "8.3970634,-13.1554722")</f>
        <v>8.3970634,-13.1554722</v>
      </c>
      <c r="F81" t="s">
        <v>275</v>
      </c>
      <c r="G81">
        <v>90</v>
      </c>
      <c r="H81">
        <v>50</v>
      </c>
      <c r="I81">
        <v>40</v>
      </c>
      <c r="J81">
        <v>80</v>
      </c>
      <c r="K81">
        <v>40</v>
      </c>
      <c r="L81">
        <v>40</v>
      </c>
      <c r="M81">
        <v>70</v>
      </c>
      <c r="N81">
        <v>30</v>
      </c>
      <c r="O81">
        <v>38</v>
      </c>
      <c r="P81">
        <v>72</v>
      </c>
      <c r="Q81">
        <v>52</v>
      </c>
      <c r="R81">
        <v>20</v>
      </c>
      <c r="S81">
        <v>90</v>
      </c>
      <c r="T81">
        <v>60</v>
      </c>
      <c r="U81">
        <v>30</v>
      </c>
    </row>
    <row r="82">
      <c r="A82" t="s">
        <v>276</v>
      </c>
      <c r="B82" t="s">
        <v>22</v>
      </c>
      <c r="C82" t="s">
        <v>277</v>
      </c>
      <c r="D82" t="s">
        <v>271</v>
      </c>
      <c r="E82" t="str">
        <f>HYPERLINK("https://www.google.com/maps/place/8.3970634%2C-13.1554722", "8.3970634,-13.1554722")</f>
        <v>8.3970634,-13.1554722</v>
      </c>
      <c r="F82" t="s">
        <v>278</v>
      </c>
      <c r="G82">
        <v>60</v>
      </c>
      <c r="H82">
        <v>40</v>
      </c>
      <c r="I82">
        <v>20</v>
      </c>
      <c r="J82">
        <v>90</v>
      </c>
      <c r="K82">
        <v>50</v>
      </c>
      <c r="L82">
        <v>40</v>
      </c>
      <c r="M82">
        <v>80</v>
      </c>
      <c r="N82">
        <v>50</v>
      </c>
      <c r="O82">
        <v>30</v>
      </c>
      <c r="P82">
        <v>75</v>
      </c>
      <c r="Q82">
        <v>35</v>
      </c>
      <c r="R82">
        <v>35</v>
      </c>
      <c r="S82">
        <v>80</v>
      </c>
      <c r="T82">
        <v>45</v>
      </c>
      <c r="U82">
        <v>35</v>
      </c>
    </row>
    <row r="83">
      <c r="A83" t="s">
        <v>279</v>
      </c>
      <c r="B83" t="s">
        <v>22</v>
      </c>
      <c r="C83" t="s">
        <v>280</v>
      </c>
      <c r="D83" t="s">
        <v>271</v>
      </c>
      <c r="E83" t="str">
        <f>HYPERLINK("https://www.google.com/maps/place/8.3970634%2C-13.1554722", "8.3970634,-13.1554722")</f>
        <v>8.3970634,-13.1554722</v>
      </c>
      <c r="F83" t="s">
        <v>281</v>
      </c>
      <c r="G83">
        <v>80</v>
      </c>
      <c r="H83">
        <v>30</v>
      </c>
      <c r="I83">
        <v>50</v>
      </c>
      <c r="J83">
        <v>80</v>
      </c>
      <c r="K83">
        <v>40</v>
      </c>
      <c r="L83">
        <v>40</v>
      </c>
      <c r="M83">
        <v>80</v>
      </c>
      <c r="N83">
        <v>60</v>
      </c>
      <c r="O83">
        <v>20</v>
      </c>
      <c r="P83">
        <v>80</v>
      </c>
      <c r="Q83">
        <v>50</v>
      </c>
      <c r="R83">
        <v>30</v>
      </c>
      <c r="S83">
        <v>80</v>
      </c>
      <c r="T83">
        <v>50</v>
      </c>
      <c r="U83">
        <v>30</v>
      </c>
    </row>
    <row r="84">
      <c r="A84" t="s">
        <v>282</v>
      </c>
      <c r="B84" t="s">
        <v>22</v>
      </c>
      <c r="C84" t="s">
        <v>283</v>
      </c>
      <c r="D84" t="s">
        <v>271</v>
      </c>
      <c r="E84" t="str">
        <f>HYPERLINK("https://www.google.com/maps/place/8.3970634%2C-13.1554722", "8.3970634,-13.1554722")</f>
        <v>8.3970634,-13.1554722</v>
      </c>
      <c r="F84" t="s">
        <v>284</v>
      </c>
      <c r="G84">
        <v>100</v>
      </c>
      <c r="H84">
        <v>65</v>
      </c>
      <c r="I84">
        <v>35</v>
      </c>
      <c r="J84">
        <v>90</v>
      </c>
      <c r="K84">
        <v>66</v>
      </c>
      <c r="L84">
        <v>24</v>
      </c>
      <c r="M84">
        <v>80</v>
      </c>
      <c r="N84">
        <v>50</v>
      </c>
      <c r="O84">
        <v>30</v>
      </c>
      <c r="P84">
        <v>70</v>
      </c>
      <c r="Q84">
        <v>35</v>
      </c>
      <c r="R84">
        <v>35</v>
      </c>
      <c r="S84">
        <v>60</v>
      </c>
      <c r="T84">
        <v>45</v>
      </c>
      <c r="U84">
        <v>15</v>
      </c>
    </row>
    <row r="85">
      <c r="A85" t="s">
        <v>285</v>
      </c>
      <c r="B85" t="s">
        <v>22</v>
      </c>
      <c r="C85" t="s">
        <v>286</v>
      </c>
      <c r="D85" t="s">
        <v>271</v>
      </c>
      <c r="E85" t="str">
        <f>HYPERLINK("https://www.google.com/maps/place/8.3970634%2C-13.1554722", "8.3970634,-13.1554722")</f>
        <v>8.3970634,-13.1554722</v>
      </c>
      <c r="F85" t="s">
        <v>287</v>
      </c>
      <c r="G85">
        <v>90</v>
      </c>
      <c r="H85">
        <v>50</v>
      </c>
      <c r="I85">
        <v>40</v>
      </c>
      <c r="J85">
        <v>80</v>
      </c>
      <c r="K85">
        <v>60</v>
      </c>
      <c r="L85">
        <v>20</v>
      </c>
      <c r="M85">
        <v>70</v>
      </c>
      <c r="N85">
        <v>35</v>
      </c>
      <c r="O85">
        <v>35</v>
      </c>
      <c r="P85">
        <v>60</v>
      </c>
      <c r="Q85">
        <v>40</v>
      </c>
      <c r="R85">
        <v>20</v>
      </c>
      <c r="S85">
        <v>50</v>
      </c>
      <c r="T85">
        <v>35</v>
      </c>
      <c r="U85">
        <v>15</v>
      </c>
    </row>
    <row r="86">
      <c r="A86" t="s">
        <v>288</v>
      </c>
      <c r="B86" t="s">
        <v>22</v>
      </c>
      <c r="C86" t="s">
        <v>289</v>
      </c>
      <c r="D86" t="s">
        <v>271</v>
      </c>
      <c r="E86" t="str">
        <f>HYPERLINK("https://www.google.com/maps/place/8.3970634%2C-13.1554722", "8.3970634,-13.1554722")</f>
        <v>8.3970634,-13.1554722</v>
      </c>
      <c r="F86" t="s">
        <v>290</v>
      </c>
      <c r="G86">
        <v>60</v>
      </c>
      <c r="H86">
        <v>40</v>
      </c>
      <c r="I86">
        <v>20</v>
      </c>
      <c r="J86">
        <v>70</v>
      </c>
      <c r="K86">
        <v>50</v>
      </c>
      <c r="L86">
        <v>20</v>
      </c>
      <c r="M86">
        <v>80</v>
      </c>
      <c r="N86">
        <v>45</v>
      </c>
      <c r="O86">
        <v>35</v>
      </c>
      <c r="P86">
        <v>90</v>
      </c>
      <c r="Q86">
        <v>30</v>
      </c>
      <c r="R86">
        <v>60</v>
      </c>
      <c r="S86">
        <v>100</v>
      </c>
      <c r="T86">
        <v>65</v>
      </c>
      <c r="U86">
        <v>32</v>
      </c>
    </row>
    <row r="87">
      <c r="A87" t="s">
        <v>291</v>
      </c>
      <c r="B87" t="s">
        <v>22</v>
      </c>
      <c r="C87" t="s">
        <v>292</v>
      </c>
      <c r="D87" t="s">
        <v>271</v>
      </c>
      <c r="E87" t="str">
        <f>HYPERLINK("https://www.google.com/maps/place/8.46804%2C-13.2436167", "8.46804,-13.2436167")</f>
        <v>8.46804,-13.2436167</v>
      </c>
      <c r="F87" t="s">
        <v>293</v>
      </c>
      <c r="G87">
        <v>246</v>
      </c>
      <c r="H87">
        <v>213</v>
      </c>
      <c r="I87">
        <v>22</v>
      </c>
      <c r="J87">
        <v>348</v>
      </c>
      <c r="K87">
        <v>132</v>
      </c>
      <c r="L87">
        <v>75</v>
      </c>
      <c r="M87">
        <v>183</v>
      </c>
      <c r="N87">
        <v>98</v>
      </c>
      <c r="O87">
        <v>72</v>
      </c>
      <c r="P87">
        <v>283</v>
      </c>
      <c r="Q87">
        <v>172</v>
      </c>
      <c r="R87">
        <v>95</v>
      </c>
      <c r="S87">
        <v>83</v>
      </c>
      <c r="T87">
        <v>38</v>
      </c>
      <c r="U87">
        <v>19</v>
      </c>
    </row>
    <row r="88">
      <c r="A88" t="s">
        <v>294</v>
      </c>
      <c r="B88" t="s">
        <v>22</v>
      </c>
      <c r="C88" t="s">
        <v>295</v>
      </c>
      <c r="D88" t="s">
        <v>296</v>
      </c>
      <c r="E88" t="str">
        <f>HYPERLINK("https://www.google.com/maps/place/8.3970634%2C-13.1554722", "8.3970634,-13.1554722")</f>
        <v>8.3970634,-13.1554722</v>
      </c>
      <c r="F88" t="s">
        <v>297</v>
      </c>
      <c r="G88">
        <v>80</v>
      </c>
      <c r="H88">
        <v>60</v>
      </c>
      <c r="I88">
        <v>20</v>
      </c>
      <c r="J88">
        <v>65</v>
      </c>
      <c r="K88">
        <v>30</v>
      </c>
      <c r="L88">
        <v>35</v>
      </c>
      <c r="M88">
        <v>66</v>
      </c>
      <c r="N88">
        <v>28</v>
      </c>
      <c r="O88">
        <v>38</v>
      </c>
      <c r="P88">
        <v>75</v>
      </c>
      <c r="Q88">
        <v>35</v>
      </c>
      <c r="R88">
        <v>40</v>
      </c>
      <c r="S88">
        <v>80</v>
      </c>
      <c r="T88">
        <v>50</v>
      </c>
      <c r="U88">
        <v>30</v>
      </c>
    </row>
    <row r="89">
      <c r="A89" t="s">
        <v>298</v>
      </c>
      <c r="B89" t="s">
        <v>22</v>
      </c>
      <c r="C89" t="s">
        <v>299</v>
      </c>
      <c r="D89" t="s">
        <v>296</v>
      </c>
      <c r="E89" t="str">
        <f>HYPERLINK("https://www.google.com/maps/place/8.467635%2C-13.243265", "8.467635,-13.243265")</f>
        <v>8.467635,-13.243265</v>
      </c>
      <c r="F89" t="s">
        <v>300</v>
      </c>
      <c r="G89">
        <v>542</v>
      </c>
      <c r="H89">
        <v>124</v>
      </c>
      <c r="I89">
        <v>211</v>
      </c>
      <c r="J89">
        <v>345</v>
      </c>
      <c r="K89">
        <v>211</v>
      </c>
      <c r="L89">
        <v>100</v>
      </c>
      <c r="M89">
        <v>386</v>
      </c>
      <c r="N89">
        <v>124</v>
      </c>
      <c r="O89">
        <v>111</v>
      </c>
      <c r="P89">
        <v>213</v>
      </c>
      <c r="Q89">
        <v>111</v>
      </c>
      <c r="R89">
        <v>56</v>
      </c>
      <c r="S89">
        <v>109</v>
      </c>
      <c r="T89">
        <v>68</v>
      </c>
      <c r="U89">
        <v>41</v>
      </c>
    </row>
    <row r="90">
      <c r="A90" t="s">
        <v>301</v>
      </c>
      <c r="B90" t="s">
        <v>22</v>
      </c>
      <c r="C90" t="s">
        <v>302</v>
      </c>
      <c r="D90" t="s">
        <v>296</v>
      </c>
      <c r="E90" t="str">
        <f>HYPERLINK("https://www.google.com/maps/place/8.3970634%2C-13.1554722", "8.3970634,-13.1554722")</f>
        <v>8.3970634,-13.1554722</v>
      </c>
      <c r="F90" t="s">
        <v>303</v>
      </c>
      <c r="G90">
        <v>80</v>
      </c>
      <c r="H90">
        <v>60</v>
      </c>
      <c r="I90">
        <v>20</v>
      </c>
      <c r="J90">
        <v>60</v>
      </c>
      <c r="K90">
        <v>30</v>
      </c>
      <c r="L90">
        <v>30</v>
      </c>
      <c r="M90">
        <v>80</v>
      </c>
      <c r="N90">
        <v>50</v>
      </c>
      <c r="O90">
        <v>30</v>
      </c>
      <c r="P90">
        <v>75</v>
      </c>
      <c r="Q90">
        <v>40</v>
      </c>
      <c r="R90">
        <v>35</v>
      </c>
      <c r="S90">
        <v>65</v>
      </c>
      <c r="T90">
        <v>25</v>
      </c>
      <c r="U90">
        <v>40</v>
      </c>
    </row>
    <row r="91">
      <c r="A91" t="s">
        <v>304</v>
      </c>
      <c r="B91" t="s">
        <v>22</v>
      </c>
      <c r="C91" t="s">
        <v>305</v>
      </c>
      <c r="D91" t="s">
        <v>296</v>
      </c>
      <c r="E91" t="str">
        <f>HYPERLINK("https://www.google.com/maps/place/8.4665453%2C-13.2308208", "8.4665453,-13.2308208")</f>
        <v>8.4665453,-13.2308208</v>
      </c>
      <c r="F91" t="s">
        <v>306</v>
      </c>
      <c r="G91">
        <v>923</v>
      </c>
      <c r="H91">
        <v>549</v>
      </c>
      <c r="I91">
        <v>321</v>
      </c>
      <c r="J91">
        <v>581</v>
      </c>
      <c r="K91">
        <v>235</v>
      </c>
      <c r="L91">
        <v>172</v>
      </c>
      <c r="M91">
        <v>328</v>
      </c>
      <c r="N91">
        <v>213</v>
      </c>
      <c r="O91">
        <v>105</v>
      </c>
      <c r="P91">
        <v>302</v>
      </c>
      <c r="Q91">
        <v>213</v>
      </c>
      <c r="R91">
        <v>76</v>
      </c>
      <c r="S91">
        <v>128</v>
      </c>
      <c r="T91">
        <v>96</v>
      </c>
      <c r="U91">
        <v>31</v>
      </c>
    </row>
    <row r="92">
      <c r="A92" t="s">
        <v>307</v>
      </c>
      <c r="B92" t="s">
        <v>22</v>
      </c>
      <c r="C92" t="s">
        <v>308</v>
      </c>
      <c r="D92" t="s">
        <v>296</v>
      </c>
      <c r="E92" t="str">
        <f>HYPERLINK("https://www.google.com/maps/place/8.4665453%2C-13.2308208", "8.4665453,-13.2308208")</f>
        <v>8.4665453,-13.2308208</v>
      </c>
      <c r="F92" t="s">
        <v>309</v>
      </c>
      <c r="G92">
        <v>546</v>
      </c>
      <c r="H92">
        <v>213</v>
      </c>
      <c r="I92">
        <v>95</v>
      </c>
      <c r="J92">
        <v>546</v>
      </c>
      <c r="K92">
        <v>384</v>
      </c>
      <c r="L92">
        <v>147</v>
      </c>
      <c r="M92">
        <v>521</v>
      </c>
      <c r="N92">
        <v>300</v>
      </c>
      <c r="O92">
        <v>100</v>
      </c>
      <c r="P92">
        <v>562</v>
      </c>
      <c r="Q92">
        <v>411</v>
      </c>
      <c r="R92">
        <v>98</v>
      </c>
      <c r="S92">
        <v>95</v>
      </c>
      <c r="T92">
        <v>41</v>
      </c>
      <c r="U92">
        <v>33</v>
      </c>
    </row>
    <row r="93">
      <c r="A93" t="s">
        <v>310</v>
      </c>
      <c r="B93" t="s">
        <v>22</v>
      </c>
      <c r="C93" t="s">
        <v>247</v>
      </c>
      <c r="D93" t="s">
        <v>296</v>
      </c>
      <c r="E93" t="str">
        <f>HYPERLINK("https://www.google.com/maps/place/8.463839%2C-13.2315421", "8.463839,-13.2315421")</f>
        <v>8.463839,-13.2315421</v>
      </c>
      <c r="F93" t="s">
        <v>311</v>
      </c>
      <c r="G93">
        <v>687</v>
      </c>
      <c r="H93">
        <v>421</v>
      </c>
      <c r="I93">
        <v>246</v>
      </c>
      <c r="J93">
        <v>564</v>
      </c>
      <c r="K93">
        <v>321</v>
      </c>
      <c r="L93">
        <v>112</v>
      </c>
      <c r="M93">
        <v>312</v>
      </c>
      <c r="N93">
        <v>111</v>
      </c>
      <c r="O93">
        <v>85</v>
      </c>
      <c r="P93">
        <v>423</v>
      </c>
      <c r="Q93">
        <v>212</v>
      </c>
      <c r="R93">
        <v>91</v>
      </c>
      <c r="S93">
        <v>92</v>
      </c>
      <c r="T93">
        <v>38</v>
      </c>
      <c r="U93">
        <v>28</v>
      </c>
    </row>
    <row r="94">
      <c r="A94" t="s">
        <v>312</v>
      </c>
      <c r="B94" t="s">
        <v>22</v>
      </c>
      <c r="C94" t="s">
        <v>250</v>
      </c>
      <c r="D94" t="s">
        <v>296</v>
      </c>
      <c r="E94" t="str">
        <f>HYPERLINK("https://www.google.com/maps/place/8.4665453%2C-13.2308208", "8.4665453,-13.2308208")</f>
        <v>8.4665453,-13.2308208</v>
      </c>
      <c r="F94" t="s">
        <v>313</v>
      </c>
      <c r="G94">
        <v>580</v>
      </c>
      <c r="H94">
        <v>280</v>
      </c>
      <c r="I94">
        <v>200</v>
      </c>
      <c r="J94">
        <v>472</v>
      </c>
      <c r="K94">
        <v>312</v>
      </c>
      <c r="L94">
        <v>142</v>
      </c>
      <c r="M94">
        <v>342</v>
      </c>
      <c r="N94">
        <v>142</v>
      </c>
      <c r="O94">
        <v>100</v>
      </c>
      <c r="P94">
        <v>205</v>
      </c>
      <c r="Q94">
        <v>104</v>
      </c>
      <c r="R94">
        <v>58</v>
      </c>
      <c r="S94">
        <v>79</v>
      </c>
      <c r="T94">
        <v>47</v>
      </c>
      <c r="U94">
        <v>31</v>
      </c>
    </row>
    <row r="95">
      <c r="A95" t="s">
        <v>314</v>
      </c>
      <c r="B95" t="s">
        <v>22</v>
      </c>
      <c r="C95" t="s">
        <v>315</v>
      </c>
      <c r="D95" t="s">
        <v>315</v>
      </c>
      <c r="E95" t="str">
        <f>HYPERLINK("https://www.google.com/maps/place/8.4696452%2C-13.2412207", "8.4696452,-13.2412207")</f>
        <v>8.4696452,-13.2412207</v>
      </c>
      <c r="F95" t="s">
        <v>316</v>
      </c>
      <c r="G95">
        <v>100</v>
      </c>
      <c r="H95">
        <v>50</v>
      </c>
      <c r="I95">
        <v>50</v>
      </c>
      <c r="J95">
        <v>100</v>
      </c>
      <c r="K95">
        <v>50</v>
      </c>
      <c r="L95">
        <v>50</v>
      </c>
      <c r="M95">
        <v>100</v>
      </c>
      <c r="N95">
        <v>50</v>
      </c>
      <c r="O95">
        <v>50</v>
      </c>
      <c r="P95">
        <v>100</v>
      </c>
      <c r="Q95">
        <v>50</v>
      </c>
      <c r="R95">
        <v>50</v>
      </c>
      <c r="S95">
        <v>100</v>
      </c>
      <c r="T95">
        <v>50</v>
      </c>
      <c r="U95">
        <v>50</v>
      </c>
    </row>
    <row r="96">
      <c r="A96" t="s">
        <v>317</v>
      </c>
      <c r="B96" t="s">
        <v>22</v>
      </c>
      <c r="C96" t="s">
        <v>318</v>
      </c>
      <c r="D96" t="s">
        <v>315</v>
      </c>
      <c r="E96" t="str">
        <f>HYPERLINK("https://www.google.com/maps/place/8.4696417%2C-13.2412165", "8.4696417,-13.2412165")</f>
        <v>8.4696417,-13.2412165</v>
      </c>
      <c r="F96" t="s">
        <v>319</v>
      </c>
      <c r="G96">
        <v>50</v>
      </c>
      <c r="H96">
        <v>25</v>
      </c>
      <c r="I96">
        <v>25</v>
      </c>
      <c r="J96">
        <v>40</v>
      </c>
      <c r="K96">
        <v>20</v>
      </c>
      <c r="L96">
        <v>20</v>
      </c>
      <c r="M96">
        <v>60</v>
      </c>
      <c r="N96">
        <v>30</v>
      </c>
      <c r="O96">
        <v>30</v>
      </c>
      <c r="P96">
        <v>80</v>
      </c>
      <c r="Q96">
        <v>40</v>
      </c>
      <c r="R96">
        <v>40</v>
      </c>
      <c r="S96">
        <v>60</v>
      </c>
      <c r="T96">
        <v>30</v>
      </c>
      <c r="U96">
        <v>30</v>
      </c>
    </row>
    <row r="97">
      <c r="A97" t="s">
        <v>320</v>
      </c>
      <c r="B97" t="s">
        <v>22</v>
      </c>
      <c r="C97" t="s">
        <v>321</v>
      </c>
      <c r="D97" t="s">
        <v>318</v>
      </c>
      <c r="E97" t="str">
        <f>HYPERLINK("https://www.google.com/maps/place/8.3970634%2C-13.1554722", "8.3970634,-13.1554722")</f>
        <v>8.3970634,-13.1554722</v>
      </c>
      <c r="F97" t="s">
        <v>322</v>
      </c>
      <c r="G97">
        <v>80</v>
      </c>
      <c r="H97">
        <v>40</v>
      </c>
      <c r="I97">
        <v>40</v>
      </c>
      <c r="J97">
        <v>50</v>
      </c>
      <c r="K97">
        <v>30</v>
      </c>
      <c r="L97">
        <v>20</v>
      </c>
      <c r="M97">
        <v>80</v>
      </c>
      <c r="N97">
        <v>50</v>
      </c>
      <c r="O97">
        <v>25</v>
      </c>
      <c r="P97">
        <v>66</v>
      </c>
      <c r="Q97">
        <v>23</v>
      </c>
      <c r="R97">
        <v>30</v>
      </c>
      <c r="S97">
        <v>74</v>
      </c>
      <c r="T97">
        <v>31</v>
      </c>
      <c r="U97">
        <v>40</v>
      </c>
    </row>
    <row r="98">
      <c r="A98" t="s">
        <v>323</v>
      </c>
      <c r="B98" t="s">
        <v>22</v>
      </c>
      <c r="C98" t="s">
        <v>324</v>
      </c>
      <c r="D98" t="s">
        <v>318</v>
      </c>
      <c r="E98" t="str">
        <f>HYPERLINK("https://www.google.com/maps/place/8.3970634%2C-13.1554722", "8.3970634,-13.1554722")</f>
        <v>8.3970634,-13.1554722</v>
      </c>
      <c r="F98" t="s">
        <v>325</v>
      </c>
      <c r="G98">
        <v>90</v>
      </c>
      <c r="H98">
        <v>60</v>
      </c>
      <c r="I98">
        <v>30</v>
      </c>
      <c r="J98">
        <v>70</v>
      </c>
      <c r="K98">
        <v>35</v>
      </c>
      <c r="L98">
        <v>35</v>
      </c>
      <c r="M98">
        <v>80</v>
      </c>
      <c r="N98">
        <v>40</v>
      </c>
      <c r="O98">
        <v>40</v>
      </c>
      <c r="P98">
        <v>70</v>
      </c>
      <c r="Q98">
        <v>35</v>
      </c>
      <c r="R98">
        <v>33</v>
      </c>
      <c r="S98">
        <v>65</v>
      </c>
      <c r="T98">
        <v>40</v>
      </c>
      <c r="U98">
        <v>25</v>
      </c>
    </row>
    <row r="99">
      <c r="A99" t="s">
        <v>326</v>
      </c>
      <c r="B99" t="s">
        <v>22</v>
      </c>
      <c r="C99" t="s">
        <v>327</v>
      </c>
      <c r="D99" t="s">
        <v>299</v>
      </c>
      <c r="E99" t="str">
        <f>HYPERLINK("https://www.google.com/maps/place/8.3970634%2C-13.1554722", "8.3970634,-13.1554722")</f>
        <v>8.3970634,-13.1554722</v>
      </c>
      <c r="F99" t="s">
        <v>328</v>
      </c>
      <c r="G99">
        <v>50</v>
      </c>
      <c r="H99">
        <v>25</v>
      </c>
      <c r="I99">
        <v>25</v>
      </c>
      <c r="J99">
        <v>70</v>
      </c>
      <c r="K99">
        <v>35</v>
      </c>
      <c r="L99">
        <v>35</v>
      </c>
      <c r="M99">
        <v>80</v>
      </c>
      <c r="N99">
        <v>50</v>
      </c>
      <c r="O99">
        <v>30</v>
      </c>
      <c r="P99">
        <v>60</v>
      </c>
      <c r="Q99">
        <v>40</v>
      </c>
      <c r="R99">
        <v>20</v>
      </c>
      <c r="S99">
        <v>90</v>
      </c>
      <c r="T99">
        <v>50</v>
      </c>
      <c r="U99">
        <v>40</v>
      </c>
    </row>
    <row r="100">
      <c r="A100" t="s">
        <v>329</v>
      </c>
      <c r="B100" t="s">
        <v>22</v>
      </c>
      <c r="C100" t="s">
        <v>330</v>
      </c>
      <c r="D100" t="s">
        <v>299</v>
      </c>
      <c r="E100" t="str">
        <f>HYPERLINK("https://www.google.com/maps/place/8.3970634%2C-13.1554722", "8.3970634,-13.1554722")</f>
        <v>8.3970634,-13.1554722</v>
      </c>
      <c r="F100" t="s">
        <v>331</v>
      </c>
      <c r="G100">
        <v>90</v>
      </c>
      <c r="H100">
        <v>50</v>
      </c>
      <c r="I100">
        <v>40</v>
      </c>
      <c r="J100">
        <v>90</v>
      </c>
      <c r="K100">
        <v>50</v>
      </c>
      <c r="L100">
        <v>40</v>
      </c>
      <c r="M100">
        <v>90</v>
      </c>
      <c r="N100">
        <v>60</v>
      </c>
      <c r="O100">
        <v>30</v>
      </c>
      <c r="P100">
        <v>90</v>
      </c>
      <c r="Q100">
        <v>50</v>
      </c>
      <c r="R100">
        <v>40</v>
      </c>
      <c r="S100">
        <v>90</v>
      </c>
      <c r="T100">
        <v>45</v>
      </c>
      <c r="U100">
        <v>40</v>
      </c>
    </row>
    <row r="101">
      <c r="A101" t="s">
        <v>332</v>
      </c>
      <c r="B101" t="s">
        <v>22</v>
      </c>
      <c r="C101" t="s">
        <v>333</v>
      </c>
      <c r="D101" t="s">
        <v>299</v>
      </c>
      <c r="E101" t="str">
        <f>HYPERLINK("https://www.google.com/maps/place/8.3970634%2C-13.1554722", "8.3970634,-13.1554722")</f>
        <v>8.3970634,-13.1554722</v>
      </c>
      <c r="F101" t="s">
        <v>334</v>
      </c>
      <c r="G101">
        <v>60</v>
      </c>
      <c r="H101">
        <v>30</v>
      </c>
      <c r="I101">
        <v>30</v>
      </c>
      <c r="J101">
        <v>60</v>
      </c>
      <c r="K101">
        <v>40</v>
      </c>
      <c r="L101">
        <v>20</v>
      </c>
      <c r="M101">
        <v>60</v>
      </c>
      <c r="N101">
        <v>45</v>
      </c>
      <c r="O101">
        <v>15</v>
      </c>
      <c r="P101">
        <v>700</v>
      </c>
      <c r="Q101">
        <v>35</v>
      </c>
      <c r="R101">
        <v>35</v>
      </c>
      <c r="S101">
        <v>90</v>
      </c>
      <c r="T101">
        <v>50</v>
      </c>
      <c r="U101">
        <v>40</v>
      </c>
    </row>
    <row r="102">
      <c r="A102" t="s">
        <v>335</v>
      </c>
      <c r="B102" t="s">
        <v>22</v>
      </c>
      <c r="C102" t="s">
        <v>336</v>
      </c>
      <c r="D102" t="s">
        <v>299</v>
      </c>
      <c r="E102" t="str">
        <f>HYPERLINK("https://www.google.com/maps/place/8.3970634%2C-13.1554722", "8.3970634,-13.1554722")</f>
        <v>8.3970634,-13.1554722</v>
      </c>
      <c r="F102" t="s">
        <v>337</v>
      </c>
      <c r="G102">
        <v>80</v>
      </c>
      <c r="H102">
        <v>50</v>
      </c>
      <c r="I102">
        <v>20</v>
      </c>
      <c r="J102">
        <v>60</v>
      </c>
      <c r="K102">
        <v>40</v>
      </c>
      <c r="L102">
        <v>20</v>
      </c>
      <c r="M102">
        <v>80</v>
      </c>
      <c r="N102">
        <v>40</v>
      </c>
      <c r="O102">
        <v>40</v>
      </c>
      <c r="P102">
        <v>60</v>
      </c>
      <c r="Q102">
        <v>35</v>
      </c>
      <c r="R102">
        <v>25</v>
      </c>
      <c r="S102">
        <v>80</v>
      </c>
      <c r="T102">
        <v>50</v>
      </c>
      <c r="U102">
        <v>30</v>
      </c>
    </row>
    <row r="103">
      <c r="A103" t="s">
        <v>338</v>
      </c>
      <c r="B103" t="s">
        <v>22</v>
      </c>
      <c r="C103" t="s">
        <v>339</v>
      </c>
      <c r="D103" t="s">
        <v>299</v>
      </c>
      <c r="E103" t="str">
        <f>HYPERLINK("https://www.google.com/maps/place/8.3970634%2C-13.1554722", "8.3970634,-13.1554722")</f>
        <v>8.3970634,-13.1554722</v>
      </c>
      <c r="F103" t="s">
        <v>340</v>
      </c>
      <c r="G103">
        <v>70</v>
      </c>
      <c r="H103">
        <v>40</v>
      </c>
      <c r="I103">
        <v>30</v>
      </c>
      <c r="J103">
        <v>70</v>
      </c>
      <c r="K103">
        <v>30</v>
      </c>
      <c r="L103">
        <v>40</v>
      </c>
      <c r="M103">
        <v>70</v>
      </c>
      <c r="N103">
        <v>50</v>
      </c>
      <c r="O103">
        <v>20</v>
      </c>
      <c r="P103">
        <v>70</v>
      </c>
      <c r="Q103">
        <v>35</v>
      </c>
      <c r="R103">
        <v>35</v>
      </c>
      <c r="S103">
        <v>70</v>
      </c>
      <c r="T103">
        <v>50</v>
      </c>
      <c r="U103">
        <v>20</v>
      </c>
    </row>
    <row r="104">
      <c r="A104" t="s">
        <v>341</v>
      </c>
      <c r="B104" t="s">
        <v>22</v>
      </c>
      <c r="C104" t="s">
        <v>342</v>
      </c>
      <c r="D104" t="s">
        <v>299</v>
      </c>
      <c r="E104" t="str">
        <f>HYPERLINK("https://www.google.com/maps/place/8.3970634%2C-13.1554722", "8.3970634,-13.1554722")</f>
        <v>8.3970634,-13.1554722</v>
      </c>
      <c r="F104" t="s">
        <v>343</v>
      </c>
      <c r="G104">
        <v>80</v>
      </c>
      <c r="H104">
        <v>50</v>
      </c>
      <c r="I104">
        <v>30</v>
      </c>
      <c r="J104">
        <v>80</v>
      </c>
      <c r="K104">
        <v>50</v>
      </c>
      <c r="L104">
        <v>30</v>
      </c>
      <c r="M104">
        <v>80</v>
      </c>
      <c r="N104">
        <v>50</v>
      </c>
      <c r="O104">
        <v>30</v>
      </c>
      <c r="P104">
        <v>80</v>
      </c>
      <c r="Q104">
        <v>50</v>
      </c>
      <c r="R104">
        <v>30</v>
      </c>
      <c r="S104">
        <v>80</v>
      </c>
      <c r="T104">
        <v>50</v>
      </c>
      <c r="U104">
        <v>30</v>
      </c>
    </row>
    <row r="105">
      <c r="A105" t="s">
        <v>344</v>
      </c>
      <c r="B105" t="s">
        <v>22</v>
      </c>
      <c r="C105" t="s">
        <v>345</v>
      </c>
      <c r="D105" t="s">
        <v>299</v>
      </c>
      <c r="E105" t="str">
        <f>HYPERLINK("https://www.google.com/maps/place/8.3970634%2C-13.1554722", "8.3970634,-13.1554722")</f>
        <v>8.3970634,-13.1554722</v>
      </c>
      <c r="F105" t="s">
        <v>346</v>
      </c>
      <c r="G105">
        <v>80</v>
      </c>
      <c r="H105">
        <v>50</v>
      </c>
      <c r="I105">
        <v>30</v>
      </c>
      <c r="J105">
        <v>60</v>
      </c>
      <c r="K105">
        <v>40</v>
      </c>
      <c r="L105">
        <v>20</v>
      </c>
      <c r="M105">
        <v>69</v>
      </c>
      <c r="N105">
        <v>29</v>
      </c>
      <c r="O105">
        <v>40</v>
      </c>
      <c r="P105">
        <v>80</v>
      </c>
      <c r="Q105">
        <v>45</v>
      </c>
      <c r="R105">
        <v>35</v>
      </c>
      <c r="S105">
        <v>70</v>
      </c>
      <c r="T105">
        <v>55</v>
      </c>
      <c r="U105">
        <v>15</v>
      </c>
    </row>
    <row r="106">
      <c r="A106" t="s">
        <v>347</v>
      </c>
      <c r="B106" t="s">
        <v>22</v>
      </c>
      <c r="C106" t="s">
        <v>348</v>
      </c>
      <c r="D106" t="s">
        <v>299</v>
      </c>
      <c r="E106" t="str">
        <f>HYPERLINK("https://www.google.com/maps/place/8.3970634%2C-13.1554722", "8.3970634,-13.1554722")</f>
        <v>8.3970634,-13.1554722</v>
      </c>
      <c r="F106" t="s">
        <v>349</v>
      </c>
      <c r="G106">
        <v>90</v>
      </c>
      <c r="H106">
        <v>45</v>
      </c>
      <c r="I106">
        <v>45</v>
      </c>
      <c r="J106">
        <v>90</v>
      </c>
      <c r="K106">
        <v>50</v>
      </c>
      <c r="L106">
        <v>40</v>
      </c>
      <c r="M106">
        <v>90</v>
      </c>
      <c r="N106">
        <v>60</v>
      </c>
      <c r="O106">
        <v>30</v>
      </c>
      <c r="P106">
        <v>90</v>
      </c>
      <c r="Q106">
        <v>35</v>
      </c>
      <c r="R106">
        <v>55</v>
      </c>
      <c r="S106">
        <v>90</v>
      </c>
      <c r="T106">
        <v>60</v>
      </c>
      <c r="U106">
        <v>25</v>
      </c>
    </row>
    <row r="107">
      <c r="A107" t="s">
        <v>350</v>
      </c>
      <c r="B107" t="s">
        <v>22</v>
      </c>
      <c r="C107" t="s">
        <v>351</v>
      </c>
      <c r="D107" t="s">
        <v>299</v>
      </c>
      <c r="E107" t="str">
        <f>HYPERLINK("https://www.google.com/maps/place/8.3970634%2C-13.1554722", "8.3970634,-13.1554722")</f>
        <v>8.3970634,-13.1554722</v>
      </c>
      <c r="F107" t="s">
        <v>352</v>
      </c>
      <c r="G107">
        <v>70</v>
      </c>
      <c r="H107">
        <v>40</v>
      </c>
      <c r="I107">
        <v>30</v>
      </c>
      <c r="J107">
        <v>70</v>
      </c>
      <c r="K107">
        <v>35</v>
      </c>
      <c r="L107">
        <v>35</v>
      </c>
      <c r="M107">
        <v>70</v>
      </c>
      <c r="N107">
        <v>50</v>
      </c>
      <c r="O107">
        <v>20</v>
      </c>
      <c r="P107">
        <v>80</v>
      </c>
      <c r="Q107">
        <v>40</v>
      </c>
      <c r="R107">
        <v>40</v>
      </c>
      <c r="S107">
        <v>60</v>
      </c>
      <c r="T107">
        <v>40</v>
      </c>
      <c r="U107">
        <v>20</v>
      </c>
    </row>
    <row r="108">
      <c r="A108" t="s">
        <v>353</v>
      </c>
      <c r="B108" t="s">
        <v>22</v>
      </c>
      <c r="C108" t="s">
        <v>354</v>
      </c>
      <c r="D108" t="s">
        <v>299</v>
      </c>
      <c r="E108" t="str">
        <f>HYPERLINK("https://www.google.com/maps/place/8.3970634%2C-13.1554722", "8.3970634,-13.1554722")</f>
        <v>8.3970634,-13.1554722</v>
      </c>
      <c r="F108" t="s">
        <v>355</v>
      </c>
      <c r="G108">
        <v>80</v>
      </c>
      <c r="H108">
        <v>40</v>
      </c>
      <c r="I108">
        <v>40</v>
      </c>
      <c r="J108">
        <v>80</v>
      </c>
      <c r="K108">
        <v>50</v>
      </c>
      <c r="L108">
        <v>30</v>
      </c>
      <c r="M108">
        <v>80</v>
      </c>
      <c r="N108">
        <v>45</v>
      </c>
      <c r="O108">
        <v>35</v>
      </c>
      <c r="P108">
        <v>80</v>
      </c>
      <c r="Q108">
        <v>55</v>
      </c>
      <c r="R108">
        <v>25</v>
      </c>
      <c r="S108">
        <v>80</v>
      </c>
      <c r="T108">
        <v>60</v>
      </c>
      <c r="U108">
        <v>20</v>
      </c>
    </row>
    <row r="109">
      <c r="A109" t="s">
        <v>356</v>
      </c>
      <c r="B109" t="s">
        <v>22</v>
      </c>
      <c r="C109" t="s">
        <v>357</v>
      </c>
      <c r="D109" t="s">
        <v>308</v>
      </c>
      <c r="E109" t="str">
        <f>HYPERLINK("https://www.google.com/maps/place/8.3970634%2C-13.1554722", "8.3970634,-13.1554722")</f>
        <v>8.3970634,-13.1554722</v>
      </c>
      <c r="F109" t="s">
        <v>358</v>
      </c>
      <c r="G109">
        <v>80</v>
      </c>
      <c r="H109">
        <v>50</v>
      </c>
      <c r="I109">
        <v>30</v>
      </c>
      <c r="J109">
        <v>70</v>
      </c>
      <c r="K109">
        <v>40</v>
      </c>
      <c r="L109">
        <v>30</v>
      </c>
      <c r="M109">
        <v>66</v>
      </c>
      <c r="N109">
        <v>33</v>
      </c>
      <c r="O109">
        <v>33</v>
      </c>
      <c r="P109">
        <v>55</v>
      </c>
      <c r="Q109">
        <v>25</v>
      </c>
      <c r="R109">
        <v>30</v>
      </c>
      <c r="S109">
        <v>85</v>
      </c>
      <c r="T109">
        <v>50</v>
      </c>
      <c r="U109">
        <v>32</v>
      </c>
    </row>
    <row r="110">
      <c r="A110" t="s">
        <v>359</v>
      </c>
      <c r="B110" t="s">
        <v>22</v>
      </c>
      <c r="C110" t="s">
        <v>360</v>
      </c>
      <c r="D110" t="s">
        <v>308</v>
      </c>
      <c r="E110" t="str">
        <f>HYPERLINK("https://www.google.com/maps/place/8.3970634%2C-13.1554722", "8.3970634,-13.1554722")</f>
        <v>8.3970634,-13.1554722</v>
      </c>
      <c r="F110" t="s">
        <v>361</v>
      </c>
      <c r="G110">
        <v>35</v>
      </c>
      <c r="H110">
        <v>15</v>
      </c>
      <c r="I110">
        <v>20</v>
      </c>
      <c r="J110">
        <v>42</v>
      </c>
      <c r="K110">
        <v>30</v>
      </c>
      <c r="L110">
        <v>12</v>
      </c>
      <c r="M110">
        <v>70</v>
      </c>
      <c r="N110">
        <v>40</v>
      </c>
      <c r="O110">
        <v>28</v>
      </c>
      <c r="P110">
        <v>64</v>
      </c>
      <c r="Q110">
        <v>35</v>
      </c>
      <c r="R110">
        <v>28</v>
      </c>
      <c r="S110">
        <v>50</v>
      </c>
      <c r="T110">
        <v>35</v>
      </c>
      <c r="U110">
        <v>15</v>
      </c>
    </row>
    <row r="111">
      <c r="A111" t="s">
        <v>362</v>
      </c>
      <c r="B111" t="s">
        <v>22</v>
      </c>
      <c r="C111" t="s">
        <v>363</v>
      </c>
      <c r="D111" t="s">
        <v>308</v>
      </c>
      <c r="E111" t="str">
        <f>HYPERLINK("https://www.google.com/maps/place/8.3970634%2C-13.1554722", "8.3970634,-13.1554722")</f>
        <v>8.3970634,-13.1554722</v>
      </c>
      <c r="F111" t="s">
        <v>364</v>
      </c>
      <c r="G111">
        <v>99</v>
      </c>
      <c r="H111">
        <v>54</v>
      </c>
      <c r="I111">
        <v>45</v>
      </c>
      <c r="J111">
        <v>85</v>
      </c>
      <c r="K111">
        <v>35</v>
      </c>
      <c r="L111">
        <v>50</v>
      </c>
      <c r="M111">
        <v>75</v>
      </c>
      <c r="N111">
        <v>50</v>
      </c>
      <c r="O111">
        <v>25</v>
      </c>
      <c r="P111">
        <v>88</v>
      </c>
      <c r="Q111">
        <v>44</v>
      </c>
      <c r="R111">
        <v>44</v>
      </c>
      <c r="S111">
        <v>38</v>
      </c>
      <c r="T111">
        <v>28</v>
      </c>
      <c r="U111">
        <v>10</v>
      </c>
    </row>
    <row r="112">
      <c r="A112" t="s">
        <v>365</v>
      </c>
      <c r="B112" t="s">
        <v>22</v>
      </c>
      <c r="C112" t="s">
        <v>366</v>
      </c>
      <c r="D112" t="s">
        <v>308</v>
      </c>
      <c r="E112" t="str">
        <f>HYPERLINK("https://www.google.com/maps/place/8.3970634%2C-13.1554722", "8.3970634,-13.1554722")</f>
        <v>8.3970634,-13.1554722</v>
      </c>
      <c r="F112" t="s">
        <v>367</v>
      </c>
      <c r="G112">
        <v>255</v>
      </c>
      <c r="H112">
        <v>125</v>
      </c>
      <c r="I112">
        <v>100</v>
      </c>
      <c r="J112">
        <v>300</v>
      </c>
      <c r="K112">
        <v>220</v>
      </c>
      <c r="L112">
        <v>80</v>
      </c>
      <c r="M112">
        <v>90</v>
      </c>
      <c r="N112">
        <v>40</v>
      </c>
      <c r="O112">
        <v>50</v>
      </c>
      <c r="P112">
        <v>65</v>
      </c>
      <c r="Q112">
        <v>35</v>
      </c>
      <c r="R112">
        <v>30</v>
      </c>
      <c r="S112">
        <v>80</v>
      </c>
      <c r="T112">
        <v>50</v>
      </c>
      <c r="U112">
        <v>30</v>
      </c>
    </row>
    <row r="113">
      <c r="A113" t="s">
        <v>368</v>
      </c>
      <c r="B113" t="s">
        <v>22</v>
      </c>
      <c r="C113" t="s">
        <v>369</v>
      </c>
      <c r="D113" t="s">
        <v>308</v>
      </c>
      <c r="E113" t="str">
        <f>HYPERLINK("https://www.google.com/maps/place/8.3970634%2C-13.1554722", "8.3970634,-13.1554722")</f>
        <v>8.3970634,-13.1554722</v>
      </c>
      <c r="F113" t="s">
        <v>370</v>
      </c>
      <c r="G113">
        <v>60</v>
      </c>
      <c r="H113">
        <v>25</v>
      </c>
      <c r="I113">
        <v>35</v>
      </c>
      <c r="J113">
        <v>105</v>
      </c>
      <c r="K113">
        <v>64</v>
      </c>
      <c r="L113">
        <v>41</v>
      </c>
      <c r="M113">
        <v>87</v>
      </c>
      <c r="N113">
        <v>52</v>
      </c>
      <c r="O113">
        <v>35</v>
      </c>
      <c r="P113">
        <v>64</v>
      </c>
      <c r="Q113">
        <v>32</v>
      </c>
      <c r="R113">
        <v>32</v>
      </c>
      <c r="S113">
        <v>73</v>
      </c>
      <c r="T113">
        <v>33</v>
      </c>
      <c r="U113">
        <v>40</v>
      </c>
    </row>
    <row r="114">
      <c r="A114" t="s">
        <v>371</v>
      </c>
      <c r="B114" t="s">
        <v>22</v>
      </c>
      <c r="C114" t="s">
        <v>372</v>
      </c>
      <c r="D114" t="s">
        <v>308</v>
      </c>
      <c r="E114" t="str">
        <f>HYPERLINK("https://www.google.com/maps/place/8.3970634%2C-13.1554722", "8.3970634,-13.1554722")</f>
        <v>8.3970634,-13.1554722</v>
      </c>
      <c r="F114" t="s">
        <v>373</v>
      </c>
      <c r="G114">
        <v>90</v>
      </c>
      <c r="H114">
        <v>50</v>
      </c>
      <c r="I114">
        <v>40</v>
      </c>
      <c r="J114">
        <v>80</v>
      </c>
      <c r="K114">
        <v>50</v>
      </c>
      <c r="L114">
        <v>30</v>
      </c>
      <c r="M114">
        <v>75</v>
      </c>
      <c r="N114">
        <v>35</v>
      </c>
      <c r="O114">
        <v>40</v>
      </c>
      <c r="P114">
        <v>50</v>
      </c>
      <c r="Q114">
        <v>30</v>
      </c>
      <c r="R114">
        <v>20</v>
      </c>
      <c r="S114">
        <v>48</v>
      </c>
      <c r="T114">
        <v>28</v>
      </c>
      <c r="U114">
        <v>20</v>
      </c>
    </row>
    <row r="115">
      <c r="A115" t="s">
        <v>374</v>
      </c>
      <c r="B115" t="s">
        <v>22</v>
      </c>
      <c r="C115" t="s">
        <v>247</v>
      </c>
      <c r="D115" t="s">
        <v>247</v>
      </c>
      <c r="E115" t="str">
        <f>HYPERLINK("https://www.google.com/maps/place/8.469705%2C-13.241229", "8.469705,-13.241229")</f>
        <v>8.469705,-13.241229</v>
      </c>
      <c r="F115" t="s">
        <v>375</v>
      </c>
      <c r="G115">
        <v>20</v>
      </c>
      <c r="H115">
        <v>10</v>
      </c>
      <c r="I115">
        <v>10</v>
      </c>
      <c r="J115">
        <v>15</v>
      </c>
      <c r="K115">
        <v>10</v>
      </c>
      <c r="L115">
        <v>5</v>
      </c>
      <c r="M115">
        <v>20</v>
      </c>
      <c r="N115">
        <v>10</v>
      </c>
      <c r="O115">
        <v>10</v>
      </c>
      <c r="P115">
        <v>15</v>
      </c>
      <c r="Q115">
        <v>10</v>
      </c>
      <c r="R115">
        <v>5</v>
      </c>
      <c r="S115">
        <v>20</v>
      </c>
      <c r="T115">
        <v>10</v>
      </c>
      <c r="U115">
        <v>10</v>
      </c>
    </row>
    <row r="116">
      <c r="A116" t="s">
        <v>376</v>
      </c>
      <c r="B116" t="s">
        <v>22</v>
      </c>
      <c r="C116" t="s">
        <v>277</v>
      </c>
      <c r="D116" t="s">
        <v>277</v>
      </c>
      <c r="E116" t="str">
        <f>HYPERLINK("https://www.google.com/maps/place/8.471575%2C-13.2405582", "8.471575,-13.2405582")</f>
        <v>8.471575,-13.2405582</v>
      </c>
      <c r="F116" t="s">
        <v>377</v>
      </c>
      <c r="G116">
        <v>532</v>
      </c>
      <c r="H116">
        <v>319</v>
      </c>
      <c r="I116">
        <v>198</v>
      </c>
      <c r="J116">
        <v>246</v>
      </c>
      <c r="K116">
        <v>117</v>
      </c>
      <c r="L116">
        <v>102</v>
      </c>
      <c r="M116">
        <v>312</v>
      </c>
      <c r="N116">
        <v>161</v>
      </c>
      <c r="O116">
        <v>79</v>
      </c>
      <c r="P116">
        <v>86</v>
      </c>
      <c r="Q116">
        <v>42</v>
      </c>
      <c r="R116">
        <v>39</v>
      </c>
      <c r="S116">
        <v>82</v>
      </c>
      <c r="T116">
        <v>39</v>
      </c>
      <c r="U116">
        <v>28</v>
      </c>
    </row>
    <row r="117">
      <c r="A117" t="s">
        <v>378</v>
      </c>
      <c r="B117" t="s">
        <v>22</v>
      </c>
      <c r="C117" t="s">
        <v>379</v>
      </c>
      <c r="D117" t="s">
        <v>379</v>
      </c>
      <c r="E117" t="str">
        <f>HYPERLINK("https://www.google.com/maps/place/8.4726178%2C-13.2394762", "8.4726178,-13.2394762")</f>
        <v>8.4726178,-13.2394762</v>
      </c>
      <c r="F117" t="s">
        <v>380</v>
      </c>
      <c r="G117">
        <v>75</v>
      </c>
      <c r="H117">
        <v>42</v>
      </c>
      <c r="I117">
        <v>31</v>
      </c>
      <c r="J117">
        <v>89</v>
      </c>
      <c r="K117">
        <v>52</v>
      </c>
      <c r="L117">
        <v>34</v>
      </c>
      <c r="M117">
        <v>158</v>
      </c>
      <c r="N117">
        <v>102</v>
      </c>
      <c r="O117">
        <v>49</v>
      </c>
      <c r="P117">
        <v>99</v>
      </c>
      <c r="Q117">
        <v>51</v>
      </c>
      <c r="R117">
        <v>32</v>
      </c>
      <c r="S117">
        <v>74</v>
      </c>
      <c r="T117">
        <v>37</v>
      </c>
      <c r="U117">
        <v>19</v>
      </c>
    </row>
    <row r="118">
      <c r="A118" t="s">
        <v>381</v>
      </c>
      <c r="B118" t="s">
        <v>22</v>
      </c>
      <c r="C118" t="s">
        <v>348</v>
      </c>
      <c r="D118" t="s">
        <v>324</v>
      </c>
      <c r="E118" t="str">
        <f>HYPERLINK("https://www.google.com/maps/place/8.469639%2C-13.2412219", "8.469639,-13.2412219")</f>
        <v>8.469639,-13.2412219</v>
      </c>
      <c r="F118" t="s">
        <v>382</v>
      </c>
      <c r="G118">
        <v>100</v>
      </c>
      <c r="H118">
        <v>55</v>
      </c>
      <c r="I118">
        <v>45</v>
      </c>
      <c r="J118">
        <v>22</v>
      </c>
      <c r="K118">
        <v>11</v>
      </c>
      <c r="L118">
        <v>11</v>
      </c>
      <c r="M118">
        <v>22</v>
      </c>
      <c r="N118">
        <v>11</v>
      </c>
      <c r="O118">
        <v>11</v>
      </c>
      <c r="P118">
        <v>22</v>
      </c>
      <c r="Q118">
        <v>11</v>
      </c>
      <c r="R118">
        <v>11</v>
      </c>
      <c r="S118">
        <v>22</v>
      </c>
      <c r="T118">
        <v>11</v>
      </c>
      <c r="U118">
        <v>11</v>
      </c>
    </row>
    <row r="119">
      <c r="A119" t="s">
        <v>383</v>
      </c>
      <c r="B119" t="s">
        <v>22</v>
      </c>
      <c r="C119" t="s">
        <v>351</v>
      </c>
      <c r="D119" t="s">
        <v>324</v>
      </c>
      <c r="E119" t="str">
        <f>HYPERLINK("https://www.google.com/maps/place/8.4696456%2C-13.2412155", "8.4696456,-13.2412155")</f>
        <v>8.4696456,-13.2412155</v>
      </c>
      <c r="F119" t="s">
        <v>384</v>
      </c>
      <c r="G119">
        <v>99</v>
      </c>
      <c r="H119">
        <v>66</v>
      </c>
      <c r="I119">
        <v>33</v>
      </c>
      <c r="J119">
        <v>22</v>
      </c>
      <c r="K119">
        <v>11</v>
      </c>
      <c r="L119">
        <v>11</v>
      </c>
      <c r="M119">
        <v>22</v>
      </c>
      <c r="N119">
        <v>11</v>
      </c>
      <c r="O119">
        <v>11</v>
      </c>
      <c r="P119">
        <v>22</v>
      </c>
      <c r="Q119">
        <v>11</v>
      </c>
      <c r="R119">
        <v>11</v>
      </c>
      <c r="S119">
        <v>22</v>
      </c>
      <c r="T119">
        <v>11</v>
      </c>
      <c r="U119">
        <v>11</v>
      </c>
    </row>
    <row r="120">
      <c r="A120" t="s">
        <v>385</v>
      </c>
      <c r="B120" t="s">
        <v>22</v>
      </c>
      <c r="C120" t="s">
        <v>354</v>
      </c>
      <c r="D120" t="s">
        <v>324</v>
      </c>
      <c r="E120" t="str">
        <f>HYPERLINK("https://www.google.com/maps/place/8.4696406%2C-13.2412182", "8.4696406,-13.2412182")</f>
        <v>8.4696406,-13.2412182</v>
      </c>
      <c r="F120" t="s">
        <v>386</v>
      </c>
      <c r="G120">
        <v>55</v>
      </c>
      <c r="H120">
        <v>33</v>
      </c>
      <c r="I120">
        <v>22</v>
      </c>
      <c r="J120">
        <v>22</v>
      </c>
      <c r="K120">
        <v>11</v>
      </c>
      <c r="L120">
        <v>11</v>
      </c>
      <c r="M120">
        <v>22</v>
      </c>
      <c r="N120">
        <v>11</v>
      </c>
      <c r="O120">
        <v>11</v>
      </c>
      <c r="P120">
        <v>22</v>
      </c>
      <c r="Q120">
        <v>11</v>
      </c>
      <c r="R120">
        <v>11</v>
      </c>
      <c r="S120">
        <v>22</v>
      </c>
      <c r="T120">
        <v>11</v>
      </c>
      <c r="U120">
        <v>11</v>
      </c>
    </row>
    <row r="121">
      <c r="A121" t="s">
        <v>387</v>
      </c>
      <c r="B121" t="s">
        <v>22</v>
      </c>
      <c r="C121" t="s">
        <v>388</v>
      </c>
      <c r="D121" t="s">
        <v>324</v>
      </c>
      <c r="E121" t="str">
        <f>HYPERLINK("https://www.google.com/maps/place/8.4696435%2C-13.2412186", "8.4696435,-13.2412186")</f>
        <v>8.4696435,-13.2412186</v>
      </c>
      <c r="F121" t="s">
        <v>389</v>
      </c>
      <c r="G121">
        <v>77</v>
      </c>
      <c r="H121">
        <v>33</v>
      </c>
      <c r="I121">
        <v>44</v>
      </c>
      <c r="J121">
        <v>22</v>
      </c>
      <c r="K121">
        <v>11</v>
      </c>
      <c r="L121">
        <v>11</v>
      </c>
      <c r="M121">
        <v>22</v>
      </c>
      <c r="N121">
        <v>11</v>
      </c>
      <c r="O121">
        <v>11</v>
      </c>
      <c r="P121">
        <v>22</v>
      </c>
      <c r="Q121">
        <v>11</v>
      </c>
      <c r="R121">
        <v>11</v>
      </c>
      <c r="S121">
        <v>22</v>
      </c>
      <c r="T121">
        <v>11</v>
      </c>
      <c r="U121">
        <v>11</v>
      </c>
    </row>
    <row r="122">
      <c r="A122" t="s">
        <v>390</v>
      </c>
      <c r="B122" t="s">
        <v>22</v>
      </c>
      <c r="C122" t="s">
        <v>388</v>
      </c>
      <c r="D122" t="s">
        <v>324</v>
      </c>
      <c r="E122" t="str">
        <f>HYPERLINK("https://www.google.com/maps/place/8.4696472%2C-13.2412222", "8.4696472,-13.2412222")</f>
        <v>8.4696472,-13.2412222</v>
      </c>
      <c r="F122" t="s">
        <v>391</v>
      </c>
      <c r="G122">
        <v>33</v>
      </c>
      <c r="H122">
        <v>11</v>
      </c>
      <c r="I122">
        <v>22</v>
      </c>
      <c r="J122">
        <v>22</v>
      </c>
      <c r="K122">
        <v>11</v>
      </c>
      <c r="L122">
        <v>11</v>
      </c>
      <c r="M122">
        <v>22</v>
      </c>
      <c r="N122">
        <v>11</v>
      </c>
      <c r="O122">
        <v>11</v>
      </c>
      <c r="P122">
        <v>22</v>
      </c>
      <c r="Q122">
        <v>11</v>
      </c>
      <c r="R122">
        <v>11</v>
      </c>
      <c r="S122">
        <v>22</v>
      </c>
      <c r="T122">
        <v>11</v>
      </c>
      <c r="U122">
        <v>11</v>
      </c>
    </row>
    <row r="123">
      <c r="A123" t="s">
        <v>392</v>
      </c>
      <c r="B123" t="s">
        <v>22</v>
      </c>
      <c r="C123" t="s">
        <v>393</v>
      </c>
      <c r="D123" t="s">
        <v>393</v>
      </c>
      <c r="E123" t="str">
        <f>HYPERLINK("https://www.google.com/maps/place/8.3970634%2C-13.1554722", "8.3970634,-13.1554722")</f>
        <v>8.3970634,-13.1554722</v>
      </c>
      <c r="F123" t="s">
        <v>394</v>
      </c>
      <c r="G123">
        <v>60</v>
      </c>
      <c r="H123">
        <v>40</v>
      </c>
      <c r="I123">
        <v>20</v>
      </c>
      <c r="J123">
        <v>60</v>
      </c>
      <c r="K123">
        <v>40</v>
      </c>
      <c r="L123">
        <v>20</v>
      </c>
      <c r="M123">
        <v>50</v>
      </c>
      <c r="N123">
        <v>25</v>
      </c>
      <c r="O123">
        <v>25</v>
      </c>
      <c r="P123">
        <v>75</v>
      </c>
      <c r="Q123">
        <v>35</v>
      </c>
      <c r="R123">
        <v>40</v>
      </c>
      <c r="S123">
        <v>80</v>
      </c>
      <c r="T123">
        <v>50</v>
      </c>
      <c r="U123">
        <v>30</v>
      </c>
    </row>
    <row r="124">
      <c r="A124" t="s">
        <v>395</v>
      </c>
      <c r="B124" t="s">
        <v>22</v>
      </c>
      <c r="C124" t="s">
        <v>396</v>
      </c>
      <c r="D124" t="s">
        <v>396</v>
      </c>
      <c r="E124" t="str">
        <f>HYPERLINK("https://www.google.com/maps/place/8.3970634%2C-13.1554722", "8.3970634,-13.1554722")</f>
        <v>8.3970634,-13.1554722</v>
      </c>
      <c r="F124" t="s">
        <v>397</v>
      </c>
      <c r="G124">
        <v>100</v>
      </c>
      <c r="H124">
        <v>50</v>
      </c>
      <c r="I124">
        <v>50</v>
      </c>
      <c r="J124">
        <v>80</v>
      </c>
      <c r="K124">
        <v>40</v>
      </c>
      <c r="L124">
        <v>30</v>
      </c>
      <c r="M124">
        <v>66</v>
      </c>
      <c r="N124">
        <v>33</v>
      </c>
      <c r="O124">
        <v>33</v>
      </c>
      <c r="P124">
        <v>105</v>
      </c>
      <c r="Q124">
        <v>85</v>
      </c>
      <c r="R124">
        <v>20</v>
      </c>
      <c r="S124">
        <v>69</v>
      </c>
      <c r="T124">
        <v>39</v>
      </c>
      <c r="U124">
        <v>30</v>
      </c>
    </row>
    <row r="125">
      <c r="A125" t="s">
        <v>398</v>
      </c>
      <c r="B125" t="s">
        <v>22</v>
      </c>
      <c r="C125" t="s">
        <v>399</v>
      </c>
      <c r="D125" t="s">
        <v>399</v>
      </c>
      <c r="E125" t="str">
        <f>HYPERLINK("https://www.google.com/maps/place/8.3970634%2C-13.1554722", "8.3970634,-13.1554722")</f>
        <v>8.3970634,-13.1554722</v>
      </c>
      <c r="F125" t="s">
        <v>400</v>
      </c>
      <c r="G125">
        <v>60</v>
      </c>
      <c r="H125">
        <v>40</v>
      </c>
      <c r="I125">
        <v>20</v>
      </c>
      <c r="J125">
        <v>90</v>
      </c>
      <c r="K125">
        <v>60</v>
      </c>
      <c r="L125">
        <v>30</v>
      </c>
      <c r="M125">
        <v>80</v>
      </c>
      <c r="N125">
        <v>50</v>
      </c>
      <c r="O125">
        <v>30</v>
      </c>
      <c r="P125">
        <v>100</v>
      </c>
      <c r="Q125">
        <v>60</v>
      </c>
      <c r="R125">
        <v>40</v>
      </c>
      <c r="S125">
        <v>70</v>
      </c>
      <c r="T125">
        <v>35</v>
      </c>
      <c r="U125">
        <v>35</v>
      </c>
    </row>
    <row r="126">
      <c r="A126" t="s">
        <v>401</v>
      </c>
      <c r="B126" t="s">
        <v>22</v>
      </c>
      <c r="C126" t="s">
        <v>402</v>
      </c>
      <c r="D126" t="s">
        <v>402</v>
      </c>
      <c r="E126" t="str">
        <f>HYPERLINK("https://www.google.com/maps/place/8.3970634%2C-13.1554722", "8.3970634,-13.1554722")</f>
        <v>8.3970634,-13.1554722</v>
      </c>
      <c r="F126" t="s">
        <v>403</v>
      </c>
      <c r="G126">
        <v>70</v>
      </c>
      <c r="H126">
        <v>30</v>
      </c>
      <c r="I126">
        <v>40</v>
      </c>
      <c r="J126">
        <v>50</v>
      </c>
      <c r="K126">
        <v>30</v>
      </c>
      <c r="L126">
        <v>20</v>
      </c>
      <c r="M126">
        <v>60</v>
      </c>
      <c r="N126">
        <v>40</v>
      </c>
      <c r="O126">
        <v>20</v>
      </c>
      <c r="P126">
        <v>80</v>
      </c>
      <c r="Q126">
        <v>50</v>
      </c>
      <c r="R126">
        <v>30</v>
      </c>
      <c r="S126">
        <v>75</v>
      </c>
      <c r="T126">
        <v>35</v>
      </c>
      <c r="U126">
        <v>40</v>
      </c>
    </row>
    <row r="127">
      <c r="A127" t="s">
        <v>404</v>
      </c>
      <c r="B127" t="s">
        <v>22</v>
      </c>
      <c r="C127" t="s">
        <v>405</v>
      </c>
      <c r="D127" t="s">
        <v>405</v>
      </c>
      <c r="E127" t="str">
        <f>HYPERLINK("https://www.google.com/maps/place/8.4696473%2C-13.241218", "8.4696473,-13.241218")</f>
        <v>8.4696473,-13.241218</v>
      </c>
      <c r="F127" t="s">
        <v>406</v>
      </c>
      <c r="G127">
        <v>44</v>
      </c>
      <c r="H127">
        <v>22</v>
      </c>
      <c r="I127">
        <v>22</v>
      </c>
      <c r="J127">
        <v>11</v>
      </c>
      <c r="K127">
        <v>6</v>
      </c>
      <c r="L127">
        <v>5</v>
      </c>
      <c r="M127">
        <v>33</v>
      </c>
      <c r="N127">
        <v>11</v>
      </c>
      <c r="O127">
        <v>22</v>
      </c>
      <c r="P127">
        <v>22</v>
      </c>
      <c r="Q127">
        <v>11</v>
      </c>
      <c r="R127">
        <v>11</v>
      </c>
      <c r="S127">
        <v>22</v>
      </c>
      <c r="T127">
        <v>11</v>
      </c>
      <c r="U127">
        <v>11</v>
      </c>
    </row>
    <row r="128">
      <c r="A128" t="s">
        <v>407</v>
      </c>
      <c r="B128" t="s">
        <v>22</v>
      </c>
      <c r="C128" t="s">
        <v>408</v>
      </c>
      <c r="D128" t="s">
        <v>408</v>
      </c>
      <c r="E128" t="str">
        <f>HYPERLINK("https://www.google.com/maps/place/8.4696426%2C-13.241214", "8.4696426,-13.241214")</f>
        <v>8.4696426,-13.241214</v>
      </c>
      <c r="F128" t="s">
        <v>409</v>
      </c>
      <c r="G128">
        <v>33</v>
      </c>
      <c r="H128">
        <v>11</v>
      </c>
      <c r="I128">
        <v>22</v>
      </c>
      <c r="J128">
        <v>22</v>
      </c>
      <c r="K128">
        <v>11</v>
      </c>
      <c r="L128">
        <v>11</v>
      </c>
      <c r="M128">
        <v>22</v>
      </c>
      <c r="N128">
        <v>11</v>
      </c>
      <c r="O128">
        <v>11</v>
      </c>
      <c r="P128">
        <v>22</v>
      </c>
      <c r="Q128">
        <v>11</v>
      </c>
      <c r="R128">
        <v>11</v>
      </c>
      <c r="S128">
        <v>22</v>
      </c>
      <c r="T128">
        <v>11</v>
      </c>
      <c r="U128">
        <v>11</v>
      </c>
    </row>
    <row r="129">
      <c r="A129" t="s">
        <v>410</v>
      </c>
      <c r="B129" t="s">
        <v>22</v>
      </c>
      <c r="C129" t="s">
        <v>411</v>
      </c>
      <c r="D129" t="s">
        <v>412</v>
      </c>
      <c r="E129" t="str">
        <f>HYPERLINK("https://www.google.com/maps/place/8.4696358%2C-13.2412119", "8.4696358,-13.2412119")</f>
        <v>8.4696358,-13.2412119</v>
      </c>
      <c r="F129" t="s">
        <v>413</v>
      </c>
      <c r="G129">
        <v>25</v>
      </c>
      <c r="H129">
        <v>10</v>
      </c>
      <c r="I129">
        <v>5</v>
      </c>
      <c r="J129">
        <v>13</v>
      </c>
      <c r="K129">
        <v>8</v>
      </c>
      <c r="L129">
        <v>5</v>
      </c>
      <c r="M129">
        <v>14</v>
      </c>
      <c r="N129">
        <v>5</v>
      </c>
      <c r="O129">
        <v>7</v>
      </c>
      <c r="P129">
        <v>13</v>
      </c>
      <c r="Q129">
        <v>5</v>
      </c>
      <c r="R129">
        <v>6</v>
      </c>
      <c r="S129">
        <v>18</v>
      </c>
      <c r="T129">
        <v>10</v>
      </c>
      <c r="U129">
        <v>5</v>
      </c>
    </row>
    <row r="130">
      <c r="A130" t="s">
        <v>414</v>
      </c>
      <c r="B130" t="s">
        <v>22</v>
      </c>
      <c r="C130" t="s">
        <v>415</v>
      </c>
      <c r="D130" t="s">
        <v>416</v>
      </c>
      <c r="E130" t="str">
        <f>HYPERLINK("https://www.google.com/maps/place/8.4696441%2C-13.2412176", "8.4696441,-13.2412176")</f>
        <v>8.4696441,-13.2412176</v>
      </c>
      <c r="F130" t="s">
        <v>417</v>
      </c>
      <c r="G130">
        <v>55</v>
      </c>
      <c r="H130">
        <v>11</v>
      </c>
      <c r="I130">
        <v>44</v>
      </c>
      <c r="J130">
        <v>22</v>
      </c>
      <c r="K130">
        <v>11</v>
      </c>
      <c r="L130">
        <v>11</v>
      </c>
      <c r="M130">
        <v>22</v>
      </c>
      <c r="N130">
        <v>11</v>
      </c>
      <c r="O130">
        <v>11</v>
      </c>
      <c r="P130">
        <v>22</v>
      </c>
      <c r="Q130">
        <v>11</v>
      </c>
      <c r="R130">
        <v>11</v>
      </c>
      <c r="S130">
        <v>22</v>
      </c>
      <c r="T130">
        <v>11</v>
      </c>
      <c r="U130">
        <v>11</v>
      </c>
    </row>
    <row r="131">
      <c r="A131" t="s">
        <v>418</v>
      </c>
      <c r="B131" t="s">
        <v>22</v>
      </c>
      <c r="C131" t="s">
        <v>419</v>
      </c>
      <c r="D131" t="s">
        <v>416</v>
      </c>
      <c r="E131" t="str">
        <f>HYPERLINK("https://www.google.com/maps/place/8.4696381%2C-13.2412159", "8.4696381,-13.2412159")</f>
        <v>8.4696381,-13.2412159</v>
      </c>
      <c r="F131" t="s">
        <v>420</v>
      </c>
      <c r="G131">
        <v>33</v>
      </c>
      <c r="H131">
        <v>11</v>
      </c>
      <c r="I131">
        <v>22</v>
      </c>
      <c r="J131">
        <v>22</v>
      </c>
      <c r="K131">
        <v>11</v>
      </c>
      <c r="L131">
        <v>11</v>
      </c>
      <c r="M131">
        <v>22</v>
      </c>
      <c r="N131">
        <v>11</v>
      </c>
      <c r="O131">
        <v>11</v>
      </c>
      <c r="P131">
        <v>22</v>
      </c>
      <c r="Q131">
        <v>11</v>
      </c>
      <c r="R131">
        <v>11</v>
      </c>
      <c r="S131">
        <v>22</v>
      </c>
      <c r="T131">
        <v>11</v>
      </c>
      <c r="U131">
        <v>11</v>
      </c>
    </row>
    <row r="132">
      <c r="A132" t="s">
        <v>421</v>
      </c>
      <c r="B132" t="s">
        <v>22</v>
      </c>
      <c r="C132" t="s">
        <v>419</v>
      </c>
      <c r="D132" t="s">
        <v>416</v>
      </c>
      <c r="E132" t="str">
        <f>HYPERLINK("https://www.google.com/maps/place/8.4696386%2C-13.2412129", "8.4696386,-13.2412129")</f>
        <v>8.4696386,-13.2412129</v>
      </c>
      <c r="F132" t="s">
        <v>422</v>
      </c>
      <c r="G132">
        <v>44</v>
      </c>
      <c r="H132">
        <v>22</v>
      </c>
      <c r="I132">
        <v>22</v>
      </c>
      <c r="J132">
        <v>22</v>
      </c>
      <c r="K132">
        <v>11</v>
      </c>
      <c r="L132">
        <v>11</v>
      </c>
      <c r="M132">
        <v>22</v>
      </c>
      <c r="N132">
        <v>11</v>
      </c>
      <c r="O132">
        <v>11</v>
      </c>
      <c r="P132">
        <v>22</v>
      </c>
      <c r="Q132">
        <v>11</v>
      </c>
      <c r="R132">
        <v>11</v>
      </c>
      <c r="S132">
        <v>22</v>
      </c>
      <c r="T132">
        <v>11</v>
      </c>
      <c r="U132">
        <v>11</v>
      </c>
    </row>
    <row r="133">
      <c r="A133" t="s">
        <v>423</v>
      </c>
      <c r="B133" t="s">
        <v>22</v>
      </c>
      <c r="C133" t="s">
        <v>424</v>
      </c>
      <c r="D133" t="s">
        <v>424</v>
      </c>
      <c r="E133" t="str">
        <f>HYPERLINK("https://www.google.com/maps/place/8.469641%2C-13.2412183", "8.469641,-13.2412183")</f>
        <v>8.469641,-13.2412183</v>
      </c>
      <c r="F133" t="s">
        <v>425</v>
      </c>
      <c r="G133">
        <v>22</v>
      </c>
      <c r="H133">
        <v>11</v>
      </c>
      <c r="I133">
        <v>11</v>
      </c>
      <c r="J133">
        <v>22</v>
      </c>
      <c r="K133">
        <v>11</v>
      </c>
      <c r="L133">
        <v>11</v>
      </c>
      <c r="M133">
        <v>22</v>
      </c>
      <c r="N133">
        <v>11</v>
      </c>
      <c r="O133">
        <v>11</v>
      </c>
      <c r="P133">
        <v>22</v>
      </c>
      <c r="Q133">
        <v>11</v>
      </c>
      <c r="R133">
        <v>11</v>
      </c>
      <c r="S133">
        <v>22</v>
      </c>
      <c r="T133">
        <v>11</v>
      </c>
      <c r="U133">
        <v>11</v>
      </c>
    </row>
    <row r="134">
      <c r="A134" t="s">
        <v>426</v>
      </c>
      <c r="B134" t="s">
        <v>22</v>
      </c>
      <c r="C134" t="s">
        <v>427</v>
      </c>
      <c r="D134" t="s">
        <v>427</v>
      </c>
      <c r="E134" t="str">
        <f>HYPERLINK("https://www.google.com/maps/place/8.469641%2C-13.2412183", "8.469641,-13.2412183")</f>
        <v>8.469641,-13.2412183</v>
      </c>
      <c r="F134" t="s">
        <v>428</v>
      </c>
      <c r="G134">
        <v>33</v>
      </c>
      <c r="H134">
        <v>11</v>
      </c>
      <c r="I134">
        <v>22</v>
      </c>
      <c r="J134">
        <v>22</v>
      </c>
      <c r="K134">
        <v>11</v>
      </c>
      <c r="L134">
        <v>11</v>
      </c>
      <c r="M134">
        <v>22</v>
      </c>
      <c r="N134">
        <v>11</v>
      </c>
      <c r="O134">
        <v>11</v>
      </c>
      <c r="P134">
        <v>22</v>
      </c>
      <c r="Q134">
        <v>11</v>
      </c>
      <c r="R134">
        <v>11</v>
      </c>
      <c r="S134">
        <v>22</v>
      </c>
      <c r="T134">
        <v>11</v>
      </c>
      <c r="U134">
        <v>11</v>
      </c>
    </row>
    <row r="135">
      <c r="A135" t="s">
        <v>429</v>
      </c>
      <c r="B135" t="s">
        <v>22</v>
      </c>
      <c r="C135" t="s">
        <v>430</v>
      </c>
      <c r="D135" t="s">
        <v>431</v>
      </c>
      <c r="E135" t="str">
        <f>HYPERLINK("https://www.google.com/maps/place/8.4696389%2C-13.2412412", "8.4696389,-13.2412412")</f>
        <v>8.4696389,-13.2412412</v>
      </c>
      <c r="F135" t="s">
        <v>432</v>
      </c>
      <c r="G135">
        <v>10</v>
      </c>
      <c r="H135">
        <v>9</v>
      </c>
      <c r="I135">
        <v>1</v>
      </c>
      <c r="J135">
        <v>10</v>
      </c>
      <c r="K135">
        <v>8</v>
      </c>
      <c r="L135">
        <v>2</v>
      </c>
      <c r="M135">
        <v>10</v>
      </c>
      <c r="N135">
        <v>7</v>
      </c>
      <c r="O135">
        <v>3</v>
      </c>
      <c r="P135">
        <v>10</v>
      </c>
      <c r="Q135">
        <v>6</v>
      </c>
      <c r="R135">
        <v>4</v>
      </c>
      <c r="S135">
        <v>10</v>
      </c>
      <c r="T135">
        <v>3</v>
      </c>
      <c r="U135">
        <v>7</v>
      </c>
    </row>
    <row r="136">
      <c r="A136" t="s">
        <v>433</v>
      </c>
      <c r="B136" t="s">
        <v>22</v>
      </c>
      <c r="C136" t="s">
        <v>434</v>
      </c>
      <c r="D136" t="s">
        <v>431</v>
      </c>
      <c r="E136" t="str">
        <f>HYPERLINK("https://www.google.com/maps/place/8.469642%2C-13.2412438", "8.469642,-13.2412438")</f>
        <v>8.469642,-13.2412438</v>
      </c>
      <c r="F136" t="s">
        <v>435</v>
      </c>
      <c r="G136">
        <v>21</v>
      </c>
      <c r="H136">
        <v>14</v>
      </c>
      <c r="I136">
        <v>5</v>
      </c>
      <c r="J136">
        <v>15</v>
      </c>
      <c r="K136">
        <v>5</v>
      </c>
      <c r="L136">
        <v>10</v>
      </c>
      <c r="M136">
        <v>56</v>
      </c>
      <c r="N136">
        <v>10</v>
      </c>
      <c r="O136">
        <v>45</v>
      </c>
      <c r="P136">
        <v>13</v>
      </c>
      <c r="Q136">
        <v>5</v>
      </c>
      <c r="R136">
        <v>6</v>
      </c>
      <c r="S136">
        <v>14</v>
      </c>
      <c r="T136">
        <v>5</v>
      </c>
      <c r="U136">
        <v>9</v>
      </c>
    </row>
    <row r="137">
      <c r="A137" t="s">
        <v>436</v>
      </c>
      <c r="B137" t="s">
        <v>22</v>
      </c>
      <c r="C137" t="s">
        <v>437</v>
      </c>
      <c r="D137" t="s">
        <v>431</v>
      </c>
      <c r="E137" t="str">
        <f>HYPERLINK("https://www.google.com/maps/place/8.4696441%2C-13.2412448", "8.4696441,-13.2412448")</f>
        <v>8.4696441,-13.2412448</v>
      </c>
      <c r="F137" t="s">
        <v>438</v>
      </c>
      <c r="G137">
        <v>25</v>
      </c>
      <c r="H137">
        <v>10</v>
      </c>
      <c r="I137">
        <v>5</v>
      </c>
      <c r="J137">
        <v>23</v>
      </c>
      <c r="K137">
        <v>5</v>
      </c>
      <c r="L137">
        <v>8</v>
      </c>
      <c r="M137">
        <v>12</v>
      </c>
      <c r="N137">
        <v>5</v>
      </c>
      <c r="O137">
        <v>4</v>
      </c>
      <c r="P137">
        <v>12</v>
      </c>
      <c r="Q137">
        <v>6</v>
      </c>
      <c r="R137">
        <v>5</v>
      </c>
      <c r="S137">
        <v>14</v>
      </c>
      <c r="T137">
        <v>6</v>
      </c>
      <c r="U137">
        <v>5</v>
      </c>
    </row>
    <row r="138">
      <c r="A138" t="s">
        <v>439</v>
      </c>
      <c r="B138" t="s">
        <v>22</v>
      </c>
      <c r="C138" t="s">
        <v>440</v>
      </c>
      <c r="D138" t="s">
        <v>440</v>
      </c>
      <c r="E138" t="str">
        <f>HYPERLINK("https://www.google.com/maps/place/8.4754627%2C-13.2470654", "8.4754627,-13.2470654")</f>
        <v>8.4754627,-13.2470654</v>
      </c>
      <c r="F138" t="s">
        <v>441</v>
      </c>
      <c r="G138">
        <v>28</v>
      </c>
      <c r="H138">
        <v>18</v>
      </c>
      <c r="I138">
        <v>10</v>
      </c>
      <c r="J138">
        <v>25</v>
      </c>
      <c r="K138">
        <v>15</v>
      </c>
      <c r="L138">
        <v>10</v>
      </c>
      <c r="M138">
        <v>40</v>
      </c>
      <c r="N138">
        <v>10</v>
      </c>
      <c r="O138">
        <v>30</v>
      </c>
      <c r="P138">
        <v>35</v>
      </c>
      <c r="Q138">
        <v>10</v>
      </c>
      <c r="R138">
        <v>25</v>
      </c>
      <c r="S138">
        <v>48</v>
      </c>
      <c r="T138">
        <v>18</v>
      </c>
      <c r="U138">
        <v>30</v>
      </c>
    </row>
    <row r="139">
      <c r="A139" t="s">
        <v>442</v>
      </c>
      <c r="B139" t="s">
        <v>22</v>
      </c>
      <c r="C139" t="s">
        <v>443</v>
      </c>
      <c r="D139" t="s">
        <v>443</v>
      </c>
      <c r="E139" t="str">
        <f>HYPERLINK("https://www.google.com/maps/place/8.4754643%2C-13.2470603", "8.4754643,-13.2470603")</f>
        <v>8.4754643,-13.2470603</v>
      </c>
      <c r="F139" t="s">
        <v>444</v>
      </c>
      <c r="G139">
        <v>20</v>
      </c>
      <c r="H139">
        <v>15</v>
      </c>
      <c r="I139">
        <v>5</v>
      </c>
      <c r="J139">
        <v>25</v>
      </c>
      <c r="K139">
        <v>10</v>
      </c>
      <c r="L139">
        <v>15</v>
      </c>
      <c r="M139">
        <v>14</v>
      </c>
      <c r="N139">
        <v>4</v>
      </c>
      <c r="O139">
        <v>10</v>
      </c>
      <c r="P139">
        <v>40</v>
      </c>
      <c r="Q139">
        <v>25</v>
      </c>
      <c r="R139">
        <v>15</v>
      </c>
      <c r="S139">
        <v>46</v>
      </c>
      <c r="T139">
        <v>26</v>
      </c>
      <c r="U139">
        <v>20</v>
      </c>
    </row>
    <row r="140">
      <c r="A140" t="s">
        <v>445</v>
      </c>
      <c r="B140" t="s">
        <v>22</v>
      </c>
      <c r="C140" t="s">
        <v>446</v>
      </c>
      <c r="D140" t="s">
        <v>446</v>
      </c>
      <c r="E140" t="str">
        <f>HYPERLINK("https://www.google.com/maps/place/8.475474%2C-13.2470807", "8.475474,-13.2470807")</f>
        <v>8.475474,-13.2470807</v>
      </c>
      <c r="F140" t="s">
        <v>447</v>
      </c>
      <c r="G140">
        <v>13</v>
      </c>
      <c r="H140">
        <v>5</v>
      </c>
      <c r="I140">
        <v>8</v>
      </c>
      <c r="J140">
        <v>25</v>
      </c>
      <c r="K140">
        <v>10</v>
      </c>
      <c r="L140">
        <v>15</v>
      </c>
      <c r="M140">
        <v>14</v>
      </c>
      <c r="N140">
        <v>4</v>
      </c>
      <c r="O140">
        <v>10</v>
      </c>
      <c r="P140">
        <v>29</v>
      </c>
      <c r="Q140">
        <v>9</v>
      </c>
      <c r="R140">
        <v>20</v>
      </c>
      <c r="S140">
        <v>40</v>
      </c>
      <c r="T140">
        <v>25</v>
      </c>
      <c r="U140">
        <v>15</v>
      </c>
    </row>
    <row r="141">
      <c r="A141" t="s">
        <v>448</v>
      </c>
      <c r="B141" t="s">
        <v>22</v>
      </c>
      <c r="C141" t="s">
        <v>449</v>
      </c>
      <c r="D141" t="s">
        <v>449</v>
      </c>
      <c r="E141" t="str">
        <f>HYPERLINK("https://www.google.com/maps/place/8.4754549%2C-13.2470462", "8.4754549,-13.2470462")</f>
        <v>8.4754549,-13.2470462</v>
      </c>
      <c r="F141" t="s">
        <v>450</v>
      </c>
      <c r="G141">
        <v>56</v>
      </c>
      <c r="H141">
        <v>26</v>
      </c>
      <c r="I141">
        <v>30</v>
      </c>
      <c r="J141">
        <v>9</v>
      </c>
      <c r="K141">
        <v>5</v>
      </c>
      <c r="L141">
        <v>4</v>
      </c>
      <c r="M141">
        <v>16</v>
      </c>
      <c r="N141">
        <v>6</v>
      </c>
      <c r="O141">
        <v>10</v>
      </c>
      <c r="P141">
        <v>42</v>
      </c>
      <c r="Q141">
        <v>22</v>
      </c>
      <c r="R141">
        <v>20</v>
      </c>
      <c r="S141">
        <v>28</v>
      </c>
      <c r="T141">
        <v>18</v>
      </c>
      <c r="U141">
        <v>10</v>
      </c>
    </row>
    <row r="142">
      <c r="A142" t="s">
        <v>451</v>
      </c>
      <c r="B142" t="s">
        <v>22</v>
      </c>
      <c r="C142" t="s">
        <v>452</v>
      </c>
      <c r="D142" t="s">
        <v>452</v>
      </c>
      <c r="E142" t="str">
        <f>HYPERLINK("https://www.google.com/maps/place/8.4754435%2C-13.2470112", "8.4754435,-13.2470112")</f>
        <v>8.4754435,-13.2470112</v>
      </c>
      <c r="F142" t="s">
        <v>453</v>
      </c>
      <c r="G142">
        <v>42</v>
      </c>
      <c r="H142">
        <v>30</v>
      </c>
      <c r="I142">
        <v>12</v>
      </c>
      <c r="J142">
        <v>53</v>
      </c>
      <c r="K142">
        <v>13</v>
      </c>
      <c r="L142">
        <v>40</v>
      </c>
      <c r="M142">
        <v>20</v>
      </c>
      <c r="N142">
        <v>10</v>
      </c>
      <c r="O142">
        <v>10</v>
      </c>
      <c r="P142">
        <v>18</v>
      </c>
      <c r="Q142">
        <v>10</v>
      </c>
      <c r="R142">
        <v>8</v>
      </c>
      <c r="S142">
        <v>35</v>
      </c>
      <c r="T142">
        <v>20</v>
      </c>
      <c r="U142">
        <v>15</v>
      </c>
    </row>
    <row r="143">
      <c r="A143" t="s">
        <v>454</v>
      </c>
      <c r="B143" t="s">
        <v>22</v>
      </c>
      <c r="C143" t="s">
        <v>455</v>
      </c>
      <c r="D143" t="s">
        <v>455</v>
      </c>
      <c r="E143" t="str">
        <f>HYPERLINK("https://www.google.com/maps/place/8.4754735%2C-13.2470493", "8.4754735,-13.2470493")</f>
        <v>8.4754735,-13.2470493</v>
      </c>
      <c r="F143" t="s">
        <v>456</v>
      </c>
      <c r="G143">
        <v>15</v>
      </c>
      <c r="H143">
        <v>12</v>
      </c>
      <c r="I143">
        <v>3</v>
      </c>
      <c r="J143">
        <v>25</v>
      </c>
      <c r="K143">
        <v>15</v>
      </c>
      <c r="L143">
        <v>10</v>
      </c>
      <c r="M143">
        <v>30</v>
      </c>
      <c r="N143">
        <v>15</v>
      </c>
      <c r="O143">
        <v>15</v>
      </c>
      <c r="P143">
        <v>45</v>
      </c>
      <c r="Q143">
        <v>20</v>
      </c>
      <c r="R143">
        <v>25</v>
      </c>
      <c r="S143">
        <v>18</v>
      </c>
      <c r="T143">
        <v>10</v>
      </c>
      <c r="U143">
        <v>8</v>
      </c>
    </row>
    <row r="144">
      <c r="A144" t="s">
        <v>457</v>
      </c>
      <c r="B144" t="s">
        <v>22</v>
      </c>
      <c r="C144" t="s">
        <v>458</v>
      </c>
      <c r="D144" t="s">
        <v>458</v>
      </c>
      <c r="E144" t="str">
        <f>HYPERLINK("https://www.google.com/maps/place/8.4754595%2C-13.2470198", "8.4754595,-13.2470198")</f>
        <v>8.4754595,-13.2470198</v>
      </c>
      <c r="F144" t="s">
        <v>459</v>
      </c>
      <c r="G144">
        <v>25</v>
      </c>
      <c r="H144">
        <v>15</v>
      </c>
      <c r="I144">
        <v>10</v>
      </c>
      <c r="J144">
        <v>40</v>
      </c>
      <c r="K144">
        <v>20</v>
      </c>
      <c r="L144">
        <v>20</v>
      </c>
      <c r="M144">
        <v>50</v>
      </c>
      <c r="N144">
        <v>30</v>
      </c>
      <c r="O144">
        <v>20</v>
      </c>
      <c r="P144">
        <v>25</v>
      </c>
      <c r="Q144">
        <v>10</v>
      </c>
      <c r="R144">
        <v>15</v>
      </c>
      <c r="S144">
        <v>30</v>
      </c>
      <c r="T144">
        <v>15</v>
      </c>
      <c r="U144">
        <v>15</v>
      </c>
    </row>
    <row r="145">
      <c r="A145" t="s">
        <v>460</v>
      </c>
      <c r="B145" t="s">
        <v>22</v>
      </c>
      <c r="C145" t="s">
        <v>461</v>
      </c>
      <c r="D145" t="s">
        <v>462</v>
      </c>
      <c r="E145" t="str">
        <f>HYPERLINK("https://www.google.com/maps/place/8.4696519%2C-13.2412227", "8.4696519,-13.2412227")</f>
        <v>8.4696519,-13.2412227</v>
      </c>
      <c r="F145" t="s">
        <v>463</v>
      </c>
      <c r="G145">
        <v>25</v>
      </c>
      <c r="H145">
        <v>14</v>
      </c>
      <c r="I145">
        <v>5</v>
      </c>
      <c r="J145">
        <v>21</v>
      </c>
      <c r="K145">
        <v>8</v>
      </c>
      <c r="L145">
        <v>9</v>
      </c>
      <c r="M145">
        <v>12</v>
      </c>
      <c r="N145">
        <v>5</v>
      </c>
      <c r="O145">
        <v>5</v>
      </c>
      <c r="P145">
        <v>14</v>
      </c>
      <c r="Q145">
        <v>7</v>
      </c>
      <c r="R145">
        <v>5</v>
      </c>
      <c r="S145">
        <v>12</v>
      </c>
      <c r="T145">
        <v>5</v>
      </c>
      <c r="U145">
        <v>4</v>
      </c>
    </row>
    <row r="146">
      <c r="A146" t="s">
        <v>464</v>
      </c>
      <c r="B146" t="s">
        <v>22</v>
      </c>
      <c r="C146" t="s">
        <v>465</v>
      </c>
      <c r="D146" t="s">
        <v>462</v>
      </c>
      <c r="E146" t="str">
        <f>HYPERLINK("https://www.google.com/maps/place/8.4696514%2C-13.2412171", "8.4696514,-13.2412171")</f>
        <v>8.4696514,-13.2412171</v>
      </c>
      <c r="F146" t="s">
        <v>466</v>
      </c>
      <c r="G146">
        <v>25</v>
      </c>
      <c r="H146">
        <v>5</v>
      </c>
      <c r="I146">
        <v>8</v>
      </c>
      <c r="J146">
        <v>12</v>
      </c>
      <c r="K146">
        <v>5</v>
      </c>
      <c r="L146">
        <v>1</v>
      </c>
      <c r="M146">
        <v>32</v>
      </c>
      <c r="N146">
        <v>8</v>
      </c>
      <c r="O146">
        <v>14</v>
      </c>
      <c r="P146">
        <v>12</v>
      </c>
      <c r="Q146">
        <v>5</v>
      </c>
      <c r="R146">
        <v>5</v>
      </c>
      <c r="S146">
        <v>12</v>
      </c>
      <c r="T146">
        <v>5</v>
      </c>
      <c r="U146">
        <v>6</v>
      </c>
    </row>
    <row r="147">
      <c r="A147" t="s">
        <v>467</v>
      </c>
      <c r="B147" t="s">
        <v>22</v>
      </c>
      <c r="C147" t="s">
        <v>468</v>
      </c>
      <c r="D147" t="s">
        <v>462</v>
      </c>
      <c r="E147" t="str">
        <f>HYPERLINK("https://www.google.com/maps/place/8.4696394%2C-13.2412164", "8.4696394,-13.2412164")</f>
        <v>8.4696394,-13.2412164</v>
      </c>
      <c r="F147" t="s">
        <v>469</v>
      </c>
      <c r="G147">
        <v>13</v>
      </c>
      <c r="H147">
        <v>5</v>
      </c>
      <c r="I147">
        <v>8</v>
      </c>
      <c r="J147">
        <v>12</v>
      </c>
      <c r="K147">
        <v>4</v>
      </c>
      <c r="L147">
        <v>5</v>
      </c>
      <c r="M147">
        <v>13</v>
      </c>
      <c r="N147">
        <v>5</v>
      </c>
      <c r="O147">
        <v>2</v>
      </c>
      <c r="P147">
        <v>14</v>
      </c>
      <c r="Q147">
        <v>7</v>
      </c>
      <c r="R147">
        <v>5</v>
      </c>
      <c r="S147">
        <v>14</v>
      </c>
      <c r="T147">
        <v>5</v>
      </c>
      <c r="U147">
        <v>6</v>
      </c>
    </row>
    <row r="148">
      <c r="A148" t="s">
        <v>470</v>
      </c>
      <c r="B148" t="s">
        <v>22</v>
      </c>
      <c r="C148" t="s">
        <v>471</v>
      </c>
      <c r="D148" t="s">
        <v>462</v>
      </c>
      <c r="E148" t="str">
        <f>HYPERLINK("https://www.google.com/maps/place/8.4696774%2C-13.2412426", "8.4696774,-13.2412426")</f>
        <v>8.4696774,-13.2412426</v>
      </c>
      <c r="F148" t="s">
        <v>472</v>
      </c>
      <c r="G148">
        <v>13</v>
      </c>
      <c r="H148">
        <v>6</v>
      </c>
      <c r="I148">
        <v>5</v>
      </c>
      <c r="J148">
        <v>14</v>
      </c>
      <c r="K148">
        <v>8</v>
      </c>
      <c r="L148">
        <v>5</v>
      </c>
      <c r="M148">
        <v>16</v>
      </c>
      <c r="N148">
        <v>6</v>
      </c>
      <c r="O148">
        <v>8</v>
      </c>
      <c r="P148">
        <v>11</v>
      </c>
      <c r="Q148">
        <v>5</v>
      </c>
      <c r="R148">
        <v>4</v>
      </c>
      <c r="S148">
        <v>12</v>
      </c>
      <c r="T148">
        <v>5</v>
      </c>
      <c r="U148">
        <v>5</v>
      </c>
    </row>
    <row r="149">
      <c r="A149" t="s">
        <v>473</v>
      </c>
      <c r="B149" t="s">
        <v>22</v>
      </c>
      <c r="C149" t="s">
        <v>471</v>
      </c>
      <c r="D149" t="s">
        <v>462</v>
      </c>
      <c r="E149" t="str">
        <f>HYPERLINK("https://www.google.com/maps/place/8.4696462%2C-13.2412235", "8.4696462,-13.2412235")</f>
        <v>8.4696462,-13.2412235</v>
      </c>
      <c r="F149" t="s">
        <v>474</v>
      </c>
      <c r="G149">
        <v>5</v>
      </c>
      <c r="H149">
        <v>2</v>
      </c>
      <c r="I149">
        <v>3</v>
      </c>
      <c r="J149">
        <v>10</v>
      </c>
      <c r="K149">
        <v>3</v>
      </c>
      <c r="L149">
        <v>5</v>
      </c>
      <c r="M149">
        <v>18</v>
      </c>
      <c r="N149">
        <v>8</v>
      </c>
      <c r="O149">
        <v>9</v>
      </c>
      <c r="P149">
        <v>12</v>
      </c>
      <c r="Q149">
        <v>6</v>
      </c>
      <c r="R149">
        <v>5</v>
      </c>
      <c r="S149">
        <v>13</v>
      </c>
      <c r="T149">
        <v>8</v>
      </c>
      <c r="U149">
        <v>4</v>
      </c>
    </row>
    <row r="150">
      <c r="A150" t="s">
        <v>475</v>
      </c>
      <c r="B150" t="s">
        <v>22</v>
      </c>
      <c r="C150" t="s">
        <v>476</v>
      </c>
      <c r="D150" t="s">
        <v>477</v>
      </c>
      <c r="E150" t="str">
        <f>HYPERLINK("https://www.google.com/maps/place/8.4696435%2C-13.2412182", "8.4696435,-13.2412182")</f>
        <v>8.4696435,-13.2412182</v>
      </c>
      <c r="F150" t="s">
        <v>478</v>
      </c>
      <c r="G150">
        <v>16</v>
      </c>
      <c r="H150">
        <v>9</v>
      </c>
      <c r="I150">
        <v>5</v>
      </c>
      <c r="J150">
        <v>12</v>
      </c>
      <c r="K150">
        <v>5</v>
      </c>
      <c r="L150">
        <v>4</v>
      </c>
      <c r="M150">
        <v>14</v>
      </c>
      <c r="N150">
        <v>5</v>
      </c>
      <c r="O150">
        <v>6</v>
      </c>
      <c r="P150">
        <v>14</v>
      </c>
      <c r="Q150">
        <v>12</v>
      </c>
      <c r="R150">
        <v>2</v>
      </c>
      <c r="S150">
        <v>15</v>
      </c>
      <c r="T150">
        <v>5</v>
      </c>
      <c r="U150">
        <v>6</v>
      </c>
    </row>
    <row r="151">
      <c r="A151" t="s">
        <v>479</v>
      </c>
      <c r="B151" t="s">
        <v>22</v>
      </c>
      <c r="C151" t="s">
        <v>480</v>
      </c>
      <c r="D151" t="s">
        <v>477</v>
      </c>
      <c r="E151" t="str">
        <f>HYPERLINK("https://www.google.com/maps/place/8.4697049%2C-13.2412512", "8.4697049,-13.2412512")</f>
        <v>8.4697049,-13.2412512</v>
      </c>
      <c r="F151" t="s">
        <v>481</v>
      </c>
      <c r="G151">
        <v>88</v>
      </c>
      <c r="H151">
        <v>44</v>
      </c>
      <c r="I151">
        <v>44</v>
      </c>
      <c r="J151">
        <v>22</v>
      </c>
      <c r="K151">
        <v>11</v>
      </c>
      <c r="L151">
        <v>11</v>
      </c>
      <c r="M151">
        <v>22</v>
      </c>
      <c r="N151">
        <v>11</v>
      </c>
      <c r="O151">
        <v>11</v>
      </c>
      <c r="P151">
        <v>22</v>
      </c>
      <c r="Q151">
        <v>11</v>
      </c>
      <c r="R151">
        <v>11</v>
      </c>
      <c r="S151">
        <v>22</v>
      </c>
      <c r="T151">
        <v>11</v>
      </c>
      <c r="U151">
        <v>11</v>
      </c>
    </row>
    <row r="152">
      <c r="A152" t="s">
        <v>482</v>
      </c>
      <c r="B152" t="s">
        <v>22</v>
      </c>
      <c r="C152" t="s">
        <v>483</v>
      </c>
      <c r="D152" t="s">
        <v>477</v>
      </c>
      <c r="E152" t="str">
        <f>HYPERLINK("https://www.google.com/maps/place/8.4696454%2C-13.2412176", "8.4696454,-13.2412176")</f>
        <v>8.4696454,-13.2412176</v>
      </c>
      <c r="F152" t="s">
        <v>484</v>
      </c>
      <c r="G152">
        <v>16</v>
      </c>
      <c r="H152">
        <v>10</v>
      </c>
      <c r="I152">
        <v>6</v>
      </c>
      <c r="J152">
        <v>12</v>
      </c>
      <c r="K152">
        <v>6</v>
      </c>
      <c r="L152">
        <v>6</v>
      </c>
      <c r="M152">
        <v>13</v>
      </c>
      <c r="N152">
        <v>5</v>
      </c>
      <c r="O152">
        <v>6</v>
      </c>
      <c r="P152">
        <v>14</v>
      </c>
      <c r="Q152">
        <v>5</v>
      </c>
      <c r="R152">
        <v>8</v>
      </c>
      <c r="S152">
        <v>16</v>
      </c>
      <c r="T152">
        <v>8</v>
      </c>
      <c r="U152">
        <v>6</v>
      </c>
    </row>
    <row r="153">
      <c r="A153" t="s">
        <v>485</v>
      </c>
      <c r="B153" t="s">
        <v>22</v>
      </c>
      <c r="C153" t="s">
        <v>486</v>
      </c>
      <c r="D153" t="s">
        <v>477</v>
      </c>
      <c r="E153" t="str">
        <f>HYPERLINK("https://www.google.com/maps/place/8.4696471%2C-13.2412165", "8.4696471,-13.2412165")</f>
        <v>8.4696471,-13.2412165</v>
      </c>
      <c r="F153" t="s">
        <v>487</v>
      </c>
      <c r="G153">
        <v>13</v>
      </c>
      <c r="H153">
        <v>5</v>
      </c>
      <c r="I153">
        <v>8</v>
      </c>
      <c r="J153">
        <v>12</v>
      </c>
      <c r="K153">
        <v>6</v>
      </c>
      <c r="L153">
        <v>5</v>
      </c>
      <c r="M153">
        <v>14</v>
      </c>
      <c r="N153">
        <v>7</v>
      </c>
      <c r="O153">
        <v>6</v>
      </c>
      <c r="P153">
        <v>15</v>
      </c>
      <c r="Q153">
        <v>8</v>
      </c>
      <c r="R153">
        <v>5</v>
      </c>
      <c r="S153">
        <v>12</v>
      </c>
      <c r="T153">
        <v>6</v>
      </c>
      <c r="U153">
        <v>5</v>
      </c>
    </row>
    <row r="154">
      <c r="A154" t="s">
        <v>488</v>
      </c>
      <c r="B154" t="s">
        <v>22</v>
      </c>
      <c r="C154" t="s">
        <v>486</v>
      </c>
      <c r="D154" t="s">
        <v>477</v>
      </c>
      <c r="E154" t="str">
        <f>HYPERLINK("https://www.google.com/maps/place/8.469702%2C-13.2412498", "8.469702,-13.2412498")</f>
        <v>8.469702,-13.2412498</v>
      </c>
      <c r="F154" t="s">
        <v>489</v>
      </c>
      <c r="G154">
        <v>25</v>
      </c>
      <c r="H154">
        <v>15</v>
      </c>
      <c r="I154">
        <v>10</v>
      </c>
      <c r="J154">
        <v>10</v>
      </c>
      <c r="K154">
        <v>4</v>
      </c>
      <c r="L154">
        <v>6</v>
      </c>
      <c r="M154">
        <v>10</v>
      </c>
      <c r="N154">
        <v>5</v>
      </c>
      <c r="O154">
        <v>5</v>
      </c>
      <c r="P154">
        <v>10</v>
      </c>
      <c r="Q154">
        <v>2</v>
      </c>
      <c r="R154">
        <v>8</v>
      </c>
      <c r="S154">
        <v>10</v>
      </c>
      <c r="T154">
        <v>6</v>
      </c>
      <c r="U154">
        <v>4</v>
      </c>
    </row>
    <row r="155">
      <c r="A155" t="s">
        <v>490</v>
      </c>
      <c r="B155" t="s">
        <v>22</v>
      </c>
      <c r="C155" t="s">
        <v>491</v>
      </c>
      <c r="D155" t="s">
        <v>491</v>
      </c>
      <c r="E155" t="str">
        <f>HYPERLINK("https://www.google.com/maps/place/8.4754691%2C-13.2469946", "8.4754691,-13.2469946")</f>
        <v>8.4754691,-13.2469946</v>
      </c>
      <c r="F155" t="s">
        <v>492</v>
      </c>
      <c r="G155">
        <v>10</v>
      </c>
      <c r="H155">
        <v>8</v>
      </c>
      <c r="I155">
        <v>2</v>
      </c>
      <c r="J155">
        <v>19</v>
      </c>
      <c r="K155">
        <v>15</v>
      </c>
      <c r="L155">
        <v>4</v>
      </c>
      <c r="M155">
        <v>74</v>
      </c>
      <c r="N155">
        <v>30</v>
      </c>
      <c r="O155">
        <v>44</v>
      </c>
      <c r="P155">
        <v>19</v>
      </c>
      <c r="Q155">
        <v>9</v>
      </c>
      <c r="R155">
        <v>10</v>
      </c>
      <c r="S155">
        <v>45</v>
      </c>
      <c r="T155">
        <v>20</v>
      </c>
      <c r="U155">
        <v>25</v>
      </c>
    </row>
    <row r="156">
      <c r="A156" t="s">
        <v>493</v>
      </c>
      <c r="B156" t="s">
        <v>22</v>
      </c>
      <c r="C156" t="s">
        <v>494</v>
      </c>
      <c r="D156" t="s">
        <v>494</v>
      </c>
      <c r="E156" t="str">
        <f>HYPERLINK("https://www.google.com/maps/place/8.4754593%2C-13.2470327", "8.4754593,-13.2470327")</f>
        <v>8.4754593,-13.2470327</v>
      </c>
      <c r="F156" t="s">
        <v>495</v>
      </c>
      <c r="G156">
        <v>40</v>
      </c>
      <c r="H156">
        <v>20</v>
      </c>
      <c r="I156">
        <v>20</v>
      </c>
      <c r="J156">
        <v>10</v>
      </c>
      <c r="K156">
        <v>5</v>
      </c>
      <c r="L156">
        <v>5</v>
      </c>
      <c r="M156">
        <v>16</v>
      </c>
      <c r="N156">
        <v>10</v>
      </c>
      <c r="O156">
        <v>6</v>
      </c>
      <c r="P156">
        <v>58</v>
      </c>
      <c r="Q156">
        <v>18</v>
      </c>
      <c r="R156">
        <v>40</v>
      </c>
      <c r="S156">
        <v>52</v>
      </c>
      <c r="T156">
        <v>32</v>
      </c>
      <c r="U156">
        <v>20</v>
      </c>
    </row>
    <row r="157">
      <c r="A157" t="s">
        <v>496</v>
      </c>
      <c r="B157" t="s">
        <v>22</v>
      </c>
      <c r="C157" t="s">
        <v>497</v>
      </c>
      <c r="D157" t="s">
        <v>497</v>
      </c>
      <c r="E157" t="str">
        <f>HYPERLINK("https://www.google.com/maps/place/8.4754763%2C-13.24703", "8.4754763,-13.24703")</f>
        <v>8.4754763,-13.24703</v>
      </c>
      <c r="F157" t="s">
        <v>498</v>
      </c>
      <c r="G157">
        <v>15</v>
      </c>
      <c r="H157">
        <v>10</v>
      </c>
      <c r="I157">
        <v>5</v>
      </c>
      <c r="J157">
        <v>20</v>
      </c>
      <c r="K157">
        <v>2</v>
      </c>
      <c r="L157">
        <v>12</v>
      </c>
      <c r="M157">
        <v>14</v>
      </c>
      <c r="N157">
        <v>4</v>
      </c>
      <c r="O157">
        <v>10</v>
      </c>
      <c r="P157">
        <v>12</v>
      </c>
      <c r="Q157">
        <v>6</v>
      </c>
      <c r="R157">
        <v>6</v>
      </c>
      <c r="S157">
        <v>60</v>
      </c>
      <c r="T157">
        <v>30</v>
      </c>
      <c r="U157">
        <v>30</v>
      </c>
    </row>
    <row r="158">
      <c r="A158" t="s">
        <v>499</v>
      </c>
      <c r="B158" t="s">
        <v>500</v>
      </c>
      <c r="C158" t="s">
        <v>501</v>
      </c>
      <c r="D158" t="s">
        <v>502</v>
      </c>
      <c r="E158" t="str">
        <f>HYPERLINK("https://www.google.com/maps/place/8.4696458%2C-13.2412158", "8.4696458,-13.2412158")</f>
        <v>8.4696458,-13.2412158</v>
      </c>
      <c r="F158" t="s">
        <v>503</v>
      </c>
      <c r="G158">
        <v>22</v>
      </c>
      <c r="H158">
        <v>11</v>
      </c>
      <c r="I158">
        <v>11</v>
      </c>
      <c r="J158">
        <v>22</v>
      </c>
      <c r="K158">
        <v>11</v>
      </c>
      <c r="L158">
        <v>11</v>
      </c>
      <c r="M158">
        <v>22</v>
      </c>
      <c r="N158">
        <v>11</v>
      </c>
      <c r="O158">
        <v>11</v>
      </c>
      <c r="P158">
        <v>22</v>
      </c>
      <c r="Q158">
        <v>11</v>
      </c>
      <c r="R158">
        <v>11</v>
      </c>
      <c r="S158">
        <v>22</v>
      </c>
      <c r="T158">
        <v>11</v>
      </c>
      <c r="U158">
        <v>11</v>
      </c>
    </row>
    <row r="159">
      <c r="A159" t="s">
        <v>504</v>
      </c>
      <c r="B159" t="s">
        <v>22</v>
      </c>
      <c r="C159" t="s">
        <v>505</v>
      </c>
      <c r="D159" t="s">
        <v>502</v>
      </c>
      <c r="E159" t="str">
        <f>HYPERLINK("https://www.google.com/maps/place/8.4696482%2C-13.2412121", "8.4696482,-13.2412121")</f>
        <v>8.4696482,-13.2412121</v>
      </c>
      <c r="F159" t="s">
        <v>506</v>
      </c>
      <c r="G159">
        <v>22</v>
      </c>
      <c r="H159">
        <v>11</v>
      </c>
      <c r="I159">
        <v>11</v>
      </c>
      <c r="J159">
        <v>22</v>
      </c>
      <c r="K159">
        <v>11</v>
      </c>
      <c r="L159">
        <v>11</v>
      </c>
      <c r="M159">
        <v>22</v>
      </c>
      <c r="N159">
        <v>11</v>
      </c>
      <c r="O159">
        <v>11</v>
      </c>
      <c r="P159">
        <v>22</v>
      </c>
      <c r="Q159">
        <v>11</v>
      </c>
      <c r="R159">
        <v>11</v>
      </c>
      <c r="S159">
        <v>22</v>
      </c>
      <c r="T159">
        <v>11</v>
      </c>
      <c r="U159">
        <v>11</v>
      </c>
    </row>
    <row r="160">
      <c r="A160" t="s">
        <v>507</v>
      </c>
      <c r="B160" t="s">
        <v>22</v>
      </c>
      <c r="C160" t="s">
        <v>508</v>
      </c>
      <c r="D160" t="s">
        <v>509</v>
      </c>
      <c r="E160" t="str">
        <f>HYPERLINK("https://www.google.com/maps/place/8.4738406%2C-13.2430808", "8.4738406,-13.2430808")</f>
        <v>8.4738406,-13.2430808</v>
      </c>
      <c r="F160" t="s">
        <v>510</v>
      </c>
      <c r="G160">
        <v>109</v>
      </c>
      <c r="H160">
        <v>62</v>
      </c>
      <c r="I160">
        <v>35</v>
      </c>
      <c r="J160">
        <v>211</v>
      </c>
      <c r="K160">
        <v>100</v>
      </c>
      <c r="L160">
        <v>56</v>
      </c>
      <c r="M160">
        <v>108</v>
      </c>
      <c r="N160">
        <v>56</v>
      </c>
      <c r="O160">
        <v>39</v>
      </c>
      <c r="P160">
        <v>98</v>
      </c>
      <c r="Q160">
        <v>38</v>
      </c>
      <c r="R160">
        <v>29</v>
      </c>
      <c r="S160">
        <v>91</v>
      </c>
      <c r="T160">
        <v>43</v>
      </c>
      <c r="U160">
        <v>21</v>
      </c>
    </row>
    <row r="161">
      <c r="A161" t="s">
        <v>511</v>
      </c>
      <c r="B161" t="s">
        <v>22</v>
      </c>
      <c r="C161" t="s">
        <v>512</v>
      </c>
      <c r="D161" t="s">
        <v>509</v>
      </c>
      <c r="E161" t="str">
        <f>HYPERLINK("https://www.google.com/maps/place/8.474853%2C-13.2427222", "8.474853,-13.2427222")</f>
        <v>8.474853,-13.2427222</v>
      </c>
      <c r="F161" t="s">
        <v>513</v>
      </c>
      <c r="G161">
        <v>258</v>
      </c>
      <c r="H161">
        <v>102</v>
      </c>
      <c r="I161">
        <v>47</v>
      </c>
      <c r="J161">
        <v>231</v>
      </c>
      <c r="K161">
        <v>132</v>
      </c>
      <c r="L161">
        <v>82</v>
      </c>
      <c r="M161">
        <v>243</v>
      </c>
      <c r="N161">
        <v>121</v>
      </c>
      <c r="O161">
        <v>43</v>
      </c>
      <c r="P161">
        <v>193</v>
      </c>
      <c r="Q161">
        <v>102</v>
      </c>
      <c r="R161">
        <v>76</v>
      </c>
      <c r="S161">
        <v>123</v>
      </c>
      <c r="T161">
        <v>82</v>
      </c>
      <c r="U161">
        <v>39</v>
      </c>
    </row>
    <row r="162">
      <c r="A162" t="s">
        <v>514</v>
      </c>
      <c r="B162" t="s">
        <v>22</v>
      </c>
      <c r="C162" t="s">
        <v>515</v>
      </c>
      <c r="D162" t="s">
        <v>509</v>
      </c>
      <c r="E162" t="str">
        <f>HYPERLINK("https://www.google.com/maps/place/8.474853%2C-13.2427222", "8.474853,-13.2427222")</f>
        <v>8.474853,-13.2427222</v>
      </c>
      <c r="F162" t="s">
        <v>516</v>
      </c>
      <c r="G162">
        <v>812</v>
      </c>
      <c r="H162">
        <v>521</v>
      </c>
      <c r="I162">
        <v>211</v>
      </c>
      <c r="J162">
        <v>421</v>
      </c>
      <c r="K162">
        <v>241</v>
      </c>
      <c r="L162">
        <v>121</v>
      </c>
      <c r="M162">
        <v>521</v>
      </c>
      <c r="N162">
        <v>274</v>
      </c>
      <c r="O162">
        <v>121</v>
      </c>
      <c r="P162">
        <v>111</v>
      </c>
      <c r="Q162">
        <v>71</v>
      </c>
      <c r="R162">
        <v>31</v>
      </c>
      <c r="S162">
        <v>63</v>
      </c>
      <c r="T162">
        <v>23</v>
      </c>
      <c r="U162">
        <v>15</v>
      </c>
    </row>
    <row r="163">
      <c r="A163" t="s">
        <v>517</v>
      </c>
      <c r="B163" t="s">
        <v>22</v>
      </c>
      <c r="C163" t="s">
        <v>518</v>
      </c>
      <c r="D163" t="s">
        <v>509</v>
      </c>
      <c r="E163" t="str">
        <f>HYPERLINK("https://www.google.com/maps/place/8.474853%2C-13.2427222", "8.474853,-13.2427222")</f>
        <v>8.474853,-13.2427222</v>
      </c>
      <c r="F163" t="s">
        <v>519</v>
      </c>
      <c r="G163">
        <v>312</v>
      </c>
      <c r="H163">
        <v>222</v>
      </c>
      <c r="I163">
        <v>81</v>
      </c>
      <c r="J163">
        <v>222</v>
      </c>
      <c r="K163">
        <v>101</v>
      </c>
      <c r="L163">
        <v>71</v>
      </c>
      <c r="M163">
        <v>147</v>
      </c>
      <c r="N163">
        <v>83</v>
      </c>
      <c r="O163">
        <v>51</v>
      </c>
      <c r="P163">
        <v>300</v>
      </c>
      <c r="Q163">
        <v>146</v>
      </c>
      <c r="R163">
        <v>100</v>
      </c>
      <c r="S163">
        <v>102</v>
      </c>
      <c r="T163">
        <v>52</v>
      </c>
      <c r="U163">
        <v>39</v>
      </c>
    </row>
    <row r="164">
      <c r="A164" t="s">
        <v>520</v>
      </c>
      <c r="B164" t="s">
        <v>22</v>
      </c>
      <c r="C164" t="s">
        <v>521</v>
      </c>
      <c r="D164" t="s">
        <v>522</v>
      </c>
      <c r="E164" t="str">
        <f>HYPERLINK("https://www.google.com/maps/place/8.4751883%2C-13.2427222", "8.4751883,-13.2427222")</f>
        <v>8.4751883,-13.2427222</v>
      </c>
      <c r="F164" t="s">
        <v>523</v>
      </c>
      <c r="G164">
        <v>232</v>
      </c>
      <c r="H164">
        <v>124</v>
      </c>
      <c r="I164">
        <v>100</v>
      </c>
      <c r="J164">
        <v>311</v>
      </c>
      <c r="K164">
        <v>158</v>
      </c>
      <c r="L164">
        <v>111</v>
      </c>
      <c r="M164">
        <v>222</v>
      </c>
      <c r="N164">
        <v>147</v>
      </c>
      <c r="O164">
        <v>74</v>
      </c>
      <c r="P164">
        <v>211</v>
      </c>
      <c r="Q164">
        <v>109</v>
      </c>
      <c r="R164">
        <v>95</v>
      </c>
      <c r="S164">
        <v>99</v>
      </c>
      <c r="T164">
        <v>52</v>
      </c>
      <c r="U164">
        <v>39</v>
      </c>
    </row>
    <row r="165">
      <c r="A165" t="s">
        <v>524</v>
      </c>
      <c r="B165" t="s">
        <v>22</v>
      </c>
      <c r="C165" t="s">
        <v>525</v>
      </c>
      <c r="D165" t="s">
        <v>508</v>
      </c>
      <c r="E165" t="str">
        <f>HYPERLINK("https://www.google.com/maps/place/8.4738564%2C-13.2427222", "8.4738564,-13.2427222")</f>
        <v>8.4738564,-13.2427222</v>
      </c>
      <c r="F165" t="s">
        <v>526</v>
      </c>
      <c r="G165">
        <v>95</v>
      </c>
      <c r="H165">
        <v>51</v>
      </c>
      <c r="I165">
        <v>32</v>
      </c>
      <c r="J165">
        <v>142</v>
      </c>
      <c r="K165">
        <v>101</v>
      </c>
      <c r="L165">
        <v>32</v>
      </c>
      <c r="M165">
        <v>102</v>
      </c>
      <c r="N165">
        <v>54</v>
      </c>
      <c r="O165">
        <v>32</v>
      </c>
      <c r="P165">
        <v>98</v>
      </c>
      <c r="Q165">
        <v>57</v>
      </c>
      <c r="R165">
        <v>25</v>
      </c>
      <c r="S165">
        <v>98</v>
      </c>
      <c r="T165">
        <v>52</v>
      </c>
      <c r="U165">
        <v>23</v>
      </c>
    </row>
    <row r="166">
      <c r="A166" t="s">
        <v>527</v>
      </c>
      <c r="B166" t="s">
        <v>22</v>
      </c>
      <c r="C166" t="s">
        <v>528</v>
      </c>
      <c r="D166" t="s">
        <v>528</v>
      </c>
      <c r="E166" t="str">
        <f>HYPERLINK("https://www.google.com/maps/place/8.4736701%2C-13.24278", "8.4736701,-13.24278")</f>
        <v>8.4736701,-13.24278</v>
      </c>
      <c r="F166" t="s">
        <v>529</v>
      </c>
      <c r="G166">
        <v>78</v>
      </c>
      <c r="H166">
        <v>34</v>
      </c>
      <c r="I166">
        <v>26</v>
      </c>
      <c r="J166">
        <v>98</v>
      </c>
      <c r="K166">
        <v>54</v>
      </c>
      <c r="L166">
        <v>42</v>
      </c>
      <c r="M166">
        <v>143</v>
      </c>
      <c r="N166">
        <v>68</v>
      </c>
      <c r="O166">
        <v>52</v>
      </c>
      <c r="P166">
        <v>275</v>
      </c>
      <c r="Q166">
        <v>102</v>
      </c>
      <c r="R166">
        <v>98</v>
      </c>
      <c r="S166">
        <v>241</v>
      </c>
      <c r="T166">
        <v>142</v>
      </c>
      <c r="U166">
        <v>95</v>
      </c>
    </row>
    <row r="167">
      <c r="A167" t="s">
        <v>530</v>
      </c>
      <c r="B167" t="s">
        <v>22</v>
      </c>
      <c r="C167" t="s">
        <v>531</v>
      </c>
      <c r="D167" t="s">
        <v>531</v>
      </c>
      <c r="E167" t="str">
        <f>HYPERLINK("https://www.google.com/maps/place/8.469917%2C-13.2536551", "8.469917,-13.2536551")</f>
        <v>8.469917,-13.2536551</v>
      </c>
      <c r="F167" t="s">
        <v>532</v>
      </c>
      <c r="G167">
        <v>22</v>
      </c>
      <c r="H167">
        <v>11</v>
      </c>
      <c r="I167">
        <v>11</v>
      </c>
      <c r="J167">
        <v>22</v>
      </c>
      <c r="K167">
        <v>11</v>
      </c>
      <c r="L167">
        <v>11</v>
      </c>
      <c r="M167">
        <v>33</v>
      </c>
      <c r="N167">
        <v>11</v>
      </c>
      <c r="O167">
        <v>22</v>
      </c>
      <c r="P167">
        <v>33</v>
      </c>
      <c r="Q167">
        <v>22</v>
      </c>
      <c r="R167">
        <v>11</v>
      </c>
      <c r="S167">
        <v>33</v>
      </c>
      <c r="T167">
        <v>11</v>
      </c>
      <c r="U167">
        <v>22</v>
      </c>
    </row>
    <row r="168">
      <c r="A168" t="s">
        <v>533</v>
      </c>
      <c r="B168" t="s">
        <v>22</v>
      </c>
      <c r="C168" t="s">
        <v>534</v>
      </c>
      <c r="D168" t="s">
        <v>534</v>
      </c>
      <c r="E168" t="str">
        <f>HYPERLINK("https://www.google.com/maps/place/8.4698735%2C-13.2542235", "8.4698735,-13.2542235")</f>
        <v>8.4698735,-13.2542235</v>
      </c>
      <c r="F168" t="s">
        <v>535</v>
      </c>
      <c r="G168">
        <v>22</v>
      </c>
      <c r="H168">
        <v>11</v>
      </c>
      <c r="I168">
        <v>11</v>
      </c>
      <c r="J168">
        <v>22</v>
      </c>
      <c r="K168">
        <v>11</v>
      </c>
      <c r="L168">
        <v>11</v>
      </c>
      <c r="M168">
        <v>33</v>
      </c>
      <c r="N168">
        <v>11</v>
      </c>
      <c r="O168">
        <v>22</v>
      </c>
      <c r="P168">
        <v>33</v>
      </c>
      <c r="Q168">
        <v>11</v>
      </c>
      <c r="R168">
        <v>22</v>
      </c>
      <c r="S168">
        <v>22</v>
      </c>
      <c r="T168">
        <v>11</v>
      </c>
      <c r="U168">
        <v>11</v>
      </c>
    </row>
    <row r="169">
      <c r="A169" t="s">
        <v>536</v>
      </c>
      <c r="B169" t="s">
        <v>22</v>
      </c>
      <c r="C169" t="s">
        <v>537</v>
      </c>
      <c r="D169" t="s">
        <v>537</v>
      </c>
      <c r="E169" t="str">
        <f>HYPERLINK("https://www.google.com/maps/place/8.4695686%2C-13.253847", "8.4695686,-13.253847")</f>
        <v>8.4695686,-13.253847</v>
      </c>
      <c r="F169" t="s">
        <v>538</v>
      </c>
      <c r="G169">
        <v>22</v>
      </c>
      <c r="H169">
        <v>11</v>
      </c>
      <c r="I169">
        <v>11</v>
      </c>
      <c r="J169">
        <v>22</v>
      </c>
      <c r="K169">
        <v>11</v>
      </c>
      <c r="L169">
        <v>11</v>
      </c>
      <c r="M169">
        <v>33</v>
      </c>
      <c r="N169">
        <v>22</v>
      </c>
      <c r="O169">
        <v>11</v>
      </c>
      <c r="P169">
        <v>33</v>
      </c>
      <c r="Q169">
        <v>11</v>
      </c>
      <c r="R169">
        <v>11</v>
      </c>
      <c r="S169">
        <v>33</v>
      </c>
      <c r="T169">
        <v>22</v>
      </c>
      <c r="U169">
        <v>11</v>
      </c>
    </row>
    <row r="170">
      <c r="A170" t="s">
        <v>539</v>
      </c>
      <c r="B170" t="s">
        <v>22</v>
      </c>
      <c r="C170" t="s">
        <v>540</v>
      </c>
      <c r="D170" t="s">
        <v>540</v>
      </c>
      <c r="E170" t="str">
        <f>HYPERLINK("https://www.google.com/maps/place/8.4704034%2C-13.2542787", "8.4704034,-13.2542787")</f>
        <v>8.4704034,-13.2542787</v>
      </c>
      <c r="F170" t="s">
        <v>541</v>
      </c>
      <c r="G170">
        <v>33</v>
      </c>
      <c r="H170">
        <v>22</v>
      </c>
      <c r="I170">
        <v>11</v>
      </c>
      <c r="J170">
        <v>66</v>
      </c>
      <c r="K170">
        <v>33</v>
      </c>
      <c r="L170">
        <v>33</v>
      </c>
      <c r="M170">
        <v>66</v>
      </c>
      <c r="N170">
        <v>33</v>
      </c>
      <c r="O170">
        <v>33</v>
      </c>
      <c r="P170">
        <v>44</v>
      </c>
      <c r="Q170">
        <v>22</v>
      </c>
      <c r="R170">
        <v>22</v>
      </c>
      <c r="S170">
        <v>44</v>
      </c>
      <c r="T170">
        <v>22</v>
      </c>
      <c r="U170">
        <v>22</v>
      </c>
    </row>
    <row r="171">
      <c r="A171" t="s">
        <v>542</v>
      </c>
      <c r="B171" t="s">
        <v>22</v>
      </c>
      <c r="C171" t="s">
        <v>543</v>
      </c>
      <c r="D171" t="s">
        <v>543</v>
      </c>
      <c r="E171" t="str">
        <f>HYPERLINK("https://www.google.com/maps/place/8.4704034%2C-13.2542787", "8.4704034,-13.2542787")</f>
        <v>8.4704034,-13.2542787</v>
      </c>
      <c r="F171" t="s">
        <v>544</v>
      </c>
      <c r="G171">
        <v>22</v>
      </c>
      <c r="H171">
        <v>11</v>
      </c>
      <c r="I171">
        <v>11</v>
      </c>
      <c r="J171">
        <v>33</v>
      </c>
      <c r="K171">
        <v>11</v>
      </c>
      <c r="L171">
        <v>22</v>
      </c>
      <c r="M171">
        <v>66</v>
      </c>
      <c r="N171">
        <v>33</v>
      </c>
      <c r="O171">
        <v>33</v>
      </c>
      <c r="P171">
        <v>66</v>
      </c>
      <c r="Q171">
        <v>33</v>
      </c>
      <c r="R171">
        <v>33</v>
      </c>
      <c r="S171">
        <v>66</v>
      </c>
      <c r="T171">
        <v>33</v>
      </c>
      <c r="U171">
        <v>33</v>
      </c>
    </row>
    <row r="172">
      <c r="A172" t="s">
        <v>545</v>
      </c>
      <c r="B172" t="s">
        <v>22</v>
      </c>
      <c r="C172" t="s">
        <v>546</v>
      </c>
      <c r="D172" t="s">
        <v>546</v>
      </c>
      <c r="E172" t="str">
        <f>HYPERLINK("https://www.google.com/maps/place/8.4702577%2C-13.2542866", "8.4702577,-13.2542866")</f>
        <v>8.4702577,-13.2542866</v>
      </c>
      <c r="F172" t="s">
        <v>547</v>
      </c>
      <c r="G172">
        <v>22</v>
      </c>
      <c r="H172">
        <v>11</v>
      </c>
      <c r="I172">
        <v>11</v>
      </c>
      <c r="J172">
        <v>22</v>
      </c>
      <c r="K172">
        <v>11</v>
      </c>
      <c r="L172">
        <v>11</v>
      </c>
      <c r="M172">
        <v>22</v>
      </c>
      <c r="N172">
        <v>11</v>
      </c>
      <c r="O172">
        <v>11</v>
      </c>
      <c r="P172">
        <v>22</v>
      </c>
      <c r="Q172">
        <v>11</v>
      </c>
      <c r="R172">
        <v>11</v>
      </c>
      <c r="S172">
        <v>22</v>
      </c>
      <c r="T172">
        <v>11</v>
      </c>
      <c r="U172">
        <v>11</v>
      </c>
    </row>
    <row r="173">
      <c r="A173" t="s">
        <v>548</v>
      </c>
      <c r="B173" t="s">
        <v>22</v>
      </c>
      <c r="C173" t="s">
        <v>549</v>
      </c>
      <c r="D173" t="s">
        <v>549</v>
      </c>
      <c r="E173" t="str">
        <f>HYPERLINK("https://www.google.com/maps/place/8.4702577%2C-13.2542866", "8.4702577,-13.2542866")</f>
        <v>8.4702577,-13.2542866</v>
      </c>
      <c r="F173" t="s">
        <v>550</v>
      </c>
      <c r="G173">
        <v>22</v>
      </c>
      <c r="H173">
        <v>11</v>
      </c>
      <c r="I173">
        <v>11</v>
      </c>
      <c r="J173">
        <v>22</v>
      </c>
      <c r="K173">
        <v>11</v>
      </c>
      <c r="L173">
        <v>11</v>
      </c>
      <c r="M173">
        <v>33</v>
      </c>
      <c r="N173">
        <v>11</v>
      </c>
      <c r="O173">
        <v>22</v>
      </c>
      <c r="P173">
        <v>33</v>
      </c>
      <c r="Q173">
        <v>22</v>
      </c>
      <c r="R173">
        <v>11</v>
      </c>
      <c r="S173">
        <v>66</v>
      </c>
      <c r="T173">
        <v>33</v>
      </c>
      <c r="U173">
        <v>33</v>
      </c>
    </row>
    <row r="174">
      <c r="A174" t="s">
        <v>551</v>
      </c>
      <c r="B174" t="s">
        <v>22</v>
      </c>
      <c r="C174" t="s">
        <v>552</v>
      </c>
      <c r="D174" t="s">
        <v>552</v>
      </c>
      <c r="E174" t="str">
        <f>HYPERLINK("https://www.google.com/maps/place/8.4772997%2C-13.2495749", "8.4772997,-13.2495749")</f>
        <v>8.4772997,-13.2495749</v>
      </c>
      <c r="F174" t="s">
        <v>553</v>
      </c>
      <c r="G174">
        <v>22</v>
      </c>
      <c r="H174">
        <v>11</v>
      </c>
      <c r="I174">
        <v>11</v>
      </c>
      <c r="J174">
        <v>33</v>
      </c>
      <c r="K174">
        <v>22</v>
      </c>
      <c r="L174">
        <v>11</v>
      </c>
      <c r="M174">
        <v>33</v>
      </c>
      <c r="N174">
        <v>11</v>
      </c>
      <c r="O174">
        <v>11</v>
      </c>
      <c r="P174">
        <v>33</v>
      </c>
      <c r="Q174">
        <v>11</v>
      </c>
      <c r="R174">
        <v>22</v>
      </c>
      <c r="S174">
        <v>66</v>
      </c>
      <c r="T174">
        <v>33</v>
      </c>
      <c r="U174">
        <v>33</v>
      </c>
    </row>
    <row r="175">
      <c r="A175" t="s">
        <v>554</v>
      </c>
      <c r="B175" t="s">
        <v>22</v>
      </c>
      <c r="C175" t="s">
        <v>555</v>
      </c>
      <c r="D175" t="s">
        <v>555</v>
      </c>
      <c r="E175" t="str">
        <f>HYPERLINK("https://www.google.com/maps/place/8.4791377%2C-13.2546246", "8.4791377,-13.2546246")</f>
        <v>8.4791377,-13.2546246</v>
      </c>
      <c r="F175" t="s">
        <v>556</v>
      </c>
      <c r="G175">
        <v>22</v>
      </c>
      <c r="H175">
        <v>11</v>
      </c>
      <c r="I175">
        <v>11</v>
      </c>
      <c r="J175">
        <v>22</v>
      </c>
      <c r="K175">
        <v>11</v>
      </c>
      <c r="L175">
        <v>11</v>
      </c>
      <c r="M175">
        <v>33</v>
      </c>
      <c r="N175">
        <v>11</v>
      </c>
      <c r="O175">
        <v>22</v>
      </c>
      <c r="P175">
        <v>22</v>
      </c>
      <c r="Q175">
        <v>11</v>
      </c>
      <c r="R175">
        <v>11</v>
      </c>
      <c r="S175">
        <v>66</v>
      </c>
      <c r="T175">
        <v>33</v>
      </c>
      <c r="U175">
        <v>33</v>
      </c>
    </row>
    <row r="176">
      <c r="A176" t="s">
        <v>557</v>
      </c>
      <c r="B176" t="s">
        <v>22</v>
      </c>
      <c r="C176" t="s">
        <v>558</v>
      </c>
      <c r="D176" t="s">
        <v>558</v>
      </c>
      <c r="E176" t="str">
        <f>HYPERLINK("https://www.google.com/maps/place/8.4751769%2C-13.2528211", "8.4751769,-13.2528211")</f>
        <v>8.4751769,-13.2528211</v>
      </c>
      <c r="F176" t="s">
        <v>559</v>
      </c>
      <c r="G176">
        <v>22</v>
      </c>
      <c r="H176">
        <v>11</v>
      </c>
      <c r="I176">
        <v>11</v>
      </c>
      <c r="J176">
        <v>22</v>
      </c>
      <c r="K176">
        <v>11</v>
      </c>
      <c r="L176">
        <v>11</v>
      </c>
      <c r="M176">
        <v>22</v>
      </c>
      <c r="N176">
        <v>11</v>
      </c>
      <c r="O176">
        <v>11</v>
      </c>
      <c r="P176">
        <v>22</v>
      </c>
      <c r="Q176">
        <v>11</v>
      </c>
      <c r="R176">
        <v>11</v>
      </c>
      <c r="S176">
        <v>66</v>
      </c>
      <c r="T176">
        <v>33</v>
      </c>
      <c r="U176">
        <v>33</v>
      </c>
    </row>
    <row r="177">
      <c r="A177" t="s">
        <v>560</v>
      </c>
      <c r="B177" t="s">
        <v>22</v>
      </c>
      <c r="C177" t="s">
        <v>561</v>
      </c>
      <c r="D177" t="s">
        <v>561</v>
      </c>
      <c r="E177" t="str">
        <f>HYPERLINK("https://www.google.com/maps/place/8.4751769%2C-13.2528211", "8.4751769,-13.2528211")</f>
        <v>8.4751769,-13.2528211</v>
      </c>
      <c r="F177" t="s">
        <v>562</v>
      </c>
      <c r="G177">
        <v>22</v>
      </c>
      <c r="H177">
        <v>11</v>
      </c>
      <c r="I177">
        <v>11</v>
      </c>
      <c r="J177">
        <v>22</v>
      </c>
      <c r="K177">
        <v>11</v>
      </c>
      <c r="L177">
        <v>11</v>
      </c>
      <c r="M177">
        <v>22</v>
      </c>
      <c r="N177">
        <v>11</v>
      </c>
      <c r="O177">
        <v>11</v>
      </c>
      <c r="P177">
        <v>33</v>
      </c>
      <c r="Q177">
        <v>11</v>
      </c>
      <c r="R177">
        <v>22</v>
      </c>
      <c r="S177">
        <v>66</v>
      </c>
      <c r="T177">
        <v>33</v>
      </c>
      <c r="U177">
        <v>33</v>
      </c>
    </row>
    <row r="178">
      <c r="A178" t="s">
        <v>563</v>
      </c>
      <c r="B178" t="s">
        <v>22</v>
      </c>
      <c r="C178" t="s">
        <v>564</v>
      </c>
      <c r="D178" t="s">
        <v>565</v>
      </c>
      <c r="E178" t="str">
        <f>HYPERLINK("https://www.google.com/maps/place/8.4699181%2C-13.2539441", "8.4699181,-13.2539441")</f>
        <v>8.4699181,-13.2539441</v>
      </c>
      <c r="F178" t="s">
        <v>566</v>
      </c>
      <c r="G178">
        <v>66</v>
      </c>
      <c r="H178">
        <v>33</v>
      </c>
      <c r="I178">
        <v>33</v>
      </c>
      <c r="J178">
        <v>66</v>
      </c>
      <c r="K178">
        <v>33</v>
      </c>
      <c r="L178">
        <v>33</v>
      </c>
      <c r="M178">
        <v>66</v>
      </c>
      <c r="N178">
        <v>33</v>
      </c>
      <c r="O178">
        <v>33</v>
      </c>
      <c r="P178">
        <v>66</v>
      </c>
      <c r="Q178">
        <v>33</v>
      </c>
      <c r="R178">
        <v>33</v>
      </c>
      <c r="S178">
        <v>66</v>
      </c>
      <c r="T178">
        <v>33</v>
      </c>
      <c r="U178">
        <v>33</v>
      </c>
    </row>
    <row r="179">
      <c r="A179" t="s">
        <v>567</v>
      </c>
      <c r="B179" t="s">
        <v>22</v>
      </c>
      <c r="C179" t="s">
        <v>564</v>
      </c>
      <c r="D179" t="s">
        <v>565</v>
      </c>
      <c r="E179" t="str">
        <f>HYPERLINK("https://www.google.com/maps/place/8.4699181%2C-13.2539441", "8.4699181,-13.2539441")</f>
        <v>8.4699181,-13.2539441</v>
      </c>
      <c r="F179" t="s">
        <v>568</v>
      </c>
      <c r="G179">
        <v>44</v>
      </c>
      <c r="H179">
        <v>22</v>
      </c>
      <c r="I179">
        <v>22</v>
      </c>
      <c r="J179">
        <v>44</v>
      </c>
      <c r="K179">
        <v>22</v>
      </c>
      <c r="L179">
        <v>22</v>
      </c>
      <c r="M179">
        <v>44</v>
      </c>
      <c r="N179">
        <v>22</v>
      </c>
      <c r="O179">
        <v>22</v>
      </c>
      <c r="P179">
        <v>44</v>
      </c>
      <c r="Q179">
        <v>22</v>
      </c>
      <c r="R179">
        <v>22</v>
      </c>
      <c r="S179">
        <v>44</v>
      </c>
      <c r="T179">
        <v>22</v>
      </c>
      <c r="U179">
        <v>22</v>
      </c>
    </row>
    <row r="180">
      <c r="A180" t="s">
        <v>569</v>
      </c>
      <c r="B180" t="s">
        <v>22</v>
      </c>
      <c r="C180" t="s">
        <v>570</v>
      </c>
      <c r="D180" t="s">
        <v>565</v>
      </c>
      <c r="E180" t="str">
        <f>HYPERLINK("https://www.google.com/maps/place/8.4699178%2C-13.253856", "8.4699178,-13.253856")</f>
        <v>8.4699178,-13.253856</v>
      </c>
      <c r="F180" t="s">
        <v>571</v>
      </c>
      <c r="G180">
        <v>33</v>
      </c>
      <c r="H180">
        <v>11</v>
      </c>
      <c r="I180">
        <v>22</v>
      </c>
      <c r="J180">
        <v>33</v>
      </c>
      <c r="K180">
        <v>22</v>
      </c>
      <c r="L180">
        <v>11</v>
      </c>
      <c r="M180">
        <v>33</v>
      </c>
      <c r="N180">
        <v>11</v>
      </c>
      <c r="O180">
        <v>22</v>
      </c>
      <c r="P180">
        <v>33</v>
      </c>
      <c r="Q180">
        <v>11</v>
      </c>
      <c r="R180">
        <v>22</v>
      </c>
      <c r="S180">
        <v>33</v>
      </c>
      <c r="T180">
        <v>11</v>
      </c>
      <c r="U180">
        <v>22</v>
      </c>
    </row>
    <row r="181">
      <c r="A181" t="s">
        <v>572</v>
      </c>
      <c r="B181" t="s">
        <v>22</v>
      </c>
      <c r="C181" t="s">
        <v>573</v>
      </c>
      <c r="D181" t="s">
        <v>565</v>
      </c>
      <c r="E181" t="str">
        <f>HYPERLINK("https://www.google.com/maps/place/8.4703982%2C-13.2539043", "8.4703982,-13.2539043")</f>
        <v>8.4703982,-13.2539043</v>
      </c>
      <c r="F181" t="s">
        <v>574</v>
      </c>
      <c r="G181">
        <v>22</v>
      </c>
      <c r="H181">
        <v>11</v>
      </c>
      <c r="I181">
        <v>11</v>
      </c>
      <c r="J181">
        <v>22</v>
      </c>
      <c r="K181">
        <v>11</v>
      </c>
      <c r="L181">
        <v>11</v>
      </c>
      <c r="M181">
        <v>22</v>
      </c>
      <c r="N181">
        <v>11</v>
      </c>
      <c r="O181">
        <v>11</v>
      </c>
      <c r="P181">
        <v>22</v>
      </c>
      <c r="Q181">
        <v>11</v>
      </c>
      <c r="R181">
        <v>11</v>
      </c>
      <c r="S181">
        <v>22</v>
      </c>
      <c r="T181">
        <v>11</v>
      </c>
      <c r="U181">
        <v>11</v>
      </c>
    </row>
    <row r="182">
      <c r="A182" t="s">
        <v>575</v>
      </c>
      <c r="B182" t="s">
        <v>22</v>
      </c>
      <c r="C182" t="s">
        <v>576</v>
      </c>
      <c r="D182" t="s">
        <v>576</v>
      </c>
      <c r="E182" t="str">
        <f>HYPERLINK("https://www.google.com/maps/place/8.3958053%2C-13.1515379", "8.3958053,-13.1515379")</f>
        <v>8.3958053,-13.1515379</v>
      </c>
      <c r="F182" t="s">
        <v>577</v>
      </c>
      <c r="G182">
        <v>52</v>
      </c>
      <c r="H182">
        <v>32</v>
      </c>
      <c r="I182">
        <v>20</v>
      </c>
      <c r="J182">
        <v>65</v>
      </c>
      <c r="K182">
        <v>45</v>
      </c>
      <c r="L182">
        <v>20</v>
      </c>
      <c r="M182">
        <v>70</v>
      </c>
      <c r="N182">
        <v>30</v>
      </c>
      <c r="O182">
        <v>40</v>
      </c>
      <c r="P182">
        <v>75</v>
      </c>
      <c r="Q182">
        <v>30</v>
      </c>
      <c r="R182">
        <v>45</v>
      </c>
      <c r="S182">
        <v>100</v>
      </c>
      <c r="T182">
        <v>70</v>
      </c>
      <c r="U182">
        <v>30</v>
      </c>
    </row>
    <row r="183">
      <c r="A183" t="s">
        <v>578</v>
      </c>
      <c r="B183" t="s">
        <v>22</v>
      </c>
      <c r="C183" t="s">
        <v>579</v>
      </c>
      <c r="D183" t="s">
        <v>579</v>
      </c>
      <c r="E183" t="str">
        <f>HYPERLINK("https://www.google.com/maps/place/8.3958053%2C-13.1515379", "8.3958053,-13.1515379")</f>
        <v>8.3958053,-13.1515379</v>
      </c>
      <c r="F183" t="s">
        <v>580</v>
      </c>
      <c r="G183">
        <v>90</v>
      </c>
      <c r="H183">
        <v>60</v>
      </c>
      <c r="I183">
        <v>30</v>
      </c>
      <c r="J183">
        <v>50</v>
      </c>
      <c r="K183">
        <v>30</v>
      </c>
      <c r="L183">
        <v>20</v>
      </c>
      <c r="M183">
        <v>80</v>
      </c>
      <c r="N183">
        <v>70</v>
      </c>
      <c r="O183">
        <v>10</v>
      </c>
      <c r="P183">
        <v>55</v>
      </c>
      <c r="Q183">
        <v>38</v>
      </c>
      <c r="R183">
        <v>12</v>
      </c>
      <c r="S183">
        <v>68</v>
      </c>
      <c r="T183">
        <v>38</v>
      </c>
      <c r="U183">
        <v>30</v>
      </c>
    </row>
    <row r="184">
      <c r="A184" t="s">
        <v>581</v>
      </c>
      <c r="B184" t="s">
        <v>22</v>
      </c>
      <c r="C184" t="s">
        <v>582</v>
      </c>
      <c r="D184" t="s">
        <v>582</v>
      </c>
      <c r="E184" t="str">
        <f>HYPERLINK("https://www.google.com/maps/place/8.3958055%2C-13.1515389", "8.3958055,-13.1515389")</f>
        <v>8.3958055,-13.1515389</v>
      </c>
      <c r="F184" t="s">
        <v>583</v>
      </c>
      <c r="G184">
        <v>100</v>
      </c>
      <c r="H184">
        <v>50</v>
      </c>
      <c r="I184">
        <v>50</v>
      </c>
      <c r="J184">
        <v>152</v>
      </c>
      <c r="K184">
        <v>72</v>
      </c>
      <c r="L184">
        <v>70</v>
      </c>
      <c r="M184">
        <v>55</v>
      </c>
      <c r="N184">
        <v>25</v>
      </c>
      <c r="O184">
        <v>30</v>
      </c>
      <c r="P184">
        <v>90</v>
      </c>
      <c r="Q184">
        <v>60</v>
      </c>
      <c r="R184">
        <v>30</v>
      </c>
      <c r="S184">
        <v>75</v>
      </c>
      <c r="T184">
        <v>35</v>
      </c>
      <c r="U184">
        <v>40</v>
      </c>
    </row>
    <row r="185">
      <c r="A185" t="s">
        <v>584</v>
      </c>
      <c r="B185" t="s">
        <v>22</v>
      </c>
      <c r="C185" t="s">
        <v>585</v>
      </c>
      <c r="D185" t="s">
        <v>585</v>
      </c>
      <c r="E185" t="str">
        <f>HYPERLINK("https://www.google.com/maps/place/8.3958055%2C-13.1515389", "8.3958055,-13.1515389")</f>
        <v>8.3958055,-13.1515389</v>
      </c>
      <c r="F185" t="s">
        <v>586</v>
      </c>
      <c r="G185">
        <v>80</v>
      </c>
      <c r="H185">
        <v>60</v>
      </c>
      <c r="I185">
        <v>20</v>
      </c>
      <c r="J185">
        <v>72</v>
      </c>
      <c r="K185">
        <v>52</v>
      </c>
      <c r="L185">
        <v>20</v>
      </c>
      <c r="M185">
        <v>85</v>
      </c>
      <c r="N185">
        <v>65</v>
      </c>
      <c r="O185">
        <v>20</v>
      </c>
      <c r="P185">
        <v>90</v>
      </c>
      <c r="Q185">
        <v>60</v>
      </c>
      <c r="R185">
        <v>30</v>
      </c>
      <c r="S185">
        <v>85</v>
      </c>
      <c r="T185">
        <v>55</v>
      </c>
      <c r="U185">
        <v>30</v>
      </c>
    </row>
    <row r="186">
      <c r="A186" t="s">
        <v>587</v>
      </c>
      <c r="B186" t="s">
        <v>22</v>
      </c>
      <c r="C186" t="s">
        <v>588</v>
      </c>
      <c r="D186" t="s">
        <v>588</v>
      </c>
      <c r="E186" t="str">
        <f>HYPERLINK("https://www.google.com/maps/place/8.3958055%2C-13.1515389", "8.3958055,-13.1515389")</f>
        <v>8.3958055,-13.1515389</v>
      </c>
      <c r="F186" t="s">
        <v>589</v>
      </c>
      <c r="G186">
        <v>60</v>
      </c>
      <c r="H186">
        <v>40</v>
      </c>
      <c r="I186">
        <v>20</v>
      </c>
      <c r="J186">
        <v>60</v>
      </c>
      <c r="K186">
        <v>30</v>
      </c>
      <c r="L186">
        <v>30</v>
      </c>
      <c r="M186">
        <v>60</v>
      </c>
      <c r="N186">
        <v>50</v>
      </c>
      <c r="O186">
        <v>10</v>
      </c>
      <c r="P186">
        <v>60</v>
      </c>
      <c r="Q186">
        <v>35</v>
      </c>
      <c r="R186">
        <v>25</v>
      </c>
      <c r="S186">
        <v>60</v>
      </c>
      <c r="T186">
        <v>35</v>
      </c>
      <c r="U186">
        <v>20</v>
      </c>
    </row>
    <row r="187">
      <c r="A187" t="s">
        <v>590</v>
      </c>
      <c r="B187" t="s">
        <v>22</v>
      </c>
      <c r="C187" t="s">
        <v>591</v>
      </c>
      <c r="D187" t="s">
        <v>591</v>
      </c>
      <c r="E187" t="str">
        <f>HYPERLINK("https://www.google.com/maps/place/8.3958057%2C-13.1515399", "8.3958057,-13.1515399")</f>
        <v>8.3958057,-13.1515399</v>
      </c>
      <c r="F187" t="s">
        <v>592</v>
      </c>
      <c r="G187">
        <v>50</v>
      </c>
      <c r="H187">
        <v>30</v>
      </c>
      <c r="I187">
        <v>20</v>
      </c>
      <c r="J187">
        <v>50</v>
      </c>
      <c r="K187">
        <v>20</v>
      </c>
      <c r="L187">
        <v>25</v>
      </c>
      <c r="M187">
        <v>50</v>
      </c>
      <c r="N187">
        <v>40</v>
      </c>
      <c r="O187">
        <v>10</v>
      </c>
      <c r="P187">
        <v>50</v>
      </c>
      <c r="Q187">
        <v>35</v>
      </c>
      <c r="R187">
        <v>15</v>
      </c>
      <c r="S187">
        <v>50</v>
      </c>
      <c r="T187">
        <v>45</v>
      </c>
      <c r="U187">
        <v>5</v>
      </c>
    </row>
    <row r="188">
      <c r="A188" t="s">
        <v>593</v>
      </c>
      <c r="B188" t="s">
        <v>22</v>
      </c>
      <c r="C188" t="s">
        <v>594</v>
      </c>
      <c r="D188" t="s">
        <v>595</v>
      </c>
      <c r="E188" t="str">
        <f>HYPERLINK("https://www.google.com/maps/place/8.4696412%2C-13.2412157", "8.4696412,-13.2412157")</f>
        <v>8.4696412,-13.2412157</v>
      </c>
      <c r="F188" t="s">
        <v>596</v>
      </c>
      <c r="G188">
        <v>22</v>
      </c>
      <c r="H188">
        <v>11</v>
      </c>
      <c r="I188">
        <v>11</v>
      </c>
      <c r="J188">
        <v>22</v>
      </c>
      <c r="K188">
        <v>11</v>
      </c>
      <c r="L188">
        <v>11</v>
      </c>
      <c r="M188">
        <v>22</v>
      </c>
      <c r="N188">
        <v>11</v>
      </c>
      <c r="O188">
        <v>11</v>
      </c>
      <c r="P188">
        <v>22</v>
      </c>
      <c r="Q188">
        <v>11</v>
      </c>
      <c r="R188">
        <v>11</v>
      </c>
      <c r="S188">
        <v>22</v>
      </c>
      <c r="T188">
        <v>11</v>
      </c>
      <c r="U188">
        <v>11</v>
      </c>
    </row>
    <row r="189">
      <c r="A189" t="s">
        <v>597</v>
      </c>
      <c r="B189" t="s">
        <v>22</v>
      </c>
      <c r="C189" t="s">
        <v>594</v>
      </c>
      <c r="D189" t="s">
        <v>595</v>
      </c>
      <c r="E189" t="str">
        <f>HYPERLINK("https://www.google.com/maps/place/8.4696413%2C-13.2412181", "8.4696413,-13.2412181")</f>
        <v>8.4696413,-13.2412181</v>
      </c>
      <c r="F189" t="s">
        <v>598</v>
      </c>
      <c r="G189">
        <v>66</v>
      </c>
      <c r="H189">
        <v>33</v>
      </c>
      <c r="I189">
        <v>33</v>
      </c>
      <c r="J189">
        <v>22</v>
      </c>
      <c r="K189">
        <v>11</v>
      </c>
      <c r="L189">
        <v>11</v>
      </c>
      <c r="M189">
        <v>33</v>
      </c>
      <c r="N189">
        <v>11</v>
      </c>
      <c r="O189">
        <v>22</v>
      </c>
      <c r="P189">
        <v>11</v>
      </c>
      <c r="Q189">
        <v>5</v>
      </c>
      <c r="R189">
        <v>6</v>
      </c>
      <c r="S189">
        <v>22</v>
      </c>
      <c r="T189">
        <v>11</v>
      </c>
      <c r="U189">
        <v>11</v>
      </c>
    </row>
    <row r="190">
      <c r="A190" t="s">
        <v>599</v>
      </c>
      <c r="B190" t="s">
        <v>22</v>
      </c>
      <c r="C190" t="s">
        <v>600</v>
      </c>
      <c r="D190" t="s">
        <v>600</v>
      </c>
      <c r="E190" t="str">
        <f>HYPERLINK("https://www.google.com/maps/place/8.4696832%2C-13.2412532", "8.4696832,-13.2412532")</f>
        <v>8.4696832,-13.2412532</v>
      </c>
      <c r="F190" t="s">
        <v>601</v>
      </c>
      <c r="G190">
        <v>10</v>
      </c>
      <c r="H190">
        <v>5</v>
      </c>
      <c r="I190">
        <v>5</v>
      </c>
      <c r="J190">
        <v>12</v>
      </c>
      <c r="K190">
        <v>6</v>
      </c>
      <c r="L190">
        <v>6</v>
      </c>
      <c r="M190">
        <v>13</v>
      </c>
      <c r="N190">
        <v>7</v>
      </c>
      <c r="O190">
        <v>5</v>
      </c>
      <c r="P190">
        <v>47</v>
      </c>
      <c r="Q190">
        <v>20</v>
      </c>
      <c r="R190">
        <v>21</v>
      </c>
      <c r="S190">
        <v>26</v>
      </c>
      <c r="T190">
        <v>10</v>
      </c>
      <c r="U190">
        <v>16</v>
      </c>
    </row>
    <row r="191">
      <c r="A191" t="s">
        <v>602</v>
      </c>
      <c r="B191" t="s">
        <v>22</v>
      </c>
      <c r="C191" t="s">
        <v>603</v>
      </c>
      <c r="D191" t="s">
        <v>222</v>
      </c>
      <c r="E191" t="str">
        <f>HYPERLINK("https://www.google.com/maps/place/8.4696454%2C-13.2412187", "8.4696454,-13.2412187")</f>
        <v>8.4696454,-13.2412187</v>
      </c>
      <c r="F191" t="s">
        <v>604</v>
      </c>
      <c r="G191">
        <v>22</v>
      </c>
      <c r="H191">
        <v>11</v>
      </c>
      <c r="I191">
        <v>11</v>
      </c>
      <c r="J191">
        <v>22</v>
      </c>
      <c r="K191">
        <v>11</v>
      </c>
      <c r="L191">
        <v>11</v>
      </c>
      <c r="M191">
        <v>22</v>
      </c>
      <c r="N191">
        <v>11</v>
      </c>
      <c r="O191">
        <v>11</v>
      </c>
      <c r="P191">
        <v>22</v>
      </c>
      <c r="Q191">
        <v>11</v>
      </c>
      <c r="R191">
        <v>11</v>
      </c>
      <c r="S191">
        <v>22</v>
      </c>
      <c r="T191">
        <v>11</v>
      </c>
      <c r="U191">
        <v>11</v>
      </c>
    </row>
    <row r="192">
      <c r="A192" t="s">
        <v>605</v>
      </c>
      <c r="B192" t="s">
        <v>22</v>
      </c>
      <c r="C192" t="s">
        <v>603</v>
      </c>
      <c r="D192" t="s">
        <v>222</v>
      </c>
      <c r="E192" t="str">
        <f>HYPERLINK("https://www.google.com/maps/place/8.4696378%2C-13.2412114", "8.4696378,-13.2412114")</f>
        <v>8.4696378,-13.2412114</v>
      </c>
      <c r="F192" t="s">
        <v>606</v>
      </c>
      <c r="G192">
        <v>44</v>
      </c>
      <c r="H192">
        <v>22</v>
      </c>
      <c r="I192">
        <v>22</v>
      </c>
      <c r="J192">
        <v>22</v>
      </c>
      <c r="K192">
        <v>11</v>
      </c>
      <c r="L192">
        <v>11</v>
      </c>
      <c r="M192">
        <v>22</v>
      </c>
      <c r="N192">
        <v>11</v>
      </c>
      <c r="O192">
        <v>11</v>
      </c>
      <c r="P192">
        <v>22</v>
      </c>
      <c r="Q192">
        <v>11</v>
      </c>
      <c r="R192">
        <v>11</v>
      </c>
      <c r="S192">
        <v>22</v>
      </c>
      <c r="T192">
        <v>11</v>
      </c>
      <c r="U192">
        <v>11</v>
      </c>
    </row>
    <row r="193">
      <c r="A193" t="s">
        <v>607</v>
      </c>
      <c r="B193" t="s">
        <v>22</v>
      </c>
      <c r="C193" t="s">
        <v>608</v>
      </c>
      <c r="D193" t="s">
        <v>222</v>
      </c>
      <c r="E193" t="str">
        <f>HYPERLINK("https://www.google.com/maps/place/8.469708%2C-13.2412652", "8.469708,-13.2412652")</f>
        <v>8.469708,-13.2412652</v>
      </c>
      <c r="F193" t="s">
        <v>609</v>
      </c>
      <c r="G193">
        <v>66</v>
      </c>
      <c r="H193">
        <v>33</v>
      </c>
      <c r="I193">
        <v>33</v>
      </c>
      <c r="J193">
        <v>66</v>
      </c>
      <c r="K193">
        <v>33</v>
      </c>
      <c r="L193">
        <v>33</v>
      </c>
      <c r="M193">
        <v>22</v>
      </c>
      <c r="N193">
        <v>11</v>
      </c>
      <c r="O193">
        <v>11</v>
      </c>
      <c r="P193">
        <v>44</v>
      </c>
      <c r="Q193">
        <v>11</v>
      </c>
      <c r="R193">
        <v>11</v>
      </c>
      <c r="S193">
        <v>66</v>
      </c>
      <c r="T193">
        <v>33</v>
      </c>
      <c r="U193">
        <v>33</v>
      </c>
    </row>
    <row r="194">
      <c r="A194" t="s">
        <v>610</v>
      </c>
      <c r="B194" t="s">
        <v>22</v>
      </c>
      <c r="C194" t="s">
        <v>608</v>
      </c>
      <c r="D194" t="s">
        <v>222</v>
      </c>
      <c r="E194" t="str">
        <f>HYPERLINK("https://www.google.com/maps/place/8.4696418%2C-13.2412158", "8.4696418,-13.2412158")</f>
        <v>8.4696418,-13.2412158</v>
      </c>
      <c r="F194" t="s">
        <v>611</v>
      </c>
      <c r="G194">
        <v>22</v>
      </c>
      <c r="H194">
        <v>11</v>
      </c>
      <c r="I194">
        <v>11</v>
      </c>
      <c r="J194">
        <v>44</v>
      </c>
      <c r="K194">
        <v>22</v>
      </c>
      <c r="L194">
        <v>22</v>
      </c>
      <c r="M194">
        <v>44</v>
      </c>
      <c r="N194">
        <v>22</v>
      </c>
      <c r="O194">
        <v>22</v>
      </c>
      <c r="P194">
        <v>66</v>
      </c>
      <c r="Q194">
        <v>33</v>
      </c>
      <c r="R194">
        <v>33</v>
      </c>
      <c r="S194">
        <v>66</v>
      </c>
      <c r="T194">
        <v>33</v>
      </c>
      <c r="U194">
        <v>33</v>
      </c>
    </row>
    <row r="195">
      <c r="A195" t="s">
        <v>612</v>
      </c>
      <c r="B195" t="s">
        <v>22</v>
      </c>
      <c r="C195" t="s">
        <v>613</v>
      </c>
      <c r="D195" t="s">
        <v>222</v>
      </c>
      <c r="E195" t="str">
        <f>HYPERLINK("https://www.google.com/maps/place/8.4696966%2C-13.241202", "8.4696966,-13.241202")</f>
        <v>8.4696966,-13.241202</v>
      </c>
      <c r="F195" t="s">
        <v>614</v>
      </c>
      <c r="G195">
        <v>44</v>
      </c>
      <c r="H195">
        <v>22</v>
      </c>
      <c r="I195">
        <v>22</v>
      </c>
      <c r="J195">
        <v>44</v>
      </c>
      <c r="K195">
        <v>22</v>
      </c>
      <c r="L195">
        <v>22</v>
      </c>
      <c r="M195">
        <v>44</v>
      </c>
      <c r="N195">
        <v>22</v>
      </c>
      <c r="O195">
        <v>22</v>
      </c>
      <c r="P195">
        <v>44</v>
      </c>
      <c r="Q195">
        <v>22</v>
      </c>
      <c r="R195">
        <v>22</v>
      </c>
      <c r="S195">
        <v>66</v>
      </c>
      <c r="T195">
        <v>33</v>
      </c>
      <c r="U195">
        <v>33</v>
      </c>
    </row>
    <row r="196">
      <c r="A196" t="s">
        <v>615</v>
      </c>
      <c r="B196" t="s">
        <v>22</v>
      </c>
      <c r="C196" t="s">
        <v>616</v>
      </c>
      <c r="D196" t="s">
        <v>222</v>
      </c>
      <c r="E196" t="str">
        <f>HYPERLINK("https://www.google.com/maps/place/8.4696416%2C-13.2412156", "8.4696416,-13.2412156")</f>
        <v>8.4696416,-13.2412156</v>
      </c>
      <c r="F196" t="s">
        <v>617</v>
      </c>
      <c r="G196">
        <v>66</v>
      </c>
      <c r="H196">
        <v>33</v>
      </c>
      <c r="I196">
        <v>33</v>
      </c>
      <c r="J196">
        <v>66</v>
      </c>
      <c r="K196">
        <v>33</v>
      </c>
      <c r="L196">
        <v>33</v>
      </c>
      <c r="M196">
        <v>66</v>
      </c>
      <c r="N196">
        <v>33</v>
      </c>
      <c r="O196">
        <v>33</v>
      </c>
      <c r="P196">
        <v>44</v>
      </c>
      <c r="Q196">
        <v>22</v>
      </c>
      <c r="R196">
        <v>22</v>
      </c>
      <c r="S196">
        <v>44</v>
      </c>
      <c r="T196">
        <v>22</v>
      </c>
      <c r="U196">
        <v>22</v>
      </c>
    </row>
    <row r="197">
      <c r="A197" t="s">
        <v>618</v>
      </c>
      <c r="B197" t="s">
        <v>22</v>
      </c>
      <c r="C197" t="s">
        <v>619</v>
      </c>
      <c r="D197" t="s">
        <v>222</v>
      </c>
      <c r="E197" t="str">
        <f>HYPERLINK("https://www.google.com/maps/place/8.4696424%2C-13.2412167", "8.4696424,-13.2412167")</f>
        <v>8.4696424,-13.2412167</v>
      </c>
      <c r="F197" t="s">
        <v>620</v>
      </c>
      <c r="G197">
        <v>66</v>
      </c>
      <c r="H197">
        <v>33</v>
      </c>
      <c r="I197">
        <v>33</v>
      </c>
      <c r="J197">
        <v>66</v>
      </c>
      <c r="K197">
        <v>33</v>
      </c>
      <c r="L197">
        <v>33</v>
      </c>
      <c r="M197">
        <v>44</v>
      </c>
      <c r="N197">
        <v>22</v>
      </c>
      <c r="O197">
        <v>22</v>
      </c>
      <c r="P197">
        <v>44</v>
      </c>
      <c r="Q197">
        <v>22</v>
      </c>
      <c r="R197">
        <v>22</v>
      </c>
      <c r="S197">
        <v>66</v>
      </c>
      <c r="T197">
        <v>33</v>
      </c>
      <c r="U197">
        <v>33</v>
      </c>
    </row>
    <row r="198">
      <c r="A198" t="s">
        <v>621</v>
      </c>
      <c r="B198" t="s">
        <v>22</v>
      </c>
      <c r="C198" t="s">
        <v>619</v>
      </c>
      <c r="D198" t="s">
        <v>222</v>
      </c>
      <c r="E198" t="str">
        <f>HYPERLINK("https://www.google.com/maps/place/8.4696451%2C-13.2412203", "8.4696451,-13.2412203")</f>
        <v>8.4696451,-13.2412203</v>
      </c>
      <c r="F198" t="s">
        <v>622</v>
      </c>
      <c r="G198">
        <v>66</v>
      </c>
      <c r="H198">
        <v>33</v>
      </c>
      <c r="I198">
        <v>33</v>
      </c>
      <c r="J198">
        <v>66</v>
      </c>
      <c r="K198">
        <v>33</v>
      </c>
      <c r="L198">
        <v>33</v>
      </c>
      <c r="M198">
        <v>66</v>
      </c>
      <c r="N198">
        <v>33</v>
      </c>
      <c r="O198">
        <v>33</v>
      </c>
      <c r="P198">
        <v>66</v>
      </c>
      <c r="Q198">
        <v>33</v>
      </c>
      <c r="R198">
        <v>33</v>
      </c>
      <c r="S198">
        <v>66</v>
      </c>
      <c r="T198">
        <v>33</v>
      </c>
      <c r="U198">
        <v>33</v>
      </c>
    </row>
    <row r="199">
      <c r="A199" t="s">
        <v>623</v>
      </c>
      <c r="B199" t="s">
        <v>22</v>
      </c>
      <c r="C199" t="s">
        <v>624</v>
      </c>
      <c r="D199" t="s">
        <v>225</v>
      </c>
      <c r="E199" t="str">
        <f>HYPERLINK("https://www.google.com/maps/place/8.4696436%2C-13.2412135", "8.4696436,-13.2412135")</f>
        <v>8.4696436,-13.2412135</v>
      </c>
      <c r="F199" t="s">
        <v>625</v>
      </c>
      <c r="G199">
        <v>22</v>
      </c>
      <c r="H199">
        <v>11</v>
      </c>
      <c r="I199">
        <v>11</v>
      </c>
      <c r="J199">
        <v>22</v>
      </c>
      <c r="K199">
        <v>11</v>
      </c>
      <c r="L199">
        <v>11</v>
      </c>
      <c r="M199">
        <v>22</v>
      </c>
      <c r="N199">
        <v>11</v>
      </c>
      <c r="O199">
        <v>11</v>
      </c>
      <c r="P199">
        <v>66</v>
      </c>
      <c r="Q199">
        <v>33</v>
      </c>
      <c r="R199">
        <v>33</v>
      </c>
      <c r="S199">
        <v>66</v>
      </c>
      <c r="T199">
        <v>33</v>
      </c>
      <c r="U199">
        <v>33</v>
      </c>
    </row>
    <row r="200">
      <c r="A200" t="s">
        <v>626</v>
      </c>
      <c r="B200" t="s">
        <v>22</v>
      </c>
      <c r="C200" t="s">
        <v>627</v>
      </c>
      <c r="D200" t="s">
        <v>225</v>
      </c>
      <c r="E200" t="str">
        <f>HYPERLINK("https://www.google.com/maps/place/8.4696469%2C-13.2412147", "8.4696469,-13.2412147")</f>
        <v>8.4696469,-13.2412147</v>
      </c>
      <c r="F200" t="s">
        <v>628</v>
      </c>
      <c r="G200">
        <v>44</v>
      </c>
      <c r="H200">
        <v>22</v>
      </c>
      <c r="I200">
        <v>22</v>
      </c>
      <c r="J200">
        <v>66</v>
      </c>
      <c r="K200">
        <v>33</v>
      </c>
      <c r="L200">
        <v>33</v>
      </c>
      <c r="M200">
        <v>66</v>
      </c>
      <c r="N200">
        <v>33</v>
      </c>
      <c r="O200">
        <v>33</v>
      </c>
      <c r="P200">
        <v>66</v>
      </c>
      <c r="Q200">
        <v>33</v>
      </c>
      <c r="R200">
        <v>33</v>
      </c>
      <c r="S200">
        <v>66</v>
      </c>
      <c r="T200">
        <v>33</v>
      </c>
      <c r="U200">
        <v>33</v>
      </c>
    </row>
    <row r="201">
      <c r="A201" t="s">
        <v>629</v>
      </c>
      <c r="B201" t="s">
        <v>22</v>
      </c>
      <c r="C201" t="s">
        <v>630</v>
      </c>
      <c r="D201" t="s">
        <v>225</v>
      </c>
      <c r="E201" t="str">
        <f>HYPERLINK("https://www.google.com/maps/place/8.469699%2C-13.2412602", "8.469699,-13.2412602")</f>
        <v>8.469699,-13.2412602</v>
      </c>
      <c r="F201" t="s">
        <v>631</v>
      </c>
      <c r="G201">
        <v>22</v>
      </c>
      <c r="H201">
        <v>11</v>
      </c>
      <c r="I201">
        <v>11</v>
      </c>
      <c r="J201">
        <v>22</v>
      </c>
      <c r="K201">
        <v>11</v>
      </c>
      <c r="L201">
        <v>11</v>
      </c>
      <c r="M201">
        <v>66</v>
      </c>
      <c r="N201">
        <v>33</v>
      </c>
      <c r="O201">
        <v>33</v>
      </c>
      <c r="P201">
        <v>66</v>
      </c>
      <c r="Q201">
        <v>33</v>
      </c>
      <c r="R201">
        <v>33</v>
      </c>
      <c r="S201">
        <v>66</v>
      </c>
      <c r="T201">
        <v>33</v>
      </c>
      <c r="U201">
        <v>33</v>
      </c>
    </row>
    <row r="202">
      <c r="A202" t="s">
        <v>632</v>
      </c>
      <c r="B202" t="s">
        <v>22</v>
      </c>
      <c r="C202" t="s">
        <v>633</v>
      </c>
      <c r="D202" t="s">
        <v>225</v>
      </c>
      <c r="E202" t="str">
        <f>HYPERLINK("https://www.google.com/maps/place/8.4696412%2C-13.2412171", "8.4696412,-13.2412171")</f>
        <v>8.4696412,-13.2412171</v>
      </c>
      <c r="F202" t="s">
        <v>634</v>
      </c>
      <c r="G202">
        <v>22</v>
      </c>
      <c r="H202">
        <v>11</v>
      </c>
      <c r="I202">
        <v>11</v>
      </c>
      <c r="J202">
        <v>22</v>
      </c>
      <c r="K202">
        <v>11</v>
      </c>
      <c r="L202">
        <v>11</v>
      </c>
      <c r="M202">
        <v>22</v>
      </c>
      <c r="N202">
        <v>11</v>
      </c>
      <c r="O202">
        <v>11</v>
      </c>
      <c r="P202">
        <v>22</v>
      </c>
      <c r="Q202">
        <v>11</v>
      </c>
      <c r="R202">
        <v>11</v>
      </c>
      <c r="S202">
        <v>22</v>
      </c>
      <c r="T202">
        <v>11</v>
      </c>
      <c r="U202">
        <v>11</v>
      </c>
    </row>
    <row r="203">
      <c r="A203" t="s">
        <v>635</v>
      </c>
      <c r="B203" t="s">
        <v>22</v>
      </c>
      <c r="C203" t="s">
        <v>636</v>
      </c>
      <c r="D203" t="s">
        <v>225</v>
      </c>
      <c r="E203" t="str">
        <f>HYPERLINK("https://www.google.com/maps/place/8.4696824%2C-13.2411952", "8.4696824,-13.2411952")</f>
        <v>8.4696824,-13.2411952</v>
      </c>
      <c r="F203" t="s">
        <v>637</v>
      </c>
      <c r="G203">
        <v>44</v>
      </c>
      <c r="H203">
        <v>22</v>
      </c>
      <c r="I203">
        <v>22</v>
      </c>
      <c r="J203">
        <v>66</v>
      </c>
      <c r="K203">
        <v>33</v>
      </c>
      <c r="L203">
        <v>33</v>
      </c>
      <c r="M203">
        <v>66</v>
      </c>
      <c r="N203">
        <v>33</v>
      </c>
      <c r="O203">
        <v>33</v>
      </c>
      <c r="P203">
        <v>44</v>
      </c>
      <c r="Q203">
        <v>22</v>
      </c>
      <c r="R203">
        <v>22</v>
      </c>
      <c r="S203">
        <v>66</v>
      </c>
      <c r="T203">
        <v>33</v>
      </c>
      <c r="U203">
        <v>33</v>
      </c>
    </row>
    <row r="204">
      <c r="A204" t="s">
        <v>638</v>
      </c>
      <c r="B204" t="s">
        <v>22</v>
      </c>
      <c r="C204" t="s">
        <v>636</v>
      </c>
      <c r="D204" t="s">
        <v>225</v>
      </c>
      <c r="E204" t="str">
        <f>HYPERLINK("https://www.google.com/maps/place/8.4696421%2C-13.2412146", "8.4696421,-13.2412146")</f>
        <v>8.4696421,-13.2412146</v>
      </c>
      <c r="F204" t="s">
        <v>639</v>
      </c>
      <c r="G204">
        <v>52</v>
      </c>
      <c r="H204">
        <v>25</v>
      </c>
      <c r="I204">
        <v>27</v>
      </c>
      <c r="J204">
        <v>22</v>
      </c>
      <c r="K204">
        <v>11</v>
      </c>
      <c r="L204">
        <v>11</v>
      </c>
      <c r="M204">
        <v>44</v>
      </c>
      <c r="N204">
        <v>22</v>
      </c>
      <c r="O204">
        <v>22</v>
      </c>
      <c r="P204">
        <v>44</v>
      </c>
      <c r="Q204">
        <v>22</v>
      </c>
      <c r="R204">
        <v>22</v>
      </c>
      <c r="S204">
        <v>44</v>
      </c>
      <c r="T204">
        <v>22</v>
      </c>
      <c r="U204">
        <v>22</v>
      </c>
    </row>
    <row r="205">
      <c r="A205" t="s">
        <v>640</v>
      </c>
      <c r="B205" t="s">
        <v>22</v>
      </c>
      <c r="C205" t="s">
        <v>641</v>
      </c>
      <c r="D205" t="s">
        <v>225</v>
      </c>
      <c r="E205" t="str">
        <f>HYPERLINK("https://www.google.com/maps/place/8.469639%2C-13.2412124", "8.469639,-13.2412124")</f>
        <v>8.469639,-13.2412124</v>
      </c>
      <c r="F205" t="s">
        <v>642</v>
      </c>
      <c r="G205">
        <v>22</v>
      </c>
      <c r="H205">
        <v>11</v>
      </c>
      <c r="I205">
        <v>11</v>
      </c>
      <c r="J205">
        <v>22</v>
      </c>
      <c r="K205">
        <v>11</v>
      </c>
      <c r="L205">
        <v>11</v>
      </c>
      <c r="M205">
        <v>22</v>
      </c>
      <c r="N205">
        <v>11</v>
      </c>
      <c r="O205">
        <v>11</v>
      </c>
      <c r="P205">
        <v>22</v>
      </c>
      <c r="Q205">
        <v>11</v>
      </c>
      <c r="R205">
        <v>11</v>
      </c>
      <c r="S205">
        <v>22</v>
      </c>
      <c r="T205">
        <v>11</v>
      </c>
      <c r="U205">
        <v>11</v>
      </c>
    </row>
    <row r="206">
      <c r="A206" t="s">
        <v>643</v>
      </c>
      <c r="B206" t="s">
        <v>22</v>
      </c>
      <c r="C206" t="s">
        <v>644</v>
      </c>
      <c r="D206" t="s">
        <v>225</v>
      </c>
      <c r="E206" t="str">
        <f>HYPERLINK("https://www.google.com/maps/place/8.4696409%2C-13.2412135", "8.4696409,-13.2412135")</f>
        <v>8.4696409,-13.2412135</v>
      </c>
      <c r="F206" t="s">
        <v>645</v>
      </c>
      <c r="G206">
        <v>22</v>
      </c>
      <c r="H206">
        <v>11</v>
      </c>
      <c r="I206">
        <v>11</v>
      </c>
      <c r="J206">
        <v>22</v>
      </c>
      <c r="K206">
        <v>11</v>
      </c>
      <c r="L206">
        <v>11</v>
      </c>
      <c r="M206">
        <v>22</v>
      </c>
      <c r="N206">
        <v>11</v>
      </c>
      <c r="O206">
        <v>11</v>
      </c>
      <c r="P206">
        <v>22</v>
      </c>
      <c r="Q206">
        <v>11</v>
      </c>
      <c r="R206">
        <v>11</v>
      </c>
      <c r="S206">
        <v>22</v>
      </c>
      <c r="T206">
        <v>11</v>
      </c>
      <c r="U206">
        <v>11</v>
      </c>
    </row>
    <row r="207">
      <c r="A207" t="s">
        <v>646</v>
      </c>
      <c r="B207" t="s">
        <v>22</v>
      </c>
      <c r="C207" t="s">
        <v>644</v>
      </c>
      <c r="D207" t="s">
        <v>225</v>
      </c>
      <c r="E207" t="str">
        <f>HYPERLINK("https://www.google.com/maps/place/8.4696466%2C-13.2412139", "8.4696466,-13.2412139")</f>
        <v>8.4696466,-13.2412139</v>
      </c>
      <c r="F207" t="s">
        <v>647</v>
      </c>
      <c r="G207">
        <v>22</v>
      </c>
      <c r="H207">
        <v>11</v>
      </c>
      <c r="I207">
        <v>11</v>
      </c>
      <c r="J207">
        <v>22</v>
      </c>
      <c r="K207">
        <v>11</v>
      </c>
      <c r="L207">
        <v>11</v>
      </c>
      <c r="M207">
        <v>22</v>
      </c>
      <c r="N207">
        <v>11</v>
      </c>
      <c r="O207">
        <v>11</v>
      </c>
      <c r="P207">
        <v>22</v>
      </c>
      <c r="Q207">
        <v>11</v>
      </c>
      <c r="R207">
        <v>11</v>
      </c>
      <c r="S207">
        <v>22</v>
      </c>
      <c r="T207">
        <v>11</v>
      </c>
      <c r="U207">
        <v>11</v>
      </c>
    </row>
    <row r="208">
      <c r="A208" t="s">
        <v>648</v>
      </c>
      <c r="B208" t="s">
        <v>22</v>
      </c>
      <c r="C208" t="s">
        <v>649</v>
      </c>
      <c r="D208" t="s">
        <v>225</v>
      </c>
      <c r="E208" t="str">
        <f>HYPERLINK("https://www.google.com/maps/place/8.4696473%2C-13.2412156", "8.4696473,-13.2412156")</f>
        <v>8.4696473,-13.2412156</v>
      </c>
      <c r="F208" t="s">
        <v>650</v>
      </c>
      <c r="G208">
        <v>22</v>
      </c>
      <c r="H208">
        <v>11</v>
      </c>
      <c r="I208">
        <v>11</v>
      </c>
      <c r="J208">
        <v>22</v>
      </c>
      <c r="K208">
        <v>11</v>
      </c>
      <c r="L208">
        <v>11</v>
      </c>
      <c r="M208">
        <v>22</v>
      </c>
      <c r="N208">
        <v>11</v>
      </c>
      <c r="O208">
        <v>11</v>
      </c>
      <c r="P208">
        <v>22</v>
      </c>
      <c r="Q208">
        <v>11</v>
      </c>
      <c r="R208">
        <v>11</v>
      </c>
      <c r="S208">
        <v>44</v>
      </c>
      <c r="T208">
        <v>22</v>
      </c>
      <c r="U208">
        <v>22</v>
      </c>
    </row>
    <row r="209">
      <c r="A209" t="s">
        <v>651</v>
      </c>
      <c r="B209" t="s">
        <v>22</v>
      </c>
      <c r="C209" t="s">
        <v>225</v>
      </c>
      <c r="D209" t="s">
        <v>225</v>
      </c>
      <c r="E209" t="str">
        <f>HYPERLINK("https://www.google.com/maps/place/8.4696864%2C-13.2412547", "8.4696864,-13.2412547")</f>
        <v>8.4696864,-13.2412547</v>
      </c>
      <c r="F209" t="s">
        <v>652</v>
      </c>
      <c r="G209">
        <v>10</v>
      </c>
      <c r="H209">
        <v>5</v>
      </c>
      <c r="I209">
        <v>5</v>
      </c>
      <c r="J209">
        <v>16</v>
      </c>
      <c r="K209">
        <v>7</v>
      </c>
      <c r="L209">
        <v>6</v>
      </c>
      <c r="M209">
        <v>17</v>
      </c>
      <c r="N209">
        <v>10</v>
      </c>
      <c r="O209">
        <v>7</v>
      </c>
      <c r="P209">
        <v>19</v>
      </c>
      <c r="Q209">
        <v>8</v>
      </c>
      <c r="R209">
        <v>9</v>
      </c>
      <c r="S209">
        <v>28</v>
      </c>
      <c r="T209">
        <v>15</v>
      </c>
      <c r="U209">
        <v>9</v>
      </c>
    </row>
    <row r="210">
      <c r="A210" t="s">
        <v>653</v>
      </c>
      <c r="B210" t="s">
        <v>22</v>
      </c>
      <c r="C210" t="s">
        <v>654</v>
      </c>
      <c r="D210" t="s">
        <v>228</v>
      </c>
      <c r="E210" t="str">
        <f>HYPERLINK("https://www.google.com/maps/place/8.4696462%2C-13.2412137", "8.4696462,-13.2412137")</f>
        <v>8.4696462,-13.2412137</v>
      </c>
      <c r="F210" t="s">
        <v>655</v>
      </c>
      <c r="G210">
        <v>22</v>
      </c>
      <c r="H210">
        <v>11</v>
      </c>
      <c r="I210">
        <v>11</v>
      </c>
      <c r="J210">
        <v>22</v>
      </c>
      <c r="K210">
        <v>11</v>
      </c>
      <c r="L210">
        <v>11</v>
      </c>
      <c r="M210">
        <v>22</v>
      </c>
      <c r="N210">
        <v>11</v>
      </c>
      <c r="O210">
        <v>11</v>
      </c>
      <c r="P210">
        <v>44</v>
      </c>
      <c r="Q210">
        <v>22</v>
      </c>
      <c r="R210">
        <v>22</v>
      </c>
      <c r="S210">
        <v>22</v>
      </c>
      <c r="T210">
        <v>11</v>
      </c>
      <c r="U210">
        <v>11</v>
      </c>
    </row>
    <row r="211">
      <c r="A211" t="s">
        <v>656</v>
      </c>
      <c r="B211" t="s">
        <v>22</v>
      </c>
      <c r="C211" t="s">
        <v>657</v>
      </c>
      <c r="D211" t="s">
        <v>228</v>
      </c>
      <c r="E211" t="str">
        <f>HYPERLINK("https://www.google.com/maps/place/8.4696492%2C-13.2412145", "8.4696492,-13.2412145")</f>
        <v>8.4696492,-13.2412145</v>
      </c>
      <c r="F211" t="s">
        <v>658</v>
      </c>
      <c r="G211">
        <v>22</v>
      </c>
      <c r="H211">
        <v>11</v>
      </c>
      <c r="I211">
        <v>11</v>
      </c>
      <c r="J211">
        <v>22</v>
      </c>
      <c r="K211">
        <v>11</v>
      </c>
      <c r="L211">
        <v>11</v>
      </c>
      <c r="M211">
        <v>22</v>
      </c>
      <c r="N211">
        <v>11</v>
      </c>
      <c r="O211">
        <v>11</v>
      </c>
      <c r="P211">
        <v>22</v>
      </c>
      <c r="Q211">
        <v>11</v>
      </c>
      <c r="R211">
        <v>11</v>
      </c>
      <c r="S211">
        <v>22</v>
      </c>
      <c r="T211">
        <v>11</v>
      </c>
      <c r="U211">
        <v>11</v>
      </c>
    </row>
    <row r="212">
      <c r="A212" t="s">
        <v>659</v>
      </c>
      <c r="B212" t="s">
        <v>22</v>
      </c>
      <c r="C212" t="s">
        <v>660</v>
      </c>
      <c r="D212" t="s">
        <v>235</v>
      </c>
      <c r="E212" t="str">
        <f>HYPERLINK("https://www.google.com/maps/place/8.4696457%2C-13.2412147", "8.4696457,-13.2412147")</f>
        <v>8.4696457,-13.2412147</v>
      </c>
      <c r="F212" t="s">
        <v>661</v>
      </c>
      <c r="G212">
        <v>22</v>
      </c>
      <c r="H212">
        <v>11</v>
      </c>
      <c r="I212">
        <v>11</v>
      </c>
      <c r="J212">
        <v>22</v>
      </c>
      <c r="K212">
        <v>11</v>
      </c>
      <c r="L212">
        <v>11</v>
      </c>
      <c r="M212">
        <v>22</v>
      </c>
      <c r="N212">
        <v>11</v>
      </c>
      <c r="O212">
        <v>11</v>
      </c>
      <c r="P212">
        <v>22</v>
      </c>
      <c r="Q212">
        <v>11</v>
      </c>
      <c r="R212">
        <v>11</v>
      </c>
      <c r="S212">
        <v>22</v>
      </c>
      <c r="T212">
        <v>11</v>
      </c>
      <c r="U212">
        <v>11</v>
      </c>
    </row>
    <row r="213">
      <c r="A213" t="s">
        <v>662</v>
      </c>
      <c r="B213" t="s">
        <v>22</v>
      </c>
      <c r="C213" t="s">
        <v>663</v>
      </c>
      <c r="D213" t="s">
        <v>235</v>
      </c>
      <c r="E213" t="str">
        <f>HYPERLINK("https://www.google.com/maps/place/8.4696415%2C-13.2412209", "8.4696415,-13.2412209")</f>
        <v>8.4696415,-13.2412209</v>
      </c>
      <c r="F213" t="s">
        <v>664</v>
      </c>
      <c r="G213">
        <v>22</v>
      </c>
      <c r="H213">
        <v>11</v>
      </c>
      <c r="I213">
        <v>11</v>
      </c>
      <c r="J213">
        <v>22</v>
      </c>
      <c r="K213">
        <v>11</v>
      </c>
      <c r="L213">
        <v>11</v>
      </c>
      <c r="M213">
        <v>22</v>
      </c>
      <c r="N213">
        <v>11</v>
      </c>
      <c r="O213">
        <v>11</v>
      </c>
      <c r="P213">
        <v>44</v>
      </c>
      <c r="Q213">
        <v>22</v>
      </c>
      <c r="R213">
        <v>22</v>
      </c>
      <c r="S213">
        <v>22</v>
      </c>
      <c r="T213">
        <v>11</v>
      </c>
      <c r="U213">
        <v>11</v>
      </c>
    </row>
    <row r="214">
      <c r="A214" t="s">
        <v>665</v>
      </c>
      <c r="B214" t="s">
        <v>22</v>
      </c>
      <c r="C214" t="s">
        <v>666</v>
      </c>
      <c r="D214" t="s">
        <v>667</v>
      </c>
      <c r="E214" t="str">
        <f>HYPERLINK("https://www.google.com/maps/place/8.4696774%2C-13.2412475", "8.4696774,-13.2412475")</f>
        <v>8.4696774,-13.2412475</v>
      </c>
      <c r="F214" t="s">
        <v>668</v>
      </c>
      <c r="G214">
        <v>22</v>
      </c>
      <c r="H214">
        <v>11</v>
      </c>
      <c r="I214">
        <v>11</v>
      </c>
      <c r="J214">
        <v>22</v>
      </c>
      <c r="K214">
        <v>11</v>
      </c>
      <c r="L214">
        <v>11</v>
      </c>
      <c r="M214">
        <v>22</v>
      </c>
      <c r="N214">
        <v>11</v>
      </c>
      <c r="O214">
        <v>11</v>
      </c>
      <c r="P214">
        <v>22</v>
      </c>
      <c r="Q214">
        <v>11</v>
      </c>
      <c r="R214">
        <v>11</v>
      </c>
      <c r="S214">
        <v>44</v>
      </c>
      <c r="T214">
        <v>22</v>
      </c>
      <c r="U214">
        <v>22</v>
      </c>
    </row>
    <row r="215">
      <c r="A215" t="s">
        <v>669</v>
      </c>
      <c r="B215" t="s">
        <v>22</v>
      </c>
      <c r="C215" t="s">
        <v>670</v>
      </c>
      <c r="D215" t="s">
        <v>667</v>
      </c>
      <c r="E215" t="str">
        <f>HYPERLINK("https://www.google.com/maps/place/8.4696448%2C-13.2412147", "8.4696448,-13.2412147")</f>
        <v>8.4696448,-13.2412147</v>
      </c>
      <c r="F215" t="s">
        <v>671</v>
      </c>
      <c r="G215">
        <v>22</v>
      </c>
      <c r="H215">
        <v>11</v>
      </c>
      <c r="I215">
        <v>11</v>
      </c>
      <c r="J215">
        <v>22</v>
      </c>
      <c r="K215">
        <v>11</v>
      </c>
      <c r="L215">
        <v>11</v>
      </c>
      <c r="M215">
        <v>22</v>
      </c>
      <c r="N215">
        <v>11</v>
      </c>
      <c r="O215">
        <v>11</v>
      </c>
      <c r="P215">
        <v>22</v>
      </c>
      <c r="Q215">
        <v>11</v>
      </c>
      <c r="R215">
        <v>11</v>
      </c>
      <c r="S215">
        <v>22</v>
      </c>
      <c r="T215">
        <v>11</v>
      </c>
      <c r="U215">
        <v>11</v>
      </c>
    </row>
    <row r="216">
      <c r="A216" t="s">
        <v>672</v>
      </c>
      <c r="B216" t="s">
        <v>22</v>
      </c>
      <c r="C216" t="s">
        <v>667</v>
      </c>
      <c r="D216" t="s">
        <v>667</v>
      </c>
      <c r="E216" t="str">
        <f>HYPERLINK("https://www.google.com/maps/place/8.4696411%2C-13.2412126", "8.4696411,-13.2412126")</f>
        <v>8.4696411,-13.2412126</v>
      </c>
      <c r="F216" t="s">
        <v>673</v>
      </c>
      <c r="G216">
        <v>12</v>
      </c>
      <c r="H216">
        <v>8</v>
      </c>
      <c r="I216">
        <v>2</v>
      </c>
      <c r="J216">
        <v>16</v>
      </c>
      <c r="K216">
        <v>4</v>
      </c>
      <c r="L216">
        <v>10</v>
      </c>
      <c r="M216">
        <v>18</v>
      </c>
      <c r="N216">
        <v>8</v>
      </c>
      <c r="O216">
        <v>8</v>
      </c>
      <c r="P216">
        <v>19</v>
      </c>
      <c r="Q216">
        <v>9</v>
      </c>
      <c r="R216">
        <v>10</v>
      </c>
      <c r="S216">
        <v>20</v>
      </c>
      <c r="T216">
        <v>5</v>
      </c>
      <c r="U216">
        <v>15</v>
      </c>
    </row>
    <row r="217">
      <c r="A217" t="s">
        <v>674</v>
      </c>
      <c r="B217" t="s">
        <v>22</v>
      </c>
      <c r="C217" t="s">
        <v>675</v>
      </c>
      <c r="D217" t="s">
        <v>667</v>
      </c>
      <c r="E217" t="str">
        <f>HYPERLINK("https://www.google.com/maps/place/8.469645%2C-13.2412168", "8.469645,-13.2412168")</f>
        <v>8.469645,-13.2412168</v>
      </c>
      <c r="F217" t="s">
        <v>676</v>
      </c>
      <c r="G217">
        <v>22</v>
      </c>
      <c r="H217">
        <v>11</v>
      </c>
      <c r="I217">
        <v>11</v>
      </c>
      <c r="J217">
        <v>22</v>
      </c>
      <c r="K217">
        <v>11</v>
      </c>
      <c r="L217">
        <v>11</v>
      </c>
      <c r="M217">
        <v>22</v>
      </c>
      <c r="N217">
        <v>11</v>
      </c>
      <c r="O217">
        <v>11</v>
      </c>
      <c r="P217">
        <v>22</v>
      </c>
      <c r="Q217">
        <v>11</v>
      </c>
      <c r="R217">
        <v>11</v>
      </c>
      <c r="S217">
        <v>44</v>
      </c>
      <c r="T217">
        <v>22</v>
      </c>
      <c r="U217">
        <v>22</v>
      </c>
    </row>
    <row r="218">
      <c r="A218" t="s">
        <v>677</v>
      </c>
      <c r="B218" t="s">
        <v>22</v>
      </c>
      <c r="C218" t="s">
        <v>675</v>
      </c>
      <c r="D218" t="s">
        <v>667</v>
      </c>
      <c r="E218" t="str">
        <f>HYPERLINK("https://www.google.com/maps/place/8.4696476%2C-13.2412127", "8.4696476,-13.2412127")</f>
        <v>8.4696476,-13.2412127</v>
      </c>
      <c r="F218" t="s">
        <v>678</v>
      </c>
      <c r="G218">
        <v>22</v>
      </c>
      <c r="H218">
        <v>11</v>
      </c>
      <c r="I218">
        <v>11</v>
      </c>
      <c r="J218">
        <v>22</v>
      </c>
      <c r="K218">
        <v>11</v>
      </c>
      <c r="L218">
        <v>11</v>
      </c>
      <c r="M218">
        <v>22</v>
      </c>
      <c r="N218">
        <v>11</v>
      </c>
      <c r="O218">
        <v>11</v>
      </c>
      <c r="P218">
        <v>22</v>
      </c>
      <c r="Q218">
        <v>11</v>
      </c>
      <c r="R218">
        <v>11</v>
      </c>
      <c r="S218">
        <v>55</v>
      </c>
      <c r="T218">
        <v>25</v>
      </c>
      <c r="U218">
        <v>30</v>
      </c>
    </row>
    <row r="219">
      <c r="A219" t="s">
        <v>679</v>
      </c>
      <c r="B219" t="s">
        <v>22</v>
      </c>
      <c r="C219" t="s">
        <v>680</v>
      </c>
      <c r="D219" t="s">
        <v>667</v>
      </c>
      <c r="E219" t="str">
        <f>HYPERLINK("https://www.google.com/maps/place/8.4696941%2C-13.2412663", "8.4696941,-13.2412663")</f>
        <v>8.4696941,-13.2412663</v>
      </c>
      <c r="F219" t="s">
        <v>681</v>
      </c>
      <c r="G219">
        <v>22</v>
      </c>
      <c r="H219">
        <v>11</v>
      </c>
      <c r="I219">
        <v>11</v>
      </c>
      <c r="J219">
        <v>22</v>
      </c>
      <c r="K219">
        <v>11</v>
      </c>
      <c r="L219">
        <v>11</v>
      </c>
      <c r="M219">
        <v>22</v>
      </c>
      <c r="N219">
        <v>11</v>
      </c>
      <c r="O219">
        <v>11</v>
      </c>
      <c r="P219">
        <v>22</v>
      </c>
      <c r="Q219">
        <v>11</v>
      </c>
      <c r="R219">
        <v>11</v>
      </c>
      <c r="S219">
        <v>22</v>
      </c>
      <c r="T219">
        <v>11</v>
      </c>
      <c r="U219">
        <v>11</v>
      </c>
    </row>
    <row r="220">
      <c r="A220" t="s">
        <v>682</v>
      </c>
      <c r="B220" t="s">
        <v>22</v>
      </c>
      <c r="C220" t="s">
        <v>683</v>
      </c>
      <c r="D220" t="s">
        <v>667</v>
      </c>
      <c r="E220" t="str">
        <f>HYPERLINK("https://www.google.com/maps/place/8.469643%2C-13.2412171", "8.469643,-13.2412171")</f>
        <v>8.469643,-13.2412171</v>
      </c>
      <c r="F220" t="s">
        <v>684</v>
      </c>
      <c r="G220">
        <v>22</v>
      </c>
      <c r="H220">
        <v>11</v>
      </c>
      <c r="I220">
        <v>11</v>
      </c>
      <c r="J220">
        <v>22</v>
      </c>
      <c r="K220">
        <v>11</v>
      </c>
      <c r="L220">
        <v>11</v>
      </c>
      <c r="M220">
        <v>33</v>
      </c>
      <c r="N220">
        <v>22</v>
      </c>
      <c r="O220">
        <v>11</v>
      </c>
      <c r="P220">
        <v>55</v>
      </c>
      <c r="Q220">
        <v>25</v>
      </c>
      <c r="R220">
        <v>30</v>
      </c>
      <c r="S220">
        <v>22</v>
      </c>
      <c r="T220">
        <v>11</v>
      </c>
      <c r="U220">
        <v>11</v>
      </c>
    </row>
    <row r="221">
      <c r="A221" t="s">
        <v>685</v>
      </c>
      <c r="B221" t="s">
        <v>22</v>
      </c>
      <c r="C221" t="s">
        <v>686</v>
      </c>
      <c r="D221" t="s">
        <v>667</v>
      </c>
      <c r="E221" t="str">
        <f>HYPERLINK("https://www.google.com/maps/place/8.4696527%2C-13.2412349", "8.4696527,-13.2412349")</f>
        <v>8.4696527,-13.2412349</v>
      </c>
      <c r="F221" t="s">
        <v>687</v>
      </c>
      <c r="G221">
        <v>22</v>
      </c>
      <c r="H221">
        <v>11</v>
      </c>
      <c r="I221">
        <v>11</v>
      </c>
      <c r="J221">
        <v>44</v>
      </c>
      <c r="K221">
        <v>22</v>
      </c>
      <c r="L221">
        <v>22</v>
      </c>
      <c r="M221">
        <v>22</v>
      </c>
      <c r="N221">
        <v>11</v>
      </c>
      <c r="O221">
        <v>11</v>
      </c>
      <c r="P221">
        <v>22</v>
      </c>
      <c r="Q221">
        <v>11</v>
      </c>
      <c r="R221">
        <v>11</v>
      </c>
      <c r="S221">
        <v>22</v>
      </c>
      <c r="T221">
        <v>11</v>
      </c>
      <c r="U221">
        <v>11</v>
      </c>
    </row>
    <row r="222">
      <c r="A222" t="s">
        <v>688</v>
      </c>
      <c r="B222" t="s">
        <v>22</v>
      </c>
      <c r="C222" t="s">
        <v>689</v>
      </c>
      <c r="D222" t="s">
        <v>667</v>
      </c>
      <c r="E222" t="str">
        <f>HYPERLINK("https://www.google.com/maps/place/8.4696427%2C-13.2412162", "8.4696427,-13.2412162")</f>
        <v>8.4696427,-13.2412162</v>
      </c>
      <c r="F222" t="s">
        <v>690</v>
      </c>
      <c r="G222">
        <v>22</v>
      </c>
      <c r="H222">
        <v>13</v>
      </c>
      <c r="I222">
        <v>9</v>
      </c>
      <c r="J222">
        <v>22</v>
      </c>
      <c r="K222">
        <v>11</v>
      </c>
      <c r="L222">
        <v>11</v>
      </c>
      <c r="M222">
        <v>33</v>
      </c>
      <c r="N222">
        <v>22</v>
      </c>
      <c r="O222">
        <v>11</v>
      </c>
      <c r="P222">
        <v>44</v>
      </c>
      <c r="Q222">
        <v>22</v>
      </c>
      <c r="R222">
        <v>22</v>
      </c>
      <c r="S222">
        <v>66</v>
      </c>
      <c r="T222">
        <v>33</v>
      </c>
      <c r="U222">
        <v>33</v>
      </c>
    </row>
    <row r="223">
      <c r="A223" t="s">
        <v>691</v>
      </c>
      <c r="B223" t="s">
        <v>22</v>
      </c>
      <c r="C223" t="s">
        <v>689</v>
      </c>
      <c r="D223" t="s">
        <v>667</v>
      </c>
      <c r="E223" t="str">
        <f>HYPERLINK("https://www.google.com/maps/place/8.4696427%2C-13.2412162", "8.4696427,-13.2412162")</f>
        <v>8.4696427,-13.2412162</v>
      </c>
      <c r="F223" t="s">
        <v>692</v>
      </c>
      <c r="G223">
        <v>22</v>
      </c>
      <c r="H223">
        <v>11</v>
      </c>
      <c r="I223">
        <v>11</v>
      </c>
      <c r="J223">
        <v>22</v>
      </c>
      <c r="K223">
        <v>11</v>
      </c>
      <c r="L223">
        <v>11</v>
      </c>
      <c r="M223">
        <v>22</v>
      </c>
      <c r="N223">
        <v>11</v>
      </c>
      <c r="O223">
        <v>11</v>
      </c>
      <c r="P223">
        <v>22</v>
      </c>
      <c r="Q223">
        <v>11</v>
      </c>
      <c r="R223">
        <v>11</v>
      </c>
      <c r="S223">
        <v>22</v>
      </c>
      <c r="T223">
        <v>11</v>
      </c>
      <c r="U223">
        <v>11</v>
      </c>
    </row>
    <row r="224">
      <c r="A224" t="s">
        <v>693</v>
      </c>
      <c r="B224" t="s">
        <v>22</v>
      </c>
      <c r="C224" t="s">
        <v>694</v>
      </c>
      <c r="D224" t="s">
        <v>238</v>
      </c>
      <c r="E224" t="str">
        <f>HYPERLINK("https://www.google.com/maps/place/8.4696431%2C-13.2412167", "8.4696431,-13.2412167")</f>
        <v>8.4696431,-13.2412167</v>
      </c>
      <c r="F224" t="s">
        <v>695</v>
      </c>
      <c r="G224">
        <v>22</v>
      </c>
      <c r="H224">
        <v>11</v>
      </c>
      <c r="I224">
        <v>11</v>
      </c>
      <c r="J224">
        <v>22</v>
      </c>
      <c r="K224">
        <v>11</v>
      </c>
      <c r="L224">
        <v>11</v>
      </c>
      <c r="M224">
        <v>22</v>
      </c>
      <c r="N224">
        <v>11</v>
      </c>
      <c r="O224">
        <v>11</v>
      </c>
      <c r="P224">
        <v>22</v>
      </c>
      <c r="Q224">
        <v>11</v>
      </c>
      <c r="R224">
        <v>11</v>
      </c>
      <c r="S224">
        <v>22</v>
      </c>
      <c r="T224">
        <v>11</v>
      </c>
      <c r="U224">
        <v>11</v>
      </c>
    </row>
    <row r="225">
      <c r="A225" t="s">
        <v>696</v>
      </c>
      <c r="B225" t="s">
        <v>22</v>
      </c>
      <c r="C225" t="s">
        <v>238</v>
      </c>
      <c r="D225" t="s">
        <v>238</v>
      </c>
      <c r="E225" t="str">
        <f>HYPERLINK("https://www.google.com/maps/place/8.4697069%2C-13.2412525", "8.4697069,-13.2412525")</f>
        <v>8.4697069,-13.2412525</v>
      </c>
      <c r="F225" t="s">
        <v>697</v>
      </c>
      <c r="G225">
        <v>26</v>
      </c>
      <c r="H225">
        <v>10</v>
      </c>
      <c r="I225">
        <v>16</v>
      </c>
      <c r="J225">
        <v>25</v>
      </c>
      <c r="K225">
        <v>10</v>
      </c>
      <c r="L225">
        <v>15</v>
      </c>
      <c r="M225">
        <v>26</v>
      </c>
      <c r="N225">
        <v>10</v>
      </c>
      <c r="O225">
        <v>9</v>
      </c>
      <c r="P225">
        <v>28</v>
      </c>
      <c r="Q225">
        <v>8</v>
      </c>
      <c r="R225">
        <v>9</v>
      </c>
      <c r="S225">
        <v>10</v>
      </c>
      <c r="T225">
        <v>5</v>
      </c>
      <c r="U225">
        <v>5</v>
      </c>
    </row>
    <row r="226">
      <c r="A226" t="s">
        <v>698</v>
      </c>
      <c r="B226" t="s">
        <v>22</v>
      </c>
      <c r="C226" t="s">
        <v>594</v>
      </c>
      <c r="D226" t="s">
        <v>594</v>
      </c>
      <c r="E226" t="str">
        <f>HYPERLINK("https://www.google.com/maps/place/8.4696731%2C-13.2411852", "8.4696731,-13.2411852")</f>
        <v>8.4696731,-13.2411852</v>
      </c>
      <c r="F226" t="s">
        <v>699</v>
      </c>
      <c r="G226">
        <v>12</v>
      </c>
      <c r="H226">
        <v>6</v>
      </c>
      <c r="I226">
        <v>5</v>
      </c>
      <c r="J226">
        <v>15</v>
      </c>
      <c r="K226">
        <v>8</v>
      </c>
      <c r="L226">
        <v>7</v>
      </c>
      <c r="M226">
        <v>18</v>
      </c>
      <c r="N226">
        <v>5</v>
      </c>
      <c r="O226">
        <v>8</v>
      </c>
      <c r="P226">
        <v>16</v>
      </c>
      <c r="Q226">
        <v>8</v>
      </c>
      <c r="R226">
        <v>8</v>
      </c>
      <c r="S226">
        <v>17</v>
      </c>
      <c r="T226">
        <v>9</v>
      </c>
      <c r="U226">
        <v>5</v>
      </c>
    </row>
    <row r="227">
      <c r="A227" t="s">
        <v>700</v>
      </c>
      <c r="B227" t="s">
        <v>22</v>
      </c>
      <c r="C227" t="s">
        <v>701</v>
      </c>
      <c r="D227" t="s">
        <v>701</v>
      </c>
      <c r="E227" t="str">
        <f>HYPERLINK("https://www.google.com/maps/place/8.4696333%2C-13.2412143", "8.4696333,-13.2412143")</f>
        <v>8.4696333,-13.2412143</v>
      </c>
      <c r="F227" t="s">
        <v>702</v>
      </c>
      <c r="G227">
        <v>13</v>
      </c>
      <c r="H227">
        <v>5</v>
      </c>
      <c r="I227">
        <v>6</v>
      </c>
      <c r="J227">
        <v>14</v>
      </c>
      <c r="K227">
        <v>8</v>
      </c>
      <c r="L227">
        <v>5</v>
      </c>
      <c r="M227">
        <v>18</v>
      </c>
      <c r="N227">
        <v>8</v>
      </c>
      <c r="O227">
        <v>6</v>
      </c>
      <c r="P227">
        <v>19</v>
      </c>
      <c r="Q227">
        <v>5</v>
      </c>
      <c r="R227">
        <v>8</v>
      </c>
      <c r="S227">
        <v>12</v>
      </c>
      <c r="T227">
        <v>5</v>
      </c>
      <c r="U227">
        <v>4</v>
      </c>
    </row>
    <row r="228">
      <c r="A228" t="s">
        <v>703</v>
      </c>
      <c r="B228" t="s">
        <v>22</v>
      </c>
      <c r="C228" t="s">
        <v>603</v>
      </c>
      <c r="D228" t="s">
        <v>603</v>
      </c>
      <c r="E228" t="str">
        <f>HYPERLINK("https://www.google.com/maps/place/8.4696362%2C-13.2412142", "8.4696362,-13.2412142")</f>
        <v>8.4696362,-13.2412142</v>
      </c>
      <c r="F228" t="s">
        <v>704</v>
      </c>
      <c r="G228">
        <v>21</v>
      </c>
      <c r="H228">
        <v>5</v>
      </c>
      <c r="I228">
        <v>8</v>
      </c>
      <c r="J228">
        <v>22</v>
      </c>
      <c r="K228">
        <v>10</v>
      </c>
      <c r="L228">
        <v>12</v>
      </c>
      <c r="M228">
        <v>23</v>
      </c>
      <c r="N228">
        <v>12</v>
      </c>
      <c r="O228">
        <v>11</v>
      </c>
      <c r="P228">
        <v>24</v>
      </c>
      <c r="Q228">
        <v>12</v>
      </c>
      <c r="R228">
        <v>12</v>
      </c>
      <c r="S228">
        <v>25</v>
      </c>
      <c r="T228">
        <v>15</v>
      </c>
      <c r="U228">
        <v>10</v>
      </c>
    </row>
    <row r="229">
      <c r="A229" t="s">
        <v>705</v>
      </c>
      <c r="B229" t="s">
        <v>22</v>
      </c>
      <c r="C229" t="s">
        <v>608</v>
      </c>
      <c r="D229" t="s">
        <v>608</v>
      </c>
      <c r="E229" t="str">
        <f>HYPERLINK("https://www.google.com/maps/place/8.4696408%2C-13.2412169", "8.4696408,-13.2412169")</f>
        <v>8.4696408,-13.2412169</v>
      </c>
      <c r="F229" t="s">
        <v>706</v>
      </c>
      <c r="G229">
        <v>31</v>
      </c>
      <c r="H229">
        <v>10</v>
      </c>
      <c r="I229">
        <v>12</v>
      </c>
      <c r="J229">
        <v>32</v>
      </c>
      <c r="K229">
        <v>14</v>
      </c>
      <c r="L229">
        <v>8</v>
      </c>
      <c r="M229">
        <v>25</v>
      </c>
      <c r="N229">
        <v>10</v>
      </c>
      <c r="O229">
        <v>15</v>
      </c>
      <c r="P229">
        <v>27</v>
      </c>
      <c r="Q229">
        <v>10</v>
      </c>
      <c r="R229">
        <v>17</v>
      </c>
      <c r="S229">
        <v>26</v>
      </c>
      <c r="T229">
        <v>6</v>
      </c>
      <c r="U229">
        <v>20</v>
      </c>
    </row>
    <row r="230">
      <c r="A230" t="s">
        <v>707</v>
      </c>
      <c r="B230" t="s">
        <v>22</v>
      </c>
      <c r="C230" t="s">
        <v>613</v>
      </c>
      <c r="D230" t="s">
        <v>613</v>
      </c>
      <c r="E230" t="str">
        <f>HYPERLINK("https://www.google.com/maps/place/8.4696788%2C-13.2412184", "8.4696788,-13.2412184")</f>
        <v>8.4696788,-13.2412184</v>
      </c>
      <c r="F230" t="s">
        <v>708</v>
      </c>
      <c r="G230">
        <v>19</v>
      </c>
      <c r="H230">
        <v>10</v>
      </c>
      <c r="I230">
        <v>9</v>
      </c>
      <c r="J230">
        <v>20</v>
      </c>
      <c r="K230">
        <v>9</v>
      </c>
      <c r="L230">
        <v>10</v>
      </c>
      <c r="M230">
        <v>21</v>
      </c>
      <c r="N230">
        <v>8</v>
      </c>
      <c r="O230">
        <v>9</v>
      </c>
      <c r="P230">
        <v>25</v>
      </c>
      <c r="Q230">
        <v>5</v>
      </c>
      <c r="R230">
        <v>15</v>
      </c>
      <c r="S230">
        <v>13</v>
      </c>
      <c r="T230">
        <v>8</v>
      </c>
      <c r="U230">
        <v>4</v>
      </c>
    </row>
    <row r="231">
      <c r="A231" t="s">
        <v>709</v>
      </c>
      <c r="B231" t="s">
        <v>22</v>
      </c>
      <c r="C231" t="s">
        <v>616</v>
      </c>
      <c r="D231" t="s">
        <v>616</v>
      </c>
      <c r="E231" t="str">
        <f>HYPERLINK("https://www.google.com/maps/place/8.469638%2C-13.241216", "8.469638,-13.241216")</f>
        <v>8.469638,-13.241216</v>
      </c>
      <c r="F231" t="s">
        <v>710</v>
      </c>
      <c r="G231">
        <v>12</v>
      </c>
      <c r="H231">
        <v>5</v>
      </c>
      <c r="I231">
        <v>6</v>
      </c>
      <c r="J231">
        <v>15</v>
      </c>
      <c r="K231">
        <v>8</v>
      </c>
      <c r="L231">
        <v>7</v>
      </c>
      <c r="M231">
        <v>18</v>
      </c>
      <c r="N231">
        <v>8</v>
      </c>
      <c r="O231">
        <v>10</v>
      </c>
      <c r="P231">
        <v>19</v>
      </c>
      <c r="Q231">
        <v>9</v>
      </c>
      <c r="R231">
        <v>10</v>
      </c>
      <c r="S231">
        <v>20</v>
      </c>
      <c r="T231">
        <v>10</v>
      </c>
      <c r="U231">
        <v>10</v>
      </c>
    </row>
    <row r="232">
      <c r="A232" t="s">
        <v>711</v>
      </c>
      <c r="B232" t="s">
        <v>22</v>
      </c>
      <c r="C232" t="s">
        <v>619</v>
      </c>
      <c r="D232" t="s">
        <v>619</v>
      </c>
      <c r="E232" t="str">
        <f>HYPERLINK("https://www.google.com/maps/place/8.4696417%2C-13.2412179", "8.4696417,-13.2412179")</f>
        <v>8.4696417,-13.2412179</v>
      </c>
      <c r="F232" t="s">
        <v>712</v>
      </c>
      <c r="G232">
        <v>25</v>
      </c>
      <c r="H232">
        <v>10</v>
      </c>
      <c r="I232">
        <v>15</v>
      </c>
      <c r="J232">
        <v>26</v>
      </c>
      <c r="K232">
        <v>11</v>
      </c>
      <c r="L232">
        <v>7</v>
      </c>
      <c r="M232">
        <v>24</v>
      </c>
      <c r="N232">
        <v>9</v>
      </c>
      <c r="O232">
        <v>8</v>
      </c>
      <c r="P232">
        <v>13</v>
      </c>
      <c r="Q232">
        <v>5</v>
      </c>
      <c r="R232">
        <v>4</v>
      </c>
      <c r="S232">
        <v>16</v>
      </c>
      <c r="T232">
        <v>8</v>
      </c>
      <c r="U232">
        <v>6</v>
      </c>
    </row>
    <row r="233">
      <c r="A233" t="s">
        <v>713</v>
      </c>
      <c r="B233" t="s">
        <v>22</v>
      </c>
      <c r="C233" t="s">
        <v>624</v>
      </c>
      <c r="D233" t="s">
        <v>624</v>
      </c>
      <c r="E233" t="str">
        <f>HYPERLINK("https://www.google.com/maps/place/8.4696426%2C-13.2412125", "8.4696426,-13.2412125")</f>
        <v>8.4696426,-13.2412125</v>
      </c>
      <c r="F233" t="s">
        <v>714</v>
      </c>
      <c r="G233">
        <v>10</v>
      </c>
      <c r="H233">
        <v>5</v>
      </c>
      <c r="I233">
        <v>5</v>
      </c>
      <c r="J233">
        <v>11</v>
      </c>
      <c r="K233">
        <v>6</v>
      </c>
      <c r="L233">
        <v>4</v>
      </c>
      <c r="M233">
        <v>13</v>
      </c>
      <c r="N233">
        <v>5</v>
      </c>
      <c r="O233">
        <v>6</v>
      </c>
      <c r="P233">
        <v>14</v>
      </c>
      <c r="Q233">
        <v>8</v>
      </c>
      <c r="R233">
        <v>4</v>
      </c>
      <c r="S233">
        <v>15</v>
      </c>
      <c r="T233">
        <v>8</v>
      </c>
      <c r="U233">
        <v>4</v>
      </c>
    </row>
    <row r="234">
      <c r="A234" t="s">
        <v>715</v>
      </c>
      <c r="B234" t="s">
        <v>22</v>
      </c>
      <c r="C234" t="s">
        <v>627</v>
      </c>
      <c r="D234" t="s">
        <v>627</v>
      </c>
      <c r="E234" t="str">
        <f>HYPERLINK("https://www.google.com/maps/place/8.4696421%2C-13.2412142", "8.4696421,-13.2412142")</f>
        <v>8.4696421,-13.2412142</v>
      </c>
      <c r="F234" t="s">
        <v>716</v>
      </c>
      <c r="G234">
        <v>24</v>
      </c>
      <c r="H234">
        <v>12</v>
      </c>
      <c r="I234">
        <v>12</v>
      </c>
      <c r="J234">
        <v>13</v>
      </c>
      <c r="K234">
        <v>8</v>
      </c>
      <c r="L234">
        <v>5</v>
      </c>
      <c r="M234">
        <v>36</v>
      </c>
      <c r="N234">
        <v>12</v>
      </c>
      <c r="O234">
        <v>16</v>
      </c>
      <c r="P234">
        <v>18</v>
      </c>
      <c r="Q234">
        <v>9</v>
      </c>
      <c r="R234">
        <v>8</v>
      </c>
      <c r="S234">
        <v>18</v>
      </c>
      <c r="T234">
        <v>10</v>
      </c>
      <c r="U234">
        <v>8</v>
      </c>
    </row>
    <row r="235">
      <c r="A235" t="s">
        <v>717</v>
      </c>
      <c r="B235" t="s">
        <v>22</v>
      </c>
      <c r="C235" t="s">
        <v>627</v>
      </c>
      <c r="D235" t="s">
        <v>627</v>
      </c>
      <c r="E235" t="str">
        <f>HYPERLINK("https://www.google.com/maps/place/8.3958055%2C-13.1515389", "8.3958055,-13.1515389")</f>
        <v>8.3958055,-13.1515389</v>
      </c>
      <c r="F235" t="s">
        <v>718</v>
      </c>
      <c r="G235">
        <v>88</v>
      </c>
      <c r="H235">
        <v>48</v>
      </c>
      <c r="I235">
        <v>40</v>
      </c>
      <c r="J235">
        <v>62</v>
      </c>
      <c r="K235">
        <v>42</v>
      </c>
      <c r="L235">
        <v>20</v>
      </c>
      <c r="M235">
        <v>75</v>
      </c>
      <c r="N235">
        <v>30</v>
      </c>
      <c r="O235">
        <v>45</v>
      </c>
      <c r="P235">
        <v>70</v>
      </c>
      <c r="Q235">
        <v>40</v>
      </c>
      <c r="R235">
        <v>30</v>
      </c>
      <c r="S235">
        <v>60</v>
      </c>
      <c r="T235">
        <v>45</v>
      </c>
      <c r="U235">
        <v>15</v>
      </c>
    </row>
    <row r="236">
      <c r="A236" t="s">
        <v>719</v>
      </c>
      <c r="B236" t="s">
        <v>22</v>
      </c>
      <c r="C236" t="s">
        <v>630</v>
      </c>
      <c r="D236" t="s">
        <v>630</v>
      </c>
      <c r="E236" t="str">
        <f>HYPERLINK("https://www.google.com/maps/place/8.3994609%2C-13.1519046", "8.3994609,-13.1519046")</f>
        <v>8.3994609,-13.1519046</v>
      </c>
      <c r="F236" t="s">
        <v>720</v>
      </c>
      <c r="G236">
        <v>60</v>
      </c>
      <c r="H236">
        <v>35</v>
      </c>
      <c r="I236">
        <v>25</v>
      </c>
      <c r="J236">
        <v>60</v>
      </c>
      <c r="K236">
        <v>40</v>
      </c>
      <c r="L236">
        <v>20</v>
      </c>
      <c r="M236">
        <v>70</v>
      </c>
      <c r="N236">
        <v>35</v>
      </c>
      <c r="O236">
        <v>35</v>
      </c>
      <c r="P236">
        <v>50</v>
      </c>
      <c r="Q236">
        <v>25</v>
      </c>
      <c r="R236">
        <v>25</v>
      </c>
      <c r="S236">
        <v>50</v>
      </c>
      <c r="T236">
        <v>30</v>
      </c>
      <c r="U236">
        <v>20</v>
      </c>
    </row>
    <row r="237">
      <c r="A237" t="s">
        <v>721</v>
      </c>
      <c r="B237" t="s">
        <v>22</v>
      </c>
      <c r="C237" t="s">
        <v>722</v>
      </c>
      <c r="D237" t="s">
        <v>722</v>
      </c>
      <c r="E237" t="str">
        <f>HYPERLINK("https://www.google.com/maps/place/8.4696413%2C-13.2412202", "8.4696413,-13.2412202")</f>
        <v>8.4696413,-13.2412202</v>
      </c>
      <c r="F237" t="s">
        <v>723</v>
      </c>
      <c r="G237">
        <v>12</v>
      </c>
      <c r="H237">
        <v>5</v>
      </c>
      <c r="I237">
        <v>6</v>
      </c>
      <c r="J237">
        <v>13</v>
      </c>
      <c r="K237">
        <v>9</v>
      </c>
      <c r="L237">
        <v>2</v>
      </c>
      <c r="M237">
        <v>13</v>
      </c>
      <c r="N237">
        <v>12</v>
      </c>
      <c r="O237">
        <v>1</v>
      </c>
      <c r="P237">
        <v>16</v>
      </c>
      <c r="Q237">
        <v>8</v>
      </c>
      <c r="R237">
        <v>5</v>
      </c>
      <c r="S237">
        <v>4</v>
      </c>
      <c r="T237">
        <v>2</v>
      </c>
      <c r="U237">
        <v>2</v>
      </c>
    </row>
    <row r="238">
      <c r="A238" t="s">
        <v>724</v>
      </c>
      <c r="B238" t="s">
        <v>22</v>
      </c>
      <c r="C238" t="s">
        <v>641</v>
      </c>
      <c r="D238" t="s">
        <v>641</v>
      </c>
      <c r="E238" t="str">
        <f>HYPERLINK("https://www.google.com/maps/place/8.4696469%2C-13.2412191", "8.4696469,-13.2412191")</f>
        <v>8.4696469,-13.2412191</v>
      </c>
      <c r="F238" t="s">
        <v>725</v>
      </c>
      <c r="G238">
        <v>13</v>
      </c>
      <c r="H238">
        <v>8</v>
      </c>
      <c r="I238">
        <v>4</v>
      </c>
      <c r="J238">
        <v>9</v>
      </c>
      <c r="K238">
        <v>5</v>
      </c>
      <c r="L238">
        <v>4</v>
      </c>
      <c r="M238">
        <v>23</v>
      </c>
      <c r="N238">
        <v>2</v>
      </c>
      <c r="O238">
        <v>3</v>
      </c>
      <c r="P238">
        <v>14</v>
      </c>
      <c r="Q238">
        <v>7</v>
      </c>
      <c r="R238">
        <v>4</v>
      </c>
      <c r="S238">
        <v>15</v>
      </c>
      <c r="T238">
        <v>7</v>
      </c>
      <c r="U238">
        <v>8</v>
      </c>
    </row>
    <row r="239">
      <c r="A239" t="s">
        <v>726</v>
      </c>
      <c r="B239" t="s">
        <v>22</v>
      </c>
      <c r="C239" t="s">
        <v>657</v>
      </c>
      <c r="D239" t="s">
        <v>644</v>
      </c>
      <c r="E239" t="str">
        <f>HYPERLINK("https://www.google.com/maps/place/8.3988478%2C-13.1522286", "8.3988478,-13.1522286")</f>
        <v>8.3988478,-13.1522286</v>
      </c>
      <c r="F239" t="s">
        <v>727</v>
      </c>
      <c r="G239">
        <v>78</v>
      </c>
      <c r="H239">
        <v>38</v>
      </c>
      <c r="I239">
        <v>40</v>
      </c>
      <c r="J239">
        <v>52</v>
      </c>
      <c r="K239">
        <v>22</v>
      </c>
      <c r="L239">
        <v>30</v>
      </c>
      <c r="M239">
        <v>78</v>
      </c>
      <c r="N239">
        <v>48</v>
      </c>
      <c r="O239">
        <v>30</v>
      </c>
      <c r="P239">
        <v>60</v>
      </c>
      <c r="Q239">
        <v>30</v>
      </c>
      <c r="R239">
        <v>30</v>
      </c>
      <c r="S239">
        <v>70</v>
      </c>
      <c r="T239">
        <v>35</v>
      </c>
      <c r="U239">
        <v>35</v>
      </c>
    </row>
    <row r="240">
      <c r="A240" t="s">
        <v>728</v>
      </c>
      <c r="B240" t="s">
        <v>22</v>
      </c>
      <c r="C240" t="s">
        <v>729</v>
      </c>
      <c r="D240" t="s">
        <v>644</v>
      </c>
      <c r="E240" t="str">
        <f>HYPERLINK("https://www.google.com/maps/place/8.3999751%2C-13.1526553", "8.3999751,-13.1526553")</f>
        <v>8.3999751,-13.1526553</v>
      </c>
      <c r="F240" t="s">
        <v>730</v>
      </c>
      <c r="G240">
        <v>50</v>
      </c>
      <c r="H240">
        <v>30</v>
      </c>
      <c r="I240">
        <v>20</v>
      </c>
      <c r="J240">
        <v>50</v>
      </c>
      <c r="K240">
        <v>30</v>
      </c>
      <c r="L240">
        <v>20</v>
      </c>
      <c r="M240">
        <v>80</v>
      </c>
      <c r="N240">
        <v>50</v>
      </c>
      <c r="O240">
        <v>30</v>
      </c>
      <c r="P240">
        <v>80</v>
      </c>
      <c r="Q240">
        <v>50</v>
      </c>
      <c r="R240">
        <v>30</v>
      </c>
      <c r="S240">
        <v>75</v>
      </c>
      <c r="T240">
        <v>25</v>
      </c>
      <c r="U240">
        <v>50</v>
      </c>
    </row>
    <row r="241">
      <c r="A241" t="s">
        <v>731</v>
      </c>
      <c r="B241" t="s">
        <v>22</v>
      </c>
      <c r="C241" t="s">
        <v>732</v>
      </c>
      <c r="D241" t="s">
        <v>644</v>
      </c>
      <c r="E241" t="str">
        <f>HYPERLINK("https://www.google.com/maps/place/8.3994691%2C-13.1536702", "8.3994691,-13.1536702")</f>
        <v>8.3994691,-13.1536702</v>
      </c>
      <c r="F241" t="s">
        <v>733</v>
      </c>
      <c r="G241">
        <v>36</v>
      </c>
      <c r="H241">
        <v>15</v>
      </c>
      <c r="I241">
        <v>21</v>
      </c>
      <c r="J241">
        <v>105</v>
      </c>
      <c r="K241">
        <v>77</v>
      </c>
      <c r="L241">
        <v>28</v>
      </c>
      <c r="M241">
        <v>69</v>
      </c>
      <c r="N241">
        <v>49</v>
      </c>
      <c r="O241">
        <v>20</v>
      </c>
      <c r="P241">
        <v>80</v>
      </c>
      <c r="Q241">
        <v>45</v>
      </c>
      <c r="R241">
        <v>35</v>
      </c>
      <c r="S241">
        <v>94</v>
      </c>
      <c r="T241">
        <v>74</v>
      </c>
      <c r="U241">
        <v>20</v>
      </c>
    </row>
    <row r="242">
      <c r="A242" t="s">
        <v>734</v>
      </c>
      <c r="B242" t="s">
        <v>22</v>
      </c>
      <c r="C242" t="s">
        <v>660</v>
      </c>
      <c r="D242" t="s">
        <v>644</v>
      </c>
      <c r="E242" t="str">
        <f>HYPERLINK("https://www.google.com/maps/place/8.3994691%2C-13.1536702", "8.3994691,-13.1536702")</f>
        <v>8.3994691,-13.1536702</v>
      </c>
      <c r="F242" t="s">
        <v>735</v>
      </c>
      <c r="G242">
        <v>75</v>
      </c>
      <c r="H242">
        <v>40</v>
      </c>
      <c r="I242">
        <v>35</v>
      </c>
      <c r="J242">
        <v>55</v>
      </c>
      <c r="K242">
        <v>25</v>
      </c>
      <c r="L242">
        <v>30</v>
      </c>
      <c r="M242">
        <v>60</v>
      </c>
      <c r="N242">
        <v>35</v>
      </c>
      <c r="O242">
        <v>25</v>
      </c>
      <c r="P242">
        <v>66</v>
      </c>
      <c r="Q242">
        <v>36</v>
      </c>
      <c r="R242">
        <v>30</v>
      </c>
      <c r="S242">
        <v>72</v>
      </c>
      <c r="T242">
        <v>52</v>
      </c>
      <c r="U242">
        <v>20</v>
      </c>
    </row>
    <row r="243">
      <c r="A243" t="s">
        <v>736</v>
      </c>
      <c r="B243" t="s">
        <v>22</v>
      </c>
      <c r="C243" t="s">
        <v>649</v>
      </c>
      <c r="D243" t="s">
        <v>649</v>
      </c>
      <c r="E243" t="str">
        <f>HYPERLINK("https://www.google.com/maps/place/8.4696441%2C-13.2412146", "8.4696441,-13.2412146")</f>
        <v>8.4696441,-13.2412146</v>
      </c>
      <c r="F243" t="s">
        <v>737</v>
      </c>
      <c r="G243">
        <v>10</v>
      </c>
      <c r="H243">
        <v>5</v>
      </c>
      <c r="I243">
        <v>5</v>
      </c>
      <c r="J243">
        <v>13</v>
      </c>
      <c r="K243">
        <v>5</v>
      </c>
      <c r="L243">
        <v>8</v>
      </c>
      <c r="M243">
        <v>13</v>
      </c>
      <c r="N243">
        <v>8</v>
      </c>
      <c r="O243">
        <v>5</v>
      </c>
      <c r="P243">
        <v>12</v>
      </c>
      <c r="Q243">
        <v>5</v>
      </c>
      <c r="R243">
        <v>6</v>
      </c>
      <c r="S243">
        <v>12</v>
      </c>
      <c r="T243">
        <v>8</v>
      </c>
      <c r="U243">
        <v>4</v>
      </c>
    </row>
    <row r="244">
      <c r="A244" t="s">
        <v>738</v>
      </c>
      <c r="B244" t="s">
        <v>22</v>
      </c>
      <c r="C244" t="s">
        <v>666</v>
      </c>
      <c r="D244" t="s">
        <v>649</v>
      </c>
      <c r="E244" t="str">
        <f>HYPERLINK("https://www.google.com/maps/place/8.3994569%2C-13.1540306", "8.3994569,-13.1540306")</f>
        <v>8.3994569,-13.1540306</v>
      </c>
      <c r="F244" t="s">
        <v>739</v>
      </c>
      <c r="G244">
        <v>100</v>
      </c>
      <c r="H244">
        <v>60</v>
      </c>
      <c r="I244">
        <v>40</v>
      </c>
      <c r="J244">
        <v>85</v>
      </c>
      <c r="K244">
        <v>30</v>
      </c>
      <c r="L244">
        <v>55</v>
      </c>
      <c r="M244">
        <v>92</v>
      </c>
      <c r="N244">
        <v>71</v>
      </c>
      <c r="O244">
        <v>21</v>
      </c>
      <c r="P244">
        <v>88</v>
      </c>
      <c r="Q244">
        <v>38</v>
      </c>
      <c r="R244">
        <v>50</v>
      </c>
      <c r="S244">
        <v>60</v>
      </c>
      <c r="T244">
        <v>40</v>
      </c>
      <c r="U244">
        <v>20</v>
      </c>
    </row>
    <row r="245">
      <c r="A245" t="s">
        <v>740</v>
      </c>
      <c r="B245" t="s">
        <v>22</v>
      </c>
      <c r="C245" t="s">
        <v>670</v>
      </c>
      <c r="D245" t="s">
        <v>649</v>
      </c>
      <c r="E245" t="str">
        <f>HYPERLINK("https://www.google.com/maps/place/8.4012293%2C-13.1511474", "8.4012293,-13.1511474")</f>
        <v>8.4012293,-13.1511474</v>
      </c>
      <c r="F245" t="s">
        <v>741</v>
      </c>
      <c r="G245">
        <v>60</v>
      </c>
      <c r="H245">
        <v>35</v>
      </c>
      <c r="I245">
        <v>25</v>
      </c>
      <c r="J245">
        <v>74</v>
      </c>
      <c r="K245">
        <v>32</v>
      </c>
      <c r="L245">
        <v>42</v>
      </c>
      <c r="M245">
        <v>51</v>
      </c>
      <c r="N245">
        <v>30</v>
      </c>
      <c r="O245">
        <v>21</v>
      </c>
      <c r="P245">
        <v>88</v>
      </c>
      <c r="Q245">
        <v>47</v>
      </c>
      <c r="R245">
        <v>41</v>
      </c>
      <c r="S245">
        <v>99</v>
      </c>
      <c r="T245">
        <v>67</v>
      </c>
      <c r="U245">
        <v>32</v>
      </c>
    </row>
    <row r="246">
      <c r="A246" t="s">
        <v>742</v>
      </c>
      <c r="B246" t="s">
        <v>22</v>
      </c>
      <c r="C246" t="s">
        <v>675</v>
      </c>
      <c r="D246" t="s">
        <v>649</v>
      </c>
      <c r="E246" t="str">
        <f>HYPERLINK("https://www.google.com/maps/place/8.3994691%2C-13.1536702", "8.3994691,-13.1536702")</f>
        <v>8.3994691,-13.1536702</v>
      </c>
      <c r="F246" t="s">
        <v>743</v>
      </c>
      <c r="G246">
        <v>70</v>
      </c>
      <c r="H246">
        <v>35</v>
      </c>
      <c r="I246">
        <v>30</v>
      </c>
      <c r="J246">
        <v>72</v>
      </c>
      <c r="K246">
        <v>52</v>
      </c>
      <c r="L246">
        <v>20</v>
      </c>
      <c r="M246">
        <v>67</v>
      </c>
      <c r="N246">
        <v>35</v>
      </c>
      <c r="O246">
        <v>32</v>
      </c>
      <c r="P246">
        <v>80</v>
      </c>
      <c r="Q246">
        <v>44</v>
      </c>
      <c r="R246">
        <v>36</v>
      </c>
      <c r="S246">
        <v>71</v>
      </c>
      <c r="T246">
        <v>51</v>
      </c>
      <c r="U246">
        <v>20</v>
      </c>
    </row>
    <row r="247">
      <c r="A247" t="s">
        <v>744</v>
      </c>
      <c r="B247" t="s">
        <v>22</v>
      </c>
      <c r="C247" t="s">
        <v>683</v>
      </c>
      <c r="D247" t="s">
        <v>649</v>
      </c>
      <c r="E247" t="str">
        <f>HYPERLINK("https://www.google.com/maps/place/8.3994691%2C-13.1536702", "8.3994691,-13.1536702")</f>
        <v>8.3994691,-13.1536702</v>
      </c>
      <c r="F247" t="s">
        <v>745</v>
      </c>
      <c r="G247">
        <v>50</v>
      </c>
      <c r="H247">
        <v>30</v>
      </c>
      <c r="I247">
        <v>15</v>
      </c>
      <c r="J247">
        <v>80</v>
      </c>
      <c r="K247">
        <v>40</v>
      </c>
      <c r="L247">
        <v>40</v>
      </c>
      <c r="M247">
        <v>75</v>
      </c>
      <c r="N247">
        <v>35</v>
      </c>
      <c r="O247">
        <v>40</v>
      </c>
      <c r="P247">
        <v>90</v>
      </c>
      <c r="Q247">
        <v>62</v>
      </c>
      <c r="R247">
        <v>28</v>
      </c>
      <c r="S247">
        <v>115</v>
      </c>
      <c r="T247">
        <v>75</v>
      </c>
      <c r="U247">
        <v>40</v>
      </c>
    </row>
    <row r="248">
      <c r="A248" t="s">
        <v>746</v>
      </c>
      <c r="B248" t="s">
        <v>22</v>
      </c>
      <c r="C248" t="s">
        <v>657</v>
      </c>
      <c r="D248" t="s">
        <v>657</v>
      </c>
      <c r="E248" t="str">
        <f>HYPERLINK("https://www.google.com/maps/place/8.4696411%2C-13.2412124", "8.4696411,-13.2412124")</f>
        <v>8.4696411,-13.2412124</v>
      </c>
      <c r="F248" t="s">
        <v>747</v>
      </c>
      <c r="G248">
        <v>12</v>
      </c>
      <c r="H248">
        <v>6</v>
      </c>
      <c r="I248">
        <v>5</v>
      </c>
      <c r="J248">
        <v>31</v>
      </c>
      <c r="K248">
        <v>5</v>
      </c>
      <c r="L248">
        <v>20</v>
      </c>
      <c r="M248">
        <v>23</v>
      </c>
      <c r="N248">
        <v>5</v>
      </c>
      <c r="O248">
        <v>8</v>
      </c>
      <c r="P248">
        <v>12</v>
      </c>
      <c r="Q248">
        <v>5</v>
      </c>
      <c r="R248">
        <v>5</v>
      </c>
      <c r="S248">
        <v>5</v>
      </c>
      <c r="T248">
        <v>3</v>
      </c>
      <c r="U248">
        <v>2</v>
      </c>
    </row>
    <row r="249">
      <c r="A249" t="s">
        <v>748</v>
      </c>
      <c r="B249" t="s">
        <v>22</v>
      </c>
      <c r="C249" t="s">
        <v>670</v>
      </c>
      <c r="D249" t="s">
        <v>670</v>
      </c>
      <c r="E249" t="str">
        <f>HYPERLINK("https://www.google.com/maps/place/8.4696865%2C-13.2412508", "8.4696865,-13.2412508")</f>
        <v>8.4696865,-13.2412508</v>
      </c>
      <c r="F249" t="s">
        <v>749</v>
      </c>
      <c r="G249">
        <v>10</v>
      </c>
      <c r="H249">
        <v>5</v>
      </c>
      <c r="I249">
        <v>3</v>
      </c>
      <c r="J249">
        <v>12</v>
      </c>
      <c r="K249">
        <v>8</v>
      </c>
      <c r="L249">
        <v>3</v>
      </c>
      <c r="M249">
        <v>15</v>
      </c>
      <c r="N249">
        <v>9</v>
      </c>
      <c r="O249">
        <v>3</v>
      </c>
      <c r="P249">
        <v>21</v>
      </c>
      <c r="Q249">
        <v>8</v>
      </c>
      <c r="R249">
        <v>9</v>
      </c>
      <c r="S249">
        <v>22</v>
      </c>
      <c r="T249">
        <v>10</v>
      </c>
      <c r="U249">
        <v>12</v>
      </c>
    </row>
    <row r="250">
      <c r="A250" t="s">
        <v>750</v>
      </c>
      <c r="B250" t="s">
        <v>22</v>
      </c>
      <c r="C250" t="s">
        <v>686</v>
      </c>
      <c r="D250" t="s">
        <v>686</v>
      </c>
      <c r="E250" t="str">
        <f>HYPERLINK("https://www.google.com/maps/place/8.4696442%2C-13.2412179", "8.4696442,-13.2412179")</f>
        <v>8.4696442,-13.2412179</v>
      </c>
      <c r="F250" t="s">
        <v>751</v>
      </c>
      <c r="G250">
        <v>25</v>
      </c>
      <c r="H250">
        <v>10</v>
      </c>
      <c r="I250">
        <v>15</v>
      </c>
      <c r="J250">
        <v>31</v>
      </c>
      <c r="K250">
        <v>20</v>
      </c>
      <c r="L250">
        <v>11</v>
      </c>
      <c r="M250">
        <v>46</v>
      </c>
      <c r="N250">
        <v>20</v>
      </c>
      <c r="O250">
        <v>26</v>
      </c>
      <c r="P250">
        <v>23</v>
      </c>
      <c r="Q250">
        <v>10</v>
      </c>
      <c r="R250">
        <v>12</v>
      </c>
      <c r="S250">
        <v>10</v>
      </c>
      <c r="T250">
        <v>5</v>
      </c>
      <c r="U250">
        <v>5</v>
      </c>
    </row>
    <row r="251">
      <c r="A251" t="s">
        <v>752</v>
      </c>
      <c r="B251" t="s">
        <v>22</v>
      </c>
      <c r="C251" t="s">
        <v>753</v>
      </c>
      <c r="D251" t="s">
        <v>753</v>
      </c>
      <c r="E251" t="str">
        <f>HYPERLINK("https://www.google.com/maps/place/8.4696464%2C-13.2412148", "8.4696464,-13.2412148")</f>
        <v>8.4696464,-13.2412148</v>
      </c>
      <c r="F251" t="s">
        <v>754</v>
      </c>
      <c r="G251">
        <v>5</v>
      </c>
      <c r="H251">
        <v>3</v>
      </c>
      <c r="I251">
        <v>2</v>
      </c>
      <c r="J251">
        <v>6</v>
      </c>
      <c r="K251">
        <v>4</v>
      </c>
      <c r="L251">
        <v>2</v>
      </c>
      <c r="M251">
        <v>8</v>
      </c>
      <c r="N251">
        <v>3</v>
      </c>
      <c r="O251">
        <v>4</v>
      </c>
      <c r="P251">
        <v>9</v>
      </c>
      <c r="Q251">
        <v>5</v>
      </c>
      <c r="R251">
        <v>4</v>
      </c>
      <c r="S251">
        <v>6</v>
      </c>
      <c r="T251">
        <v>4</v>
      </c>
      <c r="U251">
        <v>2</v>
      </c>
    </row>
    <row r="252">
      <c r="A252" t="s">
        <v>755</v>
      </c>
      <c r="B252" t="s">
        <v>22</v>
      </c>
      <c r="C252" t="s">
        <v>756</v>
      </c>
      <c r="D252" t="s">
        <v>757</v>
      </c>
      <c r="E252" t="str">
        <f>HYPERLINK("https://www.google.com/maps/place/8.4696832%2C-13.2412527", "8.4696832,-13.2412527")</f>
        <v>8.4696832,-13.2412527</v>
      </c>
      <c r="F252" t="s">
        <v>758</v>
      </c>
      <c r="G252">
        <v>22</v>
      </c>
      <c r="H252">
        <v>11</v>
      </c>
      <c r="I252">
        <v>11</v>
      </c>
      <c r="J252">
        <v>22</v>
      </c>
      <c r="K252">
        <v>11</v>
      </c>
      <c r="L252">
        <v>11</v>
      </c>
      <c r="M252">
        <v>22</v>
      </c>
      <c r="N252">
        <v>11</v>
      </c>
      <c r="O252">
        <v>11</v>
      </c>
      <c r="P252">
        <v>22</v>
      </c>
      <c r="Q252">
        <v>11</v>
      </c>
      <c r="R252">
        <v>11</v>
      </c>
      <c r="S252">
        <v>22</v>
      </c>
      <c r="T252">
        <v>11</v>
      </c>
      <c r="U252">
        <v>11</v>
      </c>
    </row>
    <row r="253">
      <c r="A253" t="s">
        <v>759</v>
      </c>
      <c r="B253" t="s">
        <v>22</v>
      </c>
      <c r="C253" t="s">
        <v>760</v>
      </c>
      <c r="D253" t="s">
        <v>757</v>
      </c>
      <c r="E253" t="str">
        <f>HYPERLINK("https://www.google.com/maps/place/8.4696421%2C-13.2412133", "8.4696421,-13.2412133")</f>
        <v>8.4696421,-13.2412133</v>
      </c>
      <c r="F253" t="s">
        <v>761</v>
      </c>
      <c r="G253">
        <v>22</v>
      </c>
      <c r="H253">
        <v>11</v>
      </c>
      <c r="I253">
        <v>11</v>
      </c>
      <c r="J253">
        <v>22</v>
      </c>
      <c r="K253">
        <v>11</v>
      </c>
      <c r="L253">
        <v>11</v>
      </c>
      <c r="M253">
        <v>22</v>
      </c>
      <c r="N253">
        <v>11</v>
      </c>
      <c r="O253">
        <v>11</v>
      </c>
      <c r="P253">
        <v>22</v>
      </c>
      <c r="Q253">
        <v>11</v>
      </c>
      <c r="R253">
        <v>11</v>
      </c>
      <c r="S253">
        <v>22</v>
      </c>
      <c r="T253">
        <v>11</v>
      </c>
      <c r="U253">
        <v>11</v>
      </c>
    </row>
    <row r="254">
      <c r="A254" t="s">
        <v>762</v>
      </c>
      <c r="B254" t="s">
        <v>22</v>
      </c>
      <c r="C254" t="s">
        <v>763</v>
      </c>
      <c r="D254" t="s">
        <v>757</v>
      </c>
      <c r="E254" t="str">
        <f>HYPERLINK("https://www.google.com/maps/place/8.469682%2C-13.2412562", "8.469682,-13.2412562")</f>
        <v>8.469682,-13.2412562</v>
      </c>
      <c r="F254" t="s">
        <v>764</v>
      </c>
      <c r="G254">
        <v>22</v>
      </c>
      <c r="H254">
        <v>11</v>
      </c>
      <c r="I254">
        <v>11</v>
      </c>
      <c r="J254">
        <v>22</v>
      </c>
      <c r="K254">
        <v>11</v>
      </c>
      <c r="L254">
        <v>11</v>
      </c>
      <c r="M254">
        <v>22</v>
      </c>
      <c r="N254">
        <v>11</v>
      </c>
      <c r="O254">
        <v>11</v>
      </c>
      <c r="P254">
        <v>22</v>
      </c>
      <c r="Q254">
        <v>11</v>
      </c>
      <c r="R254">
        <v>11</v>
      </c>
      <c r="S254">
        <v>44</v>
      </c>
      <c r="T254">
        <v>22</v>
      </c>
      <c r="U254">
        <v>22</v>
      </c>
    </row>
    <row r="255">
      <c r="A255" t="s">
        <v>765</v>
      </c>
      <c r="B255" t="s">
        <v>22</v>
      </c>
      <c r="C255" t="s">
        <v>757</v>
      </c>
      <c r="D255" t="s">
        <v>757</v>
      </c>
      <c r="E255" t="str">
        <f>HYPERLINK("https://www.google.com/maps/place/8.4696469%2C-13.2412158", "8.4696469,-13.2412158")</f>
        <v>8.4696469,-13.2412158</v>
      </c>
      <c r="F255" t="s">
        <v>766</v>
      </c>
      <c r="G255">
        <v>5</v>
      </c>
      <c r="H255">
        <v>3</v>
      </c>
      <c r="I255">
        <v>2</v>
      </c>
      <c r="J255">
        <v>6</v>
      </c>
      <c r="K255">
        <v>4</v>
      </c>
      <c r="L255">
        <v>2</v>
      </c>
      <c r="M255">
        <v>7</v>
      </c>
      <c r="N255">
        <v>5</v>
      </c>
      <c r="O255">
        <v>2</v>
      </c>
      <c r="P255">
        <v>8</v>
      </c>
      <c r="Q255">
        <v>3</v>
      </c>
      <c r="R255">
        <v>5</v>
      </c>
      <c r="S255">
        <v>8</v>
      </c>
      <c r="T255">
        <v>2</v>
      </c>
      <c r="U255">
        <v>6</v>
      </c>
    </row>
    <row r="256">
      <c r="A256" t="s">
        <v>767</v>
      </c>
      <c r="B256" t="s">
        <v>22</v>
      </c>
      <c r="C256" t="s">
        <v>768</v>
      </c>
      <c r="D256" t="s">
        <v>768</v>
      </c>
      <c r="E256" t="str">
        <f>HYPERLINK("https://www.google.com/maps/place/8.4696879%2C-13.2412489", "8.4696879,-13.2412489")</f>
        <v>8.4696879,-13.2412489</v>
      </c>
      <c r="F256" t="s">
        <v>769</v>
      </c>
      <c r="G256">
        <v>16</v>
      </c>
      <c r="H256">
        <v>8</v>
      </c>
      <c r="I256">
        <v>7</v>
      </c>
      <c r="J256">
        <v>17</v>
      </c>
      <c r="K256">
        <v>8</v>
      </c>
      <c r="L256">
        <v>9</v>
      </c>
      <c r="M256">
        <v>18</v>
      </c>
      <c r="N256">
        <v>8</v>
      </c>
      <c r="O256">
        <v>6</v>
      </c>
      <c r="P256">
        <v>28</v>
      </c>
      <c r="Q256">
        <v>15</v>
      </c>
      <c r="R256">
        <v>9</v>
      </c>
      <c r="S256">
        <v>15</v>
      </c>
      <c r="T256">
        <v>10</v>
      </c>
      <c r="U256">
        <v>5</v>
      </c>
    </row>
    <row r="257">
      <c r="A257" t="s">
        <v>770</v>
      </c>
      <c r="B257" t="s">
        <v>22</v>
      </c>
      <c r="C257" t="s">
        <v>771</v>
      </c>
      <c r="D257" t="s">
        <v>771</v>
      </c>
      <c r="E257" t="str">
        <f>HYPERLINK("https://www.google.com/maps/place/8.4696418%2C-13.2412152", "8.4696418,-13.2412152")</f>
        <v>8.4696418,-13.2412152</v>
      </c>
      <c r="F257" t="s">
        <v>772</v>
      </c>
      <c r="G257">
        <v>13</v>
      </c>
      <c r="H257">
        <v>8</v>
      </c>
      <c r="I257">
        <v>4</v>
      </c>
      <c r="J257">
        <v>14</v>
      </c>
      <c r="K257">
        <v>7</v>
      </c>
      <c r="L257">
        <v>6</v>
      </c>
      <c r="M257">
        <v>15</v>
      </c>
      <c r="N257">
        <v>9</v>
      </c>
      <c r="O257">
        <v>5</v>
      </c>
      <c r="P257">
        <v>45</v>
      </c>
      <c r="Q257">
        <v>20</v>
      </c>
      <c r="R257">
        <v>19</v>
      </c>
      <c r="S257">
        <v>12</v>
      </c>
      <c r="T257">
        <v>6</v>
      </c>
      <c r="U257">
        <v>5</v>
      </c>
    </row>
    <row r="258">
      <c r="A258" t="s">
        <v>773</v>
      </c>
      <c r="B258" t="s">
        <v>22</v>
      </c>
      <c r="C258" t="s">
        <v>763</v>
      </c>
      <c r="D258" t="s">
        <v>763</v>
      </c>
      <c r="E258" t="str">
        <f>HYPERLINK("https://www.google.com/maps/place/8.4696421%2C-13.2412154", "8.4696421,-13.2412154")</f>
        <v>8.4696421,-13.2412154</v>
      </c>
      <c r="F258" t="s">
        <v>774</v>
      </c>
      <c r="G258">
        <v>10</v>
      </c>
      <c r="H258">
        <v>5</v>
      </c>
      <c r="I258">
        <v>5</v>
      </c>
      <c r="J258">
        <v>12</v>
      </c>
      <c r="K258">
        <v>6</v>
      </c>
      <c r="L258">
        <v>5</v>
      </c>
      <c r="M258">
        <v>13</v>
      </c>
      <c r="N258">
        <v>6</v>
      </c>
      <c r="O258">
        <v>5</v>
      </c>
      <c r="P258">
        <v>14</v>
      </c>
      <c r="Q258">
        <v>5</v>
      </c>
      <c r="R258">
        <v>7</v>
      </c>
      <c r="S258">
        <v>21</v>
      </c>
      <c r="T258">
        <v>5</v>
      </c>
      <c r="U258">
        <v>3</v>
      </c>
    </row>
    <row r="259">
      <c r="A259" t="s">
        <v>775</v>
      </c>
      <c r="B259" t="s">
        <v>22</v>
      </c>
      <c r="C259" t="s">
        <v>776</v>
      </c>
      <c r="D259" t="s">
        <v>777</v>
      </c>
      <c r="E259" t="str">
        <f>HYPERLINK("https://www.google.com/maps/place/8.4696822%2C-13.2412561", "8.4696822,-13.2412561")</f>
        <v>8.4696822,-13.2412561</v>
      </c>
      <c r="F259" t="s">
        <v>778</v>
      </c>
      <c r="G259">
        <v>22</v>
      </c>
      <c r="H259">
        <v>11</v>
      </c>
      <c r="I259">
        <v>11</v>
      </c>
      <c r="J259">
        <v>22</v>
      </c>
      <c r="K259">
        <v>11</v>
      </c>
      <c r="L259">
        <v>11</v>
      </c>
      <c r="M259">
        <v>22</v>
      </c>
      <c r="N259">
        <v>11</v>
      </c>
      <c r="O259">
        <v>11</v>
      </c>
      <c r="P259">
        <v>22</v>
      </c>
      <c r="Q259">
        <v>11</v>
      </c>
      <c r="R259">
        <v>11</v>
      </c>
      <c r="S259">
        <v>22</v>
      </c>
      <c r="T259">
        <v>11</v>
      </c>
      <c r="U259">
        <v>11</v>
      </c>
    </row>
    <row r="260">
      <c r="A260" t="s">
        <v>779</v>
      </c>
      <c r="B260" t="s">
        <v>22</v>
      </c>
      <c r="C260" t="s">
        <v>777</v>
      </c>
      <c r="D260" t="s">
        <v>777</v>
      </c>
      <c r="E260" t="str">
        <f>HYPERLINK("https://www.google.com/maps/place/8.4696471%2C-13.2412131", "8.4696471,-13.2412131")</f>
        <v>8.4696471,-13.2412131</v>
      </c>
      <c r="F260" t="s">
        <v>780</v>
      </c>
      <c r="G260">
        <v>12</v>
      </c>
      <c r="H260">
        <v>5</v>
      </c>
      <c r="I260">
        <v>6</v>
      </c>
      <c r="J260">
        <v>25</v>
      </c>
      <c r="K260">
        <v>10</v>
      </c>
      <c r="L260">
        <v>9</v>
      </c>
      <c r="M260">
        <v>21</v>
      </c>
      <c r="N260">
        <v>9</v>
      </c>
      <c r="O260">
        <v>12</v>
      </c>
      <c r="P260">
        <v>15</v>
      </c>
      <c r="Q260">
        <v>8</v>
      </c>
      <c r="R260">
        <v>4</v>
      </c>
      <c r="S260">
        <v>60</v>
      </c>
      <c r="T260">
        <v>40</v>
      </c>
      <c r="U260">
        <v>2</v>
      </c>
    </row>
    <row r="261">
      <c r="A261" t="s">
        <v>781</v>
      </c>
      <c r="B261" t="s">
        <v>22</v>
      </c>
      <c r="C261" t="s">
        <v>782</v>
      </c>
      <c r="D261" t="s">
        <v>782</v>
      </c>
      <c r="E261" t="str">
        <f>HYPERLINK("https://www.google.com/maps/place/8.4697134%2C-13.24124", "8.4697134,-13.24124")</f>
        <v>8.4697134,-13.24124</v>
      </c>
      <c r="F261" t="s">
        <v>783</v>
      </c>
      <c r="G261">
        <v>5</v>
      </c>
      <c r="H261">
        <v>3</v>
      </c>
      <c r="I261">
        <v>2</v>
      </c>
      <c r="J261">
        <v>6</v>
      </c>
      <c r="K261">
        <v>5</v>
      </c>
      <c r="L261">
        <v>1</v>
      </c>
      <c r="M261">
        <v>5</v>
      </c>
      <c r="N261">
        <v>2</v>
      </c>
      <c r="O261">
        <v>3</v>
      </c>
      <c r="P261">
        <v>9</v>
      </c>
      <c r="Q261">
        <v>5</v>
      </c>
      <c r="R261">
        <v>4</v>
      </c>
      <c r="S261">
        <v>7</v>
      </c>
      <c r="T261">
        <v>4</v>
      </c>
      <c r="U261">
        <v>3</v>
      </c>
    </row>
    <row r="262">
      <c r="A262" t="s">
        <v>784</v>
      </c>
      <c r="B262" t="s">
        <v>22</v>
      </c>
      <c r="C262" t="s">
        <v>776</v>
      </c>
      <c r="D262" t="s">
        <v>776</v>
      </c>
      <c r="E262" t="str">
        <f>HYPERLINK("https://www.google.com/maps/place/8.4696873%2C-13.2412472", "8.4696873,-13.2412472")</f>
        <v>8.4696873,-13.2412472</v>
      </c>
      <c r="F262" t="s">
        <v>785</v>
      </c>
      <c r="G262">
        <v>12</v>
      </c>
      <c r="H262">
        <v>6</v>
      </c>
      <c r="I262">
        <v>5</v>
      </c>
      <c r="J262">
        <v>25</v>
      </c>
      <c r="K262">
        <v>5</v>
      </c>
      <c r="L262">
        <v>8</v>
      </c>
      <c r="M262">
        <v>13</v>
      </c>
      <c r="N262">
        <v>5</v>
      </c>
      <c r="O262">
        <v>8</v>
      </c>
      <c r="P262">
        <v>16</v>
      </c>
      <c r="Q262">
        <v>8</v>
      </c>
      <c r="R262">
        <v>5</v>
      </c>
      <c r="S262">
        <v>19</v>
      </c>
      <c r="T262">
        <v>10</v>
      </c>
      <c r="U262">
        <v>9</v>
      </c>
    </row>
    <row r="263">
      <c r="A263" t="s">
        <v>786</v>
      </c>
      <c r="B263" t="s">
        <v>22</v>
      </c>
      <c r="C263" t="s">
        <v>787</v>
      </c>
      <c r="D263" t="s">
        <v>787</v>
      </c>
      <c r="E263" t="str">
        <f>HYPERLINK("https://www.google.com/maps/place/8.4696433%2C-13.2412185", "8.4696433,-13.2412185")</f>
        <v>8.4696433,-13.2412185</v>
      </c>
      <c r="F263" t="s">
        <v>788</v>
      </c>
      <c r="G263">
        <v>10</v>
      </c>
      <c r="H263">
        <v>5</v>
      </c>
      <c r="I263">
        <v>4</v>
      </c>
      <c r="J263">
        <v>12</v>
      </c>
      <c r="K263">
        <v>5</v>
      </c>
      <c r="L263">
        <v>6</v>
      </c>
      <c r="M263">
        <v>14</v>
      </c>
      <c r="N263">
        <v>7</v>
      </c>
      <c r="O263">
        <v>5</v>
      </c>
      <c r="P263">
        <v>8</v>
      </c>
      <c r="Q263">
        <v>5</v>
      </c>
      <c r="R263">
        <v>3</v>
      </c>
      <c r="S263">
        <v>23</v>
      </c>
      <c r="T263">
        <v>9</v>
      </c>
      <c r="U263">
        <v>5</v>
      </c>
    </row>
    <row r="264">
      <c r="A264" t="s">
        <v>789</v>
      </c>
      <c r="B264" t="s">
        <v>22</v>
      </c>
      <c r="C264" t="s">
        <v>790</v>
      </c>
      <c r="D264" t="s">
        <v>790</v>
      </c>
      <c r="E264" t="str">
        <f>HYPERLINK("https://www.google.com/maps/place/8.4696485%2C-13.241221", "8.4696485,-13.241221")</f>
        <v>8.4696485,-13.241221</v>
      </c>
      <c r="F264" t="s">
        <v>791</v>
      </c>
      <c r="G264">
        <v>13</v>
      </c>
      <c r="H264">
        <v>8</v>
      </c>
      <c r="I264">
        <v>4</v>
      </c>
      <c r="J264">
        <v>15</v>
      </c>
      <c r="K264">
        <v>8</v>
      </c>
      <c r="L264">
        <v>6</v>
      </c>
      <c r="M264">
        <v>17</v>
      </c>
      <c r="N264">
        <v>5</v>
      </c>
      <c r="O264">
        <v>6</v>
      </c>
      <c r="P264">
        <v>14</v>
      </c>
      <c r="Q264">
        <v>7</v>
      </c>
      <c r="R264">
        <v>5</v>
      </c>
      <c r="S264">
        <v>19</v>
      </c>
      <c r="T264">
        <v>8</v>
      </c>
      <c r="U264">
        <v>5</v>
      </c>
    </row>
    <row r="265">
      <c r="A265" t="s">
        <v>792</v>
      </c>
      <c r="B265" t="s">
        <v>22</v>
      </c>
      <c r="C265" t="s">
        <v>793</v>
      </c>
      <c r="D265" t="s">
        <v>794</v>
      </c>
      <c r="E265" t="str">
        <f>HYPERLINK("https://www.google.com/maps/place/8.469644%2C-13.241215", "8.469644,-13.241215")</f>
        <v>8.469644,-13.241215</v>
      </c>
      <c r="F265" t="s">
        <v>795</v>
      </c>
      <c r="G265">
        <v>16</v>
      </c>
      <c r="H265">
        <v>8</v>
      </c>
      <c r="I265">
        <v>5</v>
      </c>
      <c r="J265">
        <v>18</v>
      </c>
      <c r="K265">
        <v>8</v>
      </c>
      <c r="L265">
        <v>7</v>
      </c>
      <c r="M265">
        <v>19</v>
      </c>
      <c r="N265">
        <v>9</v>
      </c>
      <c r="O265">
        <v>8</v>
      </c>
      <c r="P265">
        <v>13</v>
      </c>
      <c r="Q265">
        <v>5</v>
      </c>
      <c r="R265">
        <v>8</v>
      </c>
      <c r="S265">
        <v>15</v>
      </c>
      <c r="T265">
        <v>5</v>
      </c>
      <c r="U265">
        <v>9</v>
      </c>
    </row>
    <row r="266">
      <c r="A266" t="s">
        <v>796</v>
      </c>
      <c r="B266" t="s">
        <v>22</v>
      </c>
      <c r="C266" t="s">
        <v>793</v>
      </c>
      <c r="D266" t="s">
        <v>794</v>
      </c>
      <c r="E266" t="str">
        <f>HYPERLINK("https://www.google.com/maps/place/8.4696447%2C-13.2412161", "8.4696447,-13.2412161")</f>
        <v>8.4696447,-13.2412161</v>
      </c>
      <c r="F266" t="s">
        <v>797</v>
      </c>
      <c r="G266">
        <v>5</v>
      </c>
      <c r="H266">
        <v>3</v>
      </c>
      <c r="I266">
        <v>2</v>
      </c>
      <c r="J266">
        <v>6</v>
      </c>
      <c r="K266">
        <v>5</v>
      </c>
      <c r="L266">
        <v>1</v>
      </c>
      <c r="M266">
        <v>23</v>
      </c>
      <c r="N266">
        <v>8</v>
      </c>
      <c r="O266">
        <v>9</v>
      </c>
      <c r="P266">
        <v>14</v>
      </c>
      <c r="Q266">
        <v>7</v>
      </c>
      <c r="R266">
        <v>5</v>
      </c>
      <c r="S266">
        <v>15</v>
      </c>
      <c r="T266">
        <v>8</v>
      </c>
      <c r="U266">
        <v>2</v>
      </c>
    </row>
    <row r="267">
      <c r="A267" t="s">
        <v>798</v>
      </c>
      <c r="B267" t="s">
        <v>22</v>
      </c>
      <c r="C267" t="s">
        <v>799</v>
      </c>
      <c r="D267" t="s">
        <v>794</v>
      </c>
      <c r="E267" t="str">
        <f>HYPERLINK("https://www.google.com/maps/place/8.4696452%2C-13.2412174", "8.4696452,-13.2412174")</f>
        <v>8.4696452,-13.2412174</v>
      </c>
      <c r="F267" t="s">
        <v>800</v>
      </c>
      <c r="G267">
        <v>9</v>
      </c>
      <c r="H267">
        <v>3</v>
      </c>
      <c r="I267">
        <v>4</v>
      </c>
      <c r="J267">
        <v>10</v>
      </c>
      <c r="K267">
        <v>4</v>
      </c>
      <c r="L267">
        <v>5</v>
      </c>
      <c r="M267">
        <v>12</v>
      </c>
      <c r="N267">
        <v>8</v>
      </c>
      <c r="O267">
        <v>2</v>
      </c>
      <c r="P267">
        <v>13</v>
      </c>
      <c r="Q267">
        <v>2</v>
      </c>
      <c r="R267">
        <v>3</v>
      </c>
      <c r="S267">
        <v>12</v>
      </c>
      <c r="T267">
        <v>6</v>
      </c>
      <c r="U267">
        <v>2</v>
      </c>
    </row>
    <row r="268">
      <c r="A268" t="s">
        <v>801</v>
      </c>
      <c r="B268" t="s">
        <v>22</v>
      </c>
      <c r="C268" t="s">
        <v>802</v>
      </c>
      <c r="D268" t="s">
        <v>794</v>
      </c>
      <c r="E268" t="str">
        <f>HYPERLINK("https://www.google.com/maps/place/8.4696417%2C-13.2412112", "8.4696417,-13.2412112")</f>
        <v>8.4696417,-13.2412112</v>
      </c>
      <c r="F268" t="s">
        <v>803</v>
      </c>
      <c r="G268">
        <v>5</v>
      </c>
      <c r="H268">
        <v>3</v>
      </c>
      <c r="I268">
        <v>2</v>
      </c>
      <c r="J268">
        <v>6</v>
      </c>
      <c r="K268">
        <v>3</v>
      </c>
      <c r="L268">
        <v>2</v>
      </c>
      <c r="M268">
        <v>5</v>
      </c>
      <c r="N268">
        <v>3</v>
      </c>
      <c r="O268">
        <v>2</v>
      </c>
      <c r="P268">
        <v>9</v>
      </c>
      <c r="Q268">
        <v>5</v>
      </c>
      <c r="R268">
        <v>4</v>
      </c>
      <c r="S268">
        <v>5</v>
      </c>
      <c r="T268">
        <v>3</v>
      </c>
      <c r="U268">
        <v>2</v>
      </c>
    </row>
    <row r="269">
      <c r="A269" t="s">
        <v>804</v>
      </c>
      <c r="B269" t="s">
        <v>22</v>
      </c>
      <c r="C269" t="s">
        <v>805</v>
      </c>
      <c r="D269" t="s">
        <v>794</v>
      </c>
      <c r="E269" t="str">
        <f>HYPERLINK("https://www.google.com/maps/place/8.4696428%2C-13.2412173", "8.4696428,-13.2412173")</f>
        <v>8.4696428,-13.2412173</v>
      </c>
      <c r="F269" t="s">
        <v>806</v>
      </c>
      <c r="G269">
        <v>10</v>
      </c>
      <c r="H269">
        <v>5</v>
      </c>
      <c r="I269">
        <v>5</v>
      </c>
      <c r="J269">
        <v>13</v>
      </c>
      <c r="K269">
        <v>10</v>
      </c>
      <c r="L269">
        <v>3</v>
      </c>
      <c r="M269">
        <v>15</v>
      </c>
      <c r="N269">
        <v>8</v>
      </c>
      <c r="O269">
        <v>4</v>
      </c>
      <c r="P269">
        <v>16</v>
      </c>
      <c r="Q269">
        <v>8</v>
      </c>
      <c r="R269">
        <v>7</v>
      </c>
      <c r="S269">
        <v>13</v>
      </c>
      <c r="T269">
        <v>8</v>
      </c>
      <c r="U269">
        <v>5</v>
      </c>
    </row>
    <row r="270">
      <c r="A270" t="s">
        <v>807</v>
      </c>
      <c r="B270" t="s">
        <v>22</v>
      </c>
      <c r="C270" t="s">
        <v>808</v>
      </c>
      <c r="D270" t="s">
        <v>808</v>
      </c>
      <c r="E270" t="str">
        <f>HYPERLINK("https://www.google.com/maps/place/8.4696431%2C-13.2412142", "8.4696431,-13.2412142")</f>
        <v>8.4696431,-13.2412142</v>
      </c>
      <c r="F270" t="s">
        <v>809</v>
      </c>
      <c r="G270">
        <v>21</v>
      </c>
      <c r="H270">
        <v>10</v>
      </c>
      <c r="I270">
        <v>11</v>
      </c>
      <c r="J270">
        <v>24</v>
      </c>
      <c r="K270">
        <v>12</v>
      </c>
      <c r="L270">
        <v>10</v>
      </c>
      <c r="M270">
        <v>8</v>
      </c>
      <c r="N270">
        <v>4</v>
      </c>
      <c r="O270">
        <v>3</v>
      </c>
      <c r="P270">
        <v>7</v>
      </c>
      <c r="Q270">
        <v>3</v>
      </c>
      <c r="R270">
        <v>4</v>
      </c>
      <c r="S270">
        <v>21</v>
      </c>
      <c r="T270">
        <v>8</v>
      </c>
      <c r="U270">
        <v>9</v>
      </c>
    </row>
    <row r="271">
      <c r="A271" t="s">
        <v>810</v>
      </c>
      <c r="B271" t="s">
        <v>22</v>
      </c>
      <c r="C271" t="s">
        <v>811</v>
      </c>
      <c r="D271" t="s">
        <v>811</v>
      </c>
      <c r="E271" t="str">
        <f>HYPERLINK("https://www.google.com/maps/place/8.4696448%2C-13.2412172", "8.4696448,-13.2412172")</f>
        <v>8.4696448,-13.2412172</v>
      </c>
      <c r="F271" t="s">
        <v>812</v>
      </c>
      <c r="G271">
        <v>20</v>
      </c>
      <c r="H271">
        <v>10</v>
      </c>
      <c r="I271">
        <v>10</v>
      </c>
      <c r="J271">
        <v>18</v>
      </c>
      <c r="K271">
        <v>8</v>
      </c>
      <c r="L271">
        <v>6</v>
      </c>
      <c r="M271">
        <v>19</v>
      </c>
      <c r="N271">
        <v>10</v>
      </c>
      <c r="O271">
        <v>9</v>
      </c>
      <c r="P271">
        <v>23</v>
      </c>
      <c r="Q271">
        <v>10</v>
      </c>
      <c r="R271">
        <v>10</v>
      </c>
      <c r="S271">
        <v>12</v>
      </c>
      <c r="T271">
        <v>6</v>
      </c>
      <c r="U271">
        <v>5</v>
      </c>
    </row>
    <row r="272">
      <c r="A272" t="s">
        <v>813</v>
      </c>
      <c r="B272" t="s">
        <v>22</v>
      </c>
      <c r="C272" t="s">
        <v>814</v>
      </c>
      <c r="D272" t="s">
        <v>814</v>
      </c>
      <c r="E272" t="str">
        <f>HYPERLINK("https://www.google.com/maps/place/8.4696418%2C-13.2412162", "8.4696418,-13.2412162")</f>
        <v>8.4696418,-13.2412162</v>
      </c>
      <c r="F272" t="s">
        <v>815</v>
      </c>
      <c r="G272">
        <v>13</v>
      </c>
      <c r="H272">
        <v>8</v>
      </c>
      <c r="I272">
        <v>3</v>
      </c>
      <c r="J272">
        <v>12</v>
      </c>
      <c r="K272">
        <v>6</v>
      </c>
      <c r="L272">
        <v>6</v>
      </c>
      <c r="M272">
        <v>13</v>
      </c>
      <c r="N272">
        <v>5</v>
      </c>
      <c r="O272">
        <v>8</v>
      </c>
      <c r="P272">
        <v>18</v>
      </c>
      <c r="Q272">
        <v>5</v>
      </c>
      <c r="R272">
        <v>10</v>
      </c>
      <c r="S272">
        <v>8</v>
      </c>
      <c r="T272">
        <v>3</v>
      </c>
      <c r="U272">
        <v>5</v>
      </c>
    </row>
    <row r="273">
      <c r="A273" t="s">
        <v>816</v>
      </c>
      <c r="B273" t="s">
        <v>22</v>
      </c>
      <c r="C273" t="s">
        <v>817</v>
      </c>
      <c r="D273" t="s">
        <v>818</v>
      </c>
      <c r="E273" t="str">
        <f>HYPERLINK("https://www.google.com/maps/place/8.4696403%2C-13.2412151", "8.4696403,-13.2412151")</f>
        <v>8.4696403,-13.2412151</v>
      </c>
      <c r="F273" t="s">
        <v>819</v>
      </c>
      <c r="G273">
        <v>22</v>
      </c>
      <c r="H273">
        <v>11</v>
      </c>
      <c r="I273">
        <v>11</v>
      </c>
      <c r="J273">
        <v>22</v>
      </c>
      <c r="K273">
        <v>11</v>
      </c>
      <c r="L273">
        <v>11</v>
      </c>
      <c r="M273">
        <v>22</v>
      </c>
      <c r="N273">
        <v>11</v>
      </c>
      <c r="O273">
        <v>11</v>
      </c>
      <c r="P273">
        <v>22</v>
      </c>
      <c r="Q273">
        <v>11</v>
      </c>
      <c r="R273">
        <v>11</v>
      </c>
      <c r="S273">
        <v>22</v>
      </c>
      <c r="T273">
        <v>11</v>
      </c>
      <c r="U273">
        <v>11</v>
      </c>
    </row>
    <row r="274">
      <c r="A274" t="s">
        <v>820</v>
      </c>
      <c r="B274" t="s">
        <v>22</v>
      </c>
      <c r="C274" t="s">
        <v>821</v>
      </c>
      <c r="D274" t="s">
        <v>818</v>
      </c>
      <c r="E274" t="str">
        <f>HYPERLINK("https://www.google.com/maps/place/8.4696846%2C-13.2412518", "8.4696846,-13.2412518")</f>
        <v>8.4696846,-13.2412518</v>
      </c>
      <c r="F274" t="s">
        <v>822</v>
      </c>
      <c r="G274">
        <v>22</v>
      </c>
      <c r="H274">
        <v>11</v>
      </c>
      <c r="I274">
        <v>11</v>
      </c>
      <c r="J274">
        <v>22</v>
      </c>
      <c r="K274">
        <v>11</v>
      </c>
      <c r="L274">
        <v>11</v>
      </c>
      <c r="M274">
        <v>22</v>
      </c>
      <c r="N274">
        <v>11</v>
      </c>
      <c r="O274">
        <v>11</v>
      </c>
      <c r="P274">
        <v>22</v>
      </c>
      <c r="Q274">
        <v>11</v>
      </c>
      <c r="R274">
        <v>11</v>
      </c>
      <c r="S274">
        <v>33</v>
      </c>
      <c r="T274">
        <v>22</v>
      </c>
      <c r="U274">
        <v>11</v>
      </c>
    </row>
    <row r="275">
      <c r="A275" t="s">
        <v>823</v>
      </c>
      <c r="B275" t="s">
        <v>22</v>
      </c>
      <c r="C275" t="s">
        <v>821</v>
      </c>
      <c r="D275" t="s">
        <v>818</v>
      </c>
      <c r="E275" t="str">
        <f>HYPERLINK("https://www.google.com/maps/place/8.4696451%2C-13.2412168", "8.4696451,-13.2412168")</f>
        <v>8.4696451,-13.2412168</v>
      </c>
      <c r="F275" t="s">
        <v>824</v>
      </c>
      <c r="G275">
        <v>22</v>
      </c>
      <c r="H275">
        <v>11</v>
      </c>
      <c r="I275">
        <v>11</v>
      </c>
      <c r="J275">
        <v>22</v>
      </c>
      <c r="K275">
        <v>11</v>
      </c>
      <c r="L275">
        <v>11</v>
      </c>
      <c r="M275">
        <v>22</v>
      </c>
      <c r="N275">
        <v>11</v>
      </c>
      <c r="O275">
        <v>11</v>
      </c>
      <c r="P275">
        <v>22</v>
      </c>
      <c r="Q275">
        <v>11</v>
      </c>
      <c r="R275">
        <v>11</v>
      </c>
      <c r="S275">
        <v>22</v>
      </c>
      <c r="T275">
        <v>11</v>
      </c>
      <c r="U275">
        <v>11</v>
      </c>
    </row>
    <row r="276">
      <c r="A276" t="s">
        <v>825</v>
      </c>
      <c r="B276" t="s">
        <v>22</v>
      </c>
      <c r="C276" t="s">
        <v>826</v>
      </c>
      <c r="D276" t="s">
        <v>818</v>
      </c>
      <c r="E276" t="str">
        <f>HYPERLINK("https://www.google.com/maps/place/8.4696443%2C-13.2412153", "8.4696443,-13.2412153")</f>
        <v>8.4696443,-13.2412153</v>
      </c>
      <c r="F276" t="s">
        <v>827</v>
      </c>
      <c r="G276">
        <v>22</v>
      </c>
      <c r="H276">
        <v>11</v>
      </c>
      <c r="I276">
        <v>11</v>
      </c>
      <c r="J276">
        <v>22</v>
      </c>
      <c r="K276">
        <v>11</v>
      </c>
      <c r="L276">
        <v>11</v>
      </c>
      <c r="M276">
        <v>22</v>
      </c>
      <c r="N276">
        <v>11</v>
      </c>
      <c r="O276">
        <v>11</v>
      </c>
      <c r="P276">
        <v>22</v>
      </c>
      <c r="Q276">
        <v>11</v>
      </c>
      <c r="R276">
        <v>11</v>
      </c>
      <c r="S276">
        <v>22</v>
      </c>
      <c r="T276">
        <v>11</v>
      </c>
      <c r="U276">
        <v>11</v>
      </c>
    </row>
    <row r="277">
      <c r="A277" t="s">
        <v>828</v>
      </c>
      <c r="B277" t="s">
        <v>22</v>
      </c>
      <c r="C277" t="s">
        <v>829</v>
      </c>
      <c r="D277" t="s">
        <v>818</v>
      </c>
      <c r="E277" t="str">
        <f>HYPERLINK("https://www.google.com/maps/place/8.4696475%2C-13.2412196", "8.4696475,-13.2412196")</f>
        <v>8.4696475,-13.2412196</v>
      </c>
      <c r="F277" t="s">
        <v>830</v>
      </c>
      <c r="G277">
        <v>22</v>
      </c>
      <c r="H277">
        <v>11</v>
      </c>
      <c r="I277">
        <v>11</v>
      </c>
      <c r="J277">
        <v>22</v>
      </c>
      <c r="K277">
        <v>11</v>
      </c>
      <c r="L277">
        <v>11</v>
      </c>
      <c r="M277">
        <v>22</v>
      </c>
      <c r="N277">
        <v>11</v>
      </c>
      <c r="O277">
        <v>11</v>
      </c>
      <c r="P277">
        <v>22</v>
      </c>
      <c r="Q277">
        <v>11</v>
      </c>
      <c r="R277">
        <v>11</v>
      </c>
      <c r="S277">
        <v>22</v>
      </c>
      <c r="T277">
        <v>11</v>
      </c>
      <c r="U277">
        <v>11</v>
      </c>
    </row>
    <row r="278">
      <c r="A278" t="s">
        <v>831</v>
      </c>
      <c r="B278" t="s">
        <v>22</v>
      </c>
      <c r="C278" t="s">
        <v>829</v>
      </c>
      <c r="D278" t="s">
        <v>832</v>
      </c>
      <c r="E278" t="str">
        <f>HYPERLINK("https://www.google.com/maps/place/8.4696451%2C-13.2412168", "8.4696451,-13.2412168")</f>
        <v>8.4696451,-13.2412168</v>
      </c>
      <c r="F278" t="s">
        <v>833</v>
      </c>
      <c r="G278">
        <v>22</v>
      </c>
      <c r="H278">
        <v>11</v>
      </c>
      <c r="I278">
        <v>11</v>
      </c>
      <c r="J278">
        <v>33</v>
      </c>
      <c r="K278">
        <v>11</v>
      </c>
      <c r="L278">
        <v>11</v>
      </c>
      <c r="M278">
        <v>55</v>
      </c>
      <c r="N278">
        <v>25</v>
      </c>
      <c r="O278">
        <v>30</v>
      </c>
      <c r="P278">
        <v>66</v>
      </c>
      <c r="Q278">
        <v>33</v>
      </c>
      <c r="R278">
        <v>33</v>
      </c>
      <c r="S278">
        <v>44</v>
      </c>
      <c r="T278">
        <v>22</v>
      </c>
      <c r="U278">
        <v>22</v>
      </c>
    </row>
    <row r="279">
      <c r="A279" t="s">
        <v>834</v>
      </c>
      <c r="B279" t="s">
        <v>22</v>
      </c>
      <c r="C279" t="s">
        <v>835</v>
      </c>
      <c r="D279" t="s">
        <v>832</v>
      </c>
      <c r="E279" t="str">
        <f>HYPERLINK("https://www.google.com/maps/place/8.4696423%2C-13.2412177", "8.4696423,-13.2412177")</f>
        <v>8.4696423,-13.2412177</v>
      </c>
      <c r="F279" t="s">
        <v>836</v>
      </c>
      <c r="G279">
        <v>22</v>
      </c>
      <c r="H279">
        <v>11</v>
      </c>
      <c r="I279">
        <v>11</v>
      </c>
      <c r="J279">
        <v>22</v>
      </c>
      <c r="K279">
        <v>11</v>
      </c>
      <c r="L279">
        <v>11</v>
      </c>
      <c r="M279">
        <v>22</v>
      </c>
      <c r="N279">
        <v>11</v>
      </c>
      <c r="O279">
        <v>11</v>
      </c>
      <c r="P279">
        <v>33</v>
      </c>
      <c r="Q279">
        <v>15</v>
      </c>
      <c r="R279">
        <v>17</v>
      </c>
      <c r="S279">
        <v>55</v>
      </c>
      <c r="T279">
        <v>30</v>
      </c>
      <c r="U279">
        <v>25</v>
      </c>
    </row>
    <row r="280">
      <c r="A280" t="s">
        <v>837</v>
      </c>
      <c r="B280" t="s">
        <v>22</v>
      </c>
      <c r="C280" t="s">
        <v>838</v>
      </c>
      <c r="D280" t="s">
        <v>832</v>
      </c>
      <c r="E280" t="str">
        <f>HYPERLINK("https://www.google.com/maps/place/8.4696459%2C-13.2412199", "8.4696459,-13.2412199")</f>
        <v>8.4696459,-13.2412199</v>
      </c>
      <c r="F280" t="s">
        <v>839</v>
      </c>
      <c r="G280">
        <v>22</v>
      </c>
      <c r="H280">
        <v>11</v>
      </c>
      <c r="I280">
        <v>11</v>
      </c>
      <c r="J280">
        <v>22</v>
      </c>
      <c r="K280">
        <v>11</v>
      </c>
      <c r="L280">
        <v>11</v>
      </c>
      <c r="M280">
        <v>22</v>
      </c>
      <c r="N280">
        <v>11</v>
      </c>
      <c r="O280">
        <v>11</v>
      </c>
      <c r="P280">
        <v>44</v>
      </c>
      <c r="Q280">
        <v>22</v>
      </c>
      <c r="R280">
        <v>22</v>
      </c>
      <c r="S280">
        <v>44</v>
      </c>
      <c r="T280">
        <v>22</v>
      </c>
      <c r="U280">
        <v>22</v>
      </c>
    </row>
    <row r="281">
      <c r="A281" t="s">
        <v>840</v>
      </c>
      <c r="B281" t="s">
        <v>22</v>
      </c>
      <c r="C281" t="s">
        <v>817</v>
      </c>
      <c r="D281" t="s">
        <v>817</v>
      </c>
      <c r="E281" t="str">
        <f>HYPERLINK("https://www.google.com/maps/place/8.4696424%2C-13.2412163", "8.4696424,-13.2412163")</f>
        <v>8.4696424,-13.2412163</v>
      </c>
      <c r="F281" t="s">
        <v>841</v>
      </c>
      <c r="G281">
        <v>23</v>
      </c>
      <c r="H281">
        <v>9</v>
      </c>
      <c r="I281">
        <v>8</v>
      </c>
      <c r="J281">
        <v>25</v>
      </c>
      <c r="K281">
        <v>9</v>
      </c>
      <c r="L281">
        <v>8</v>
      </c>
      <c r="M281">
        <v>24</v>
      </c>
      <c r="N281">
        <v>10</v>
      </c>
      <c r="O281">
        <v>11</v>
      </c>
      <c r="P281">
        <v>28</v>
      </c>
      <c r="Q281">
        <v>15</v>
      </c>
      <c r="R281">
        <v>9</v>
      </c>
      <c r="S281">
        <v>24</v>
      </c>
      <c r="T281">
        <v>8</v>
      </c>
      <c r="U281">
        <v>9</v>
      </c>
    </row>
    <row r="282">
      <c r="A282" t="s">
        <v>842</v>
      </c>
      <c r="B282" t="s">
        <v>22</v>
      </c>
      <c r="C282" t="s">
        <v>821</v>
      </c>
      <c r="D282" t="s">
        <v>821</v>
      </c>
      <c r="E282" t="str">
        <f>HYPERLINK("https://www.google.com/maps/place/8.4696443%2C-13.2412155", "8.4696443,-13.2412155")</f>
        <v>8.4696443,-13.2412155</v>
      </c>
      <c r="F282" t="s">
        <v>843</v>
      </c>
      <c r="G282">
        <v>21</v>
      </c>
      <c r="H282">
        <v>8</v>
      </c>
      <c r="I282">
        <v>9</v>
      </c>
      <c r="J282">
        <v>20</v>
      </c>
      <c r="K282">
        <v>10</v>
      </c>
      <c r="L282">
        <v>9</v>
      </c>
      <c r="M282">
        <v>26</v>
      </c>
      <c r="N282">
        <v>15</v>
      </c>
      <c r="O282">
        <v>6</v>
      </c>
      <c r="P282">
        <v>28</v>
      </c>
      <c r="Q282">
        <v>15</v>
      </c>
      <c r="R282">
        <v>5</v>
      </c>
      <c r="S282">
        <v>18</v>
      </c>
      <c r="T282">
        <v>8</v>
      </c>
      <c r="U282">
        <v>9</v>
      </c>
    </row>
    <row r="283">
      <c r="A283" t="s">
        <v>844</v>
      </c>
      <c r="B283" t="s">
        <v>22</v>
      </c>
      <c r="C283" t="s">
        <v>826</v>
      </c>
      <c r="D283" t="s">
        <v>826</v>
      </c>
      <c r="E283" t="str">
        <f>HYPERLINK("https://www.google.com/maps/place/8.4696441%2C-13.2412172", "8.4696441,-13.2412172")</f>
        <v>8.4696441,-13.2412172</v>
      </c>
      <c r="F283" t="s">
        <v>845</v>
      </c>
      <c r="G283">
        <v>12</v>
      </c>
      <c r="H283">
        <v>6</v>
      </c>
      <c r="I283">
        <v>5</v>
      </c>
      <c r="J283">
        <v>13</v>
      </c>
      <c r="K283">
        <v>9</v>
      </c>
      <c r="L283">
        <v>2</v>
      </c>
      <c r="M283">
        <v>14</v>
      </c>
      <c r="N283">
        <v>8</v>
      </c>
      <c r="O283">
        <v>5</v>
      </c>
      <c r="P283">
        <v>19</v>
      </c>
      <c r="Q283">
        <v>8</v>
      </c>
      <c r="R283">
        <v>5</v>
      </c>
      <c r="S283">
        <v>18</v>
      </c>
      <c r="T283">
        <v>6</v>
      </c>
      <c r="U283">
        <v>9</v>
      </c>
    </row>
    <row r="284">
      <c r="A284" t="s">
        <v>846</v>
      </c>
      <c r="B284" t="s">
        <v>22</v>
      </c>
      <c r="C284" t="s">
        <v>847</v>
      </c>
      <c r="D284" t="s">
        <v>848</v>
      </c>
      <c r="E284" t="str">
        <f>HYPERLINK("https://www.google.com/maps/place/8.4696842%2C-13.2412425", "8.4696842,-13.2412425")</f>
        <v>8.4696842,-13.2412425</v>
      </c>
      <c r="F284" t="s">
        <v>849</v>
      </c>
      <c r="G284">
        <v>44</v>
      </c>
      <c r="H284">
        <v>22</v>
      </c>
      <c r="I284">
        <v>22</v>
      </c>
      <c r="J284">
        <v>33</v>
      </c>
      <c r="K284">
        <v>22</v>
      </c>
      <c r="L284">
        <v>11</v>
      </c>
      <c r="M284">
        <v>44</v>
      </c>
      <c r="N284">
        <v>22</v>
      </c>
      <c r="O284">
        <v>22</v>
      </c>
      <c r="P284">
        <v>33</v>
      </c>
      <c r="Q284">
        <v>11</v>
      </c>
      <c r="R284">
        <v>22</v>
      </c>
      <c r="S284">
        <v>44</v>
      </c>
      <c r="T284">
        <v>22</v>
      </c>
      <c r="U284">
        <v>22</v>
      </c>
    </row>
    <row r="285">
      <c r="A285" t="s">
        <v>850</v>
      </c>
      <c r="B285" t="s">
        <v>22</v>
      </c>
      <c r="C285" t="s">
        <v>851</v>
      </c>
      <c r="D285" t="s">
        <v>848</v>
      </c>
      <c r="E285" t="str">
        <f>HYPERLINK("https://www.google.com/maps/place/8.4696422%2C-13.2412189", "8.4696422,-13.2412189")</f>
        <v>8.4696422,-13.2412189</v>
      </c>
      <c r="F285" t="s">
        <v>852</v>
      </c>
      <c r="G285">
        <v>22</v>
      </c>
      <c r="H285">
        <v>11</v>
      </c>
      <c r="I285">
        <v>11</v>
      </c>
      <c r="J285">
        <v>22</v>
      </c>
      <c r="K285">
        <v>11</v>
      </c>
      <c r="L285">
        <v>11</v>
      </c>
      <c r="M285">
        <v>22</v>
      </c>
      <c r="N285">
        <v>11</v>
      </c>
      <c r="O285">
        <v>11</v>
      </c>
      <c r="P285">
        <v>44</v>
      </c>
      <c r="Q285">
        <v>22</v>
      </c>
      <c r="R285">
        <v>22</v>
      </c>
      <c r="S285">
        <v>44</v>
      </c>
      <c r="T285">
        <v>22</v>
      </c>
      <c r="U285">
        <v>22</v>
      </c>
    </row>
    <row r="286">
      <c r="A286" t="s">
        <v>853</v>
      </c>
      <c r="B286" t="s">
        <v>22</v>
      </c>
      <c r="C286" t="s">
        <v>854</v>
      </c>
      <c r="D286" t="s">
        <v>847</v>
      </c>
      <c r="E286" t="str">
        <f>HYPERLINK("https://www.google.com/maps/place/8.4696454%2C-13.2412181", "8.4696454,-13.2412181")</f>
        <v>8.4696454,-13.2412181</v>
      </c>
      <c r="F286" t="s">
        <v>855</v>
      </c>
      <c r="G286">
        <v>22</v>
      </c>
      <c r="H286">
        <v>11</v>
      </c>
      <c r="I286">
        <v>11</v>
      </c>
      <c r="J286">
        <v>22</v>
      </c>
      <c r="K286">
        <v>11</v>
      </c>
      <c r="L286">
        <v>11</v>
      </c>
      <c r="M286">
        <v>44</v>
      </c>
      <c r="N286">
        <v>22</v>
      </c>
      <c r="O286">
        <v>22</v>
      </c>
      <c r="P286">
        <v>33</v>
      </c>
      <c r="Q286">
        <v>11</v>
      </c>
      <c r="R286">
        <v>22</v>
      </c>
      <c r="S286">
        <v>44</v>
      </c>
      <c r="T286">
        <v>22</v>
      </c>
      <c r="U286">
        <v>22</v>
      </c>
    </row>
    <row r="287">
      <c r="A287" t="s">
        <v>856</v>
      </c>
      <c r="B287" t="s">
        <v>22</v>
      </c>
      <c r="C287" t="s">
        <v>854</v>
      </c>
      <c r="D287" t="s">
        <v>847</v>
      </c>
      <c r="E287" t="str">
        <f>HYPERLINK("https://www.google.com/maps/place/8.4696477%2C-13.2412178", "8.4696477,-13.2412178")</f>
        <v>8.4696477,-13.2412178</v>
      </c>
      <c r="F287" t="s">
        <v>857</v>
      </c>
      <c r="G287">
        <v>22</v>
      </c>
      <c r="H287">
        <v>11</v>
      </c>
      <c r="I287">
        <v>11</v>
      </c>
      <c r="J287">
        <v>22</v>
      </c>
      <c r="K287">
        <v>11</v>
      </c>
      <c r="L287">
        <v>11</v>
      </c>
      <c r="M287">
        <v>33</v>
      </c>
      <c r="N287">
        <v>11</v>
      </c>
      <c r="O287">
        <v>22</v>
      </c>
      <c r="P287">
        <v>44</v>
      </c>
      <c r="Q287">
        <v>22</v>
      </c>
      <c r="R287">
        <v>22</v>
      </c>
      <c r="S287">
        <v>44</v>
      </c>
      <c r="T287">
        <v>22</v>
      </c>
      <c r="U287">
        <v>22</v>
      </c>
    </row>
    <row r="288">
      <c r="A288" t="s">
        <v>858</v>
      </c>
      <c r="B288" t="s">
        <v>22</v>
      </c>
      <c r="C288" t="s">
        <v>859</v>
      </c>
      <c r="D288" t="s">
        <v>847</v>
      </c>
      <c r="E288" t="str">
        <f>HYPERLINK("https://www.google.com/maps/place/8.4696455%2C-13.2412153", "8.4696455,-13.2412153")</f>
        <v>8.4696455,-13.2412153</v>
      </c>
      <c r="F288" t="s">
        <v>860</v>
      </c>
      <c r="G288">
        <v>66</v>
      </c>
      <c r="H288">
        <v>33</v>
      </c>
      <c r="I288">
        <v>33</v>
      </c>
      <c r="J288">
        <v>55</v>
      </c>
      <c r="K288">
        <v>25</v>
      </c>
      <c r="L288">
        <v>30</v>
      </c>
      <c r="M288">
        <v>44</v>
      </c>
      <c r="N288">
        <v>22</v>
      </c>
      <c r="O288">
        <v>22</v>
      </c>
      <c r="P288">
        <v>33</v>
      </c>
      <c r="Q288">
        <v>11</v>
      </c>
      <c r="R288">
        <v>22</v>
      </c>
      <c r="S288">
        <v>11</v>
      </c>
      <c r="T288">
        <v>5</v>
      </c>
      <c r="U288">
        <v>6</v>
      </c>
    </row>
    <row r="289">
      <c r="A289" t="s">
        <v>861</v>
      </c>
      <c r="B289" t="s">
        <v>22</v>
      </c>
      <c r="C289" t="s">
        <v>847</v>
      </c>
      <c r="D289" t="s">
        <v>847</v>
      </c>
      <c r="E289" t="str">
        <f>HYPERLINK("https://www.google.com/maps/place/8.4696406%2C-13.2412182", "8.4696406,-13.2412182")</f>
        <v>8.4696406,-13.2412182</v>
      </c>
      <c r="F289" t="s">
        <v>862</v>
      </c>
      <c r="G289">
        <v>12</v>
      </c>
      <c r="H289">
        <v>6</v>
      </c>
      <c r="I289">
        <v>5</v>
      </c>
      <c r="J289">
        <v>16</v>
      </c>
      <c r="K289">
        <v>9</v>
      </c>
      <c r="L289">
        <v>7</v>
      </c>
      <c r="M289">
        <v>10</v>
      </c>
      <c r="N289">
        <v>6</v>
      </c>
      <c r="O289">
        <v>4</v>
      </c>
      <c r="P289">
        <v>9</v>
      </c>
      <c r="Q289">
        <v>6</v>
      </c>
      <c r="R289">
        <v>3</v>
      </c>
      <c r="S289">
        <v>5</v>
      </c>
      <c r="T289">
        <v>3</v>
      </c>
      <c r="U289">
        <v>2</v>
      </c>
    </row>
    <row r="290">
      <c r="A290" t="s">
        <v>863</v>
      </c>
      <c r="B290" t="s">
        <v>22</v>
      </c>
      <c r="C290" t="s">
        <v>864</v>
      </c>
      <c r="D290" t="s">
        <v>864</v>
      </c>
      <c r="E290" t="str">
        <f>HYPERLINK("https://www.google.com/maps/place/8.4696427%2C-13.241216", "8.4696427,-13.241216")</f>
        <v>8.4696427,-13.241216</v>
      </c>
      <c r="F290" t="s">
        <v>865</v>
      </c>
      <c r="G290">
        <v>10</v>
      </c>
      <c r="H290">
        <v>5</v>
      </c>
      <c r="I290">
        <v>5</v>
      </c>
      <c r="J290">
        <v>5</v>
      </c>
      <c r="K290">
        <v>3</v>
      </c>
      <c r="L290">
        <v>2</v>
      </c>
      <c r="M290">
        <v>5</v>
      </c>
      <c r="N290">
        <v>2</v>
      </c>
      <c r="O290">
        <v>3</v>
      </c>
      <c r="P290">
        <v>9</v>
      </c>
      <c r="Q290">
        <v>5</v>
      </c>
      <c r="R290">
        <v>4</v>
      </c>
      <c r="S290">
        <v>7</v>
      </c>
      <c r="T290">
        <v>4</v>
      </c>
      <c r="U290">
        <v>3</v>
      </c>
    </row>
    <row r="291">
      <c r="A291" t="s">
        <v>866</v>
      </c>
      <c r="B291" t="s">
        <v>22</v>
      </c>
      <c r="C291" t="s">
        <v>854</v>
      </c>
      <c r="D291" t="s">
        <v>854</v>
      </c>
      <c r="E291" t="str">
        <f>HYPERLINK("https://www.google.com/maps/place/8.4696451%2C-13.241218", "8.4696451,-13.241218")</f>
        <v>8.4696451,-13.241218</v>
      </c>
      <c r="F291" t="s">
        <v>867</v>
      </c>
      <c r="G291">
        <v>22</v>
      </c>
      <c r="H291">
        <v>8</v>
      </c>
      <c r="I291">
        <v>9</v>
      </c>
      <c r="J291">
        <v>15</v>
      </c>
      <c r="K291">
        <v>5</v>
      </c>
      <c r="L291">
        <v>8</v>
      </c>
      <c r="M291">
        <v>28</v>
      </c>
      <c r="N291">
        <v>12</v>
      </c>
      <c r="O291">
        <v>16</v>
      </c>
      <c r="P291">
        <v>20</v>
      </c>
      <c r="Q291">
        <v>7</v>
      </c>
      <c r="R291">
        <v>10</v>
      </c>
      <c r="S291">
        <v>26</v>
      </c>
      <c r="T291">
        <v>8</v>
      </c>
      <c r="U291">
        <v>12</v>
      </c>
    </row>
    <row r="292">
      <c r="A292" t="s">
        <v>868</v>
      </c>
      <c r="B292" t="s">
        <v>22</v>
      </c>
      <c r="C292" t="s">
        <v>869</v>
      </c>
      <c r="D292" t="s">
        <v>869</v>
      </c>
      <c r="E292" t="str">
        <f>HYPERLINK("https://www.google.com/maps/place/8.4696366%2C-13.2412154", "8.4696366,-13.2412154")</f>
        <v>8.4696366,-13.2412154</v>
      </c>
      <c r="F292" t="s">
        <v>870</v>
      </c>
      <c r="G292">
        <v>22</v>
      </c>
      <c r="H292">
        <v>11</v>
      </c>
      <c r="I292">
        <v>11</v>
      </c>
      <c r="J292">
        <v>44</v>
      </c>
      <c r="K292">
        <v>22</v>
      </c>
      <c r="L292">
        <v>22</v>
      </c>
      <c r="M292">
        <v>44</v>
      </c>
      <c r="N292">
        <v>22</v>
      </c>
      <c r="O292">
        <v>22</v>
      </c>
      <c r="P292">
        <v>44</v>
      </c>
      <c r="Q292">
        <v>22</v>
      </c>
      <c r="R292">
        <v>22</v>
      </c>
      <c r="S292">
        <v>11</v>
      </c>
      <c r="T292">
        <v>5</v>
      </c>
      <c r="U292">
        <v>6</v>
      </c>
    </row>
    <row r="293">
      <c r="A293" t="s">
        <v>871</v>
      </c>
      <c r="B293" t="s">
        <v>22</v>
      </c>
      <c r="C293" t="s">
        <v>872</v>
      </c>
      <c r="D293" t="s">
        <v>872</v>
      </c>
      <c r="E293" t="str">
        <f>HYPERLINK("https://www.google.com/maps/place/8.4697029%2C-13.2412407", "8.4697029,-13.2412407")</f>
        <v>8.4697029,-13.2412407</v>
      </c>
      <c r="F293" t="s">
        <v>873</v>
      </c>
      <c r="G293">
        <v>10</v>
      </c>
      <c r="H293">
        <v>5</v>
      </c>
      <c r="I293">
        <v>4</v>
      </c>
      <c r="J293">
        <v>16</v>
      </c>
      <c r="K293">
        <v>10</v>
      </c>
      <c r="L293">
        <v>6</v>
      </c>
      <c r="M293">
        <v>18</v>
      </c>
      <c r="N293">
        <v>14</v>
      </c>
      <c r="O293">
        <v>4</v>
      </c>
      <c r="P293">
        <v>12</v>
      </c>
      <c r="Q293">
        <v>6</v>
      </c>
      <c r="R293">
        <v>4</v>
      </c>
      <c r="S293">
        <v>19</v>
      </c>
      <c r="T293">
        <v>8</v>
      </c>
      <c r="U293">
        <v>9</v>
      </c>
    </row>
    <row r="294">
      <c r="A294" t="s">
        <v>874</v>
      </c>
      <c r="B294" t="s">
        <v>22</v>
      </c>
      <c r="C294" t="s">
        <v>872</v>
      </c>
      <c r="D294" t="s">
        <v>872</v>
      </c>
      <c r="E294" t="str">
        <f>HYPERLINK("https://www.google.com/maps/place/8.4696464%2C-13.2412208", "8.4696464,-13.2412208")</f>
        <v>8.4696464,-13.2412208</v>
      </c>
      <c r="F294" t="s">
        <v>875</v>
      </c>
      <c r="G294">
        <v>44</v>
      </c>
      <c r="H294">
        <v>22</v>
      </c>
      <c r="I294">
        <v>22</v>
      </c>
      <c r="J294">
        <v>44</v>
      </c>
      <c r="K294">
        <v>22</v>
      </c>
      <c r="L294">
        <v>22</v>
      </c>
      <c r="M294">
        <v>33</v>
      </c>
      <c r="N294">
        <v>11</v>
      </c>
      <c r="O294">
        <v>22</v>
      </c>
      <c r="P294">
        <v>33</v>
      </c>
      <c r="Q294">
        <v>11</v>
      </c>
      <c r="R294">
        <v>22</v>
      </c>
      <c r="S294">
        <v>44</v>
      </c>
      <c r="T294">
        <v>22</v>
      </c>
      <c r="U294">
        <v>22</v>
      </c>
    </row>
    <row r="295">
      <c r="A295" t="s">
        <v>876</v>
      </c>
      <c r="B295" t="s">
        <v>22</v>
      </c>
      <c r="C295" t="s">
        <v>877</v>
      </c>
      <c r="D295" t="s">
        <v>877</v>
      </c>
      <c r="E295" t="str">
        <f>HYPERLINK("https://www.google.com/maps/place/8.469696%2C-13.2412485", "8.469696,-13.2412485")</f>
        <v>8.469696,-13.2412485</v>
      </c>
      <c r="F295" t="s">
        <v>878</v>
      </c>
      <c r="G295">
        <v>22</v>
      </c>
      <c r="H295">
        <v>11</v>
      </c>
      <c r="I295">
        <v>11</v>
      </c>
      <c r="J295">
        <v>22</v>
      </c>
      <c r="K295">
        <v>11</v>
      </c>
      <c r="L295">
        <v>11</v>
      </c>
      <c r="M295">
        <v>44</v>
      </c>
      <c r="N295">
        <v>22</v>
      </c>
      <c r="O295">
        <v>22</v>
      </c>
      <c r="P295">
        <v>44</v>
      </c>
      <c r="Q295">
        <v>22</v>
      </c>
      <c r="R295">
        <v>22</v>
      </c>
      <c r="S295">
        <v>44</v>
      </c>
      <c r="T295">
        <v>22</v>
      </c>
      <c r="U295">
        <v>22</v>
      </c>
    </row>
    <row r="296">
      <c r="A296" t="s">
        <v>879</v>
      </c>
      <c r="B296" t="s">
        <v>22</v>
      </c>
      <c r="C296" t="s">
        <v>877</v>
      </c>
      <c r="D296" t="s">
        <v>877</v>
      </c>
      <c r="E296" t="str">
        <f>HYPERLINK("https://www.google.com/maps/place/8.4696415%2C-13.2412142", "8.4696415,-13.2412142")</f>
        <v>8.4696415,-13.2412142</v>
      </c>
      <c r="F296" t="s">
        <v>880</v>
      </c>
      <c r="G296">
        <v>12</v>
      </c>
      <c r="H296">
        <v>6</v>
      </c>
      <c r="I296">
        <v>5</v>
      </c>
      <c r="J296">
        <v>19</v>
      </c>
      <c r="K296">
        <v>8</v>
      </c>
      <c r="L296">
        <v>9</v>
      </c>
      <c r="M296">
        <v>15</v>
      </c>
      <c r="N296">
        <v>5</v>
      </c>
      <c r="O296">
        <v>8</v>
      </c>
      <c r="P296">
        <v>18</v>
      </c>
      <c r="Q296">
        <v>8</v>
      </c>
      <c r="R296">
        <v>7</v>
      </c>
      <c r="S296">
        <v>20</v>
      </c>
      <c r="T296">
        <v>5</v>
      </c>
      <c r="U296">
        <v>10</v>
      </c>
    </row>
    <row r="297">
      <c r="A297" t="s">
        <v>881</v>
      </c>
      <c r="B297" t="s">
        <v>22</v>
      </c>
      <c r="C297" t="s">
        <v>882</v>
      </c>
      <c r="D297" t="s">
        <v>882</v>
      </c>
      <c r="E297" t="str">
        <f>HYPERLINK("https://www.google.com/maps/place/8.4696453%2C-13.2412161", "8.4696453,-13.2412161")</f>
        <v>8.4696453,-13.2412161</v>
      </c>
      <c r="F297" t="s">
        <v>883</v>
      </c>
      <c r="G297">
        <v>22</v>
      </c>
      <c r="H297">
        <v>11</v>
      </c>
      <c r="I297">
        <v>11</v>
      </c>
      <c r="J297">
        <v>22</v>
      </c>
      <c r="K297">
        <v>11</v>
      </c>
      <c r="L297">
        <v>11</v>
      </c>
      <c r="M297">
        <v>33</v>
      </c>
      <c r="N297">
        <v>22</v>
      </c>
      <c r="O297">
        <v>11</v>
      </c>
      <c r="P297">
        <v>44</v>
      </c>
      <c r="Q297">
        <v>22</v>
      </c>
      <c r="R297">
        <v>22</v>
      </c>
      <c r="S297">
        <v>44</v>
      </c>
      <c r="T297">
        <v>22</v>
      </c>
      <c r="U297">
        <v>22</v>
      </c>
    </row>
    <row r="298">
      <c r="A298" t="s">
        <v>884</v>
      </c>
      <c r="B298" t="s">
        <v>22</v>
      </c>
      <c r="C298" t="s">
        <v>885</v>
      </c>
      <c r="D298" t="s">
        <v>886</v>
      </c>
      <c r="E298" t="str">
        <f>HYPERLINK("https://www.google.com/maps/place/8.4696365%2C-13.2412398", "8.4696365,-13.2412398")</f>
        <v>8.4696365,-13.2412398</v>
      </c>
      <c r="F298" t="s">
        <v>887</v>
      </c>
      <c r="G298">
        <v>50</v>
      </c>
      <c r="H298">
        <v>20</v>
      </c>
      <c r="I298">
        <v>30</v>
      </c>
    </row>
    <row r="299">
      <c r="A299" t="s">
        <v>888</v>
      </c>
      <c r="B299" t="s">
        <v>22</v>
      </c>
      <c r="C299" t="s">
        <v>889</v>
      </c>
      <c r="D299" t="s">
        <v>886</v>
      </c>
      <c r="E299" t="str">
        <f>HYPERLINK("https://www.google.com/maps/place/8.4696373%2C-13.2412422", "8.4696373,-13.2412422")</f>
        <v>8.4696373,-13.2412422</v>
      </c>
      <c r="F299" t="s">
        <v>890</v>
      </c>
      <c r="G299">
        <v>50</v>
      </c>
      <c r="H299">
        <v>20</v>
      </c>
      <c r="I299">
        <v>30</v>
      </c>
    </row>
    <row r="300">
      <c r="A300" t="s">
        <v>891</v>
      </c>
      <c r="B300" t="s">
        <v>22</v>
      </c>
      <c r="C300" t="s">
        <v>889</v>
      </c>
      <c r="D300" t="s">
        <v>892</v>
      </c>
      <c r="E300" t="str">
        <f>HYPERLINK("https://www.google.com/maps/place/8.4696396%2C-13.2412435", "8.4696396,-13.2412435")</f>
        <v>8.4696396,-13.2412435</v>
      </c>
      <c r="F300" t="s">
        <v>893</v>
      </c>
      <c r="G300">
        <v>40</v>
      </c>
      <c r="H300">
        <v>10</v>
      </c>
      <c r="I300">
        <v>30</v>
      </c>
    </row>
    <row r="301">
      <c r="A301" t="s">
        <v>894</v>
      </c>
      <c r="B301" t="s">
        <v>22</v>
      </c>
      <c r="C301" t="s">
        <v>895</v>
      </c>
      <c r="D301" t="s">
        <v>892</v>
      </c>
      <c r="E301" t="str">
        <f>HYPERLINK("https://www.google.com/maps/place/8.4696446%2C-13.2412461", "8.4696446,-13.2412461")</f>
        <v>8.4696446,-13.2412461</v>
      </c>
      <c r="F301" t="s">
        <v>896</v>
      </c>
      <c r="G301">
        <v>30</v>
      </c>
      <c r="H301">
        <v>15</v>
      </c>
      <c r="I301">
        <v>15</v>
      </c>
    </row>
    <row r="302">
      <c r="A302" t="s">
        <v>897</v>
      </c>
      <c r="B302" t="s">
        <v>22</v>
      </c>
      <c r="C302" t="s">
        <v>898</v>
      </c>
      <c r="D302" t="s">
        <v>898</v>
      </c>
      <c r="E302" t="str">
        <f>HYPERLINK("https://www.google.com/maps/place/8.4696972%2C-13.2412473", "8.4696972,-13.2412473")</f>
        <v>8.4696972,-13.2412473</v>
      </c>
      <c r="F302" t="s">
        <v>899</v>
      </c>
      <c r="G302">
        <v>22</v>
      </c>
      <c r="H302">
        <v>11</v>
      </c>
      <c r="I302">
        <v>11</v>
      </c>
      <c r="J302">
        <v>22</v>
      </c>
      <c r="K302">
        <v>11</v>
      </c>
      <c r="L302">
        <v>11</v>
      </c>
      <c r="M302">
        <v>22</v>
      </c>
      <c r="N302">
        <v>11</v>
      </c>
      <c r="O302">
        <v>11</v>
      </c>
      <c r="P302">
        <v>22</v>
      </c>
      <c r="Q302">
        <v>11</v>
      </c>
      <c r="R302">
        <v>11</v>
      </c>
      <c r="S302">
        <v>22</v>
      </c>
      <c r="T302">
        <v>11</v>
      </c>
      <c r="U302">
        <v>11</v>
      </c>
    </row>
    <row r="303">
      <c r="A303" t="s">
        <v>900</v>
      </c>
      <c r="B303" t="s">
        <v>22</v>
      </c>
      <c r="C303" t="s">
        <v>901</v>
      </c>
      <c r="D303" t="s">
        <v>901</v>
      </c>
      <c r="E303" t="str">
        <f>HYPERLINK("https://www.google.com/maps/place/8.4696441%2C-13.2412197", "8.4696441,-13.2412197")</f>
        <v>8.4696441,-13.2412197</v>
      </c>
      <c r="F303" t="s">
        <v>902</v>
      </c>
      <c r="G303">
        <v>20</v>
      </c>
      <c r="H303">
        <v>10</v>
      </c>
      <c r="I303">
        <v>9</v>
      </c>
      <c r="J303">
        <v>24</v>
      </c>
      <c r="K303">
        <v>12</v>
      </c>
      <c r="L303">
        <v>8</v>
      </c>
      <c r="M303">
        <v>20</v>
      </c>
      <c r="N303">
        <v>15</v>
      </c>
      <c r="O303">
        <v>2</v>
      </c>
      <c r="P303">
        <v>15</v>
      </c>
      <c r="Q303">
        <v>8</v>
      </c>
      <c r="R303">
        <v>6</v>
      </c>
      <c r="S303">
        <v>10</v>
      </c>
      <c r="T303">
        <v>5</v>
      </c>
      <c r="U303">
        <v>5</v>
      </c>
    </row>
    <row r="304">
      <c r="A304" t="s">
        <v>903</v>
      </c>
      <c r="B304" t="s">
        <v>22</v>
      </c>
      <c r="C304" t="s">
        <v>904</v>
      </c>
      <c r="D304" t="s">
        <v>904</v>
      </c>
      <c r="E304" t="str">
        <f>HYPERLINK("https://www.google.com/maps/place/8.4696574%2C-13.2412218", "8.4696574,-13.2412218")</f>
        <v>8.4696574,-13.2412218</v>
      </c>
      <c r="F304" t="s">
        <v>905</v>
      </c>
      <c r="G304">
        <v>13</v>
      </c>
      <c r="H304">
        <v>5</v>
      </c>
      <c r="I304">
        <v>8</v>
      </c>
      <c r="J304">
        <v>12</v>
      </c>
      <c r="K304">
        <v>4</v>
      </c>
      <c r="L304">
        <v>8</v>
      </c>
      <c r="M304">
        <v>19</v>
      </c>
      <c r="N304">
        <v>9</v>
      </c>
      <c r="O304">
        <v>10</v>
      </c>
      <c r="P304">
        <v>26</v>
      </c>
      <c r="Q304">
        <v>10</v>
      </c>
      <c r="R304">
        <v>11</v>
      </c>
      <c r="S304">
        <v>25</v>
      </c>
      <c r="T304">
        <v>10</v>
      </c>
      <c r="U304">
        <v>15</v>
      </c>
    </row>
    <row r="305">
      <c r="A305" t="s">
        <v>906</v>
      </c>
      <c r="B305" t="s">
        <v>22</v>
      </c>
      <c r="C305" t="s">
        <v>907</v>
      </c>
      <c r="D305" t="s">
        <v>907</v>
      </c>
      <c r="E305" t="str">
        <f>HYPERLINK("https://www.google.com/maps/place/8.4696428%2C-13.2412161", "8.4696428,-13.2412161")</f>
        <v>8.4696428,-13.2412161</v>
      </c>
      <c r="F305" t="s">
        <v>908</v>
      </c>
      <c r="G305">
        <v>58</v>
      </c>
      <c r="H305">
        <v>25</v>
      </c>
      <c r="I305">
        <v>26</v>
      </c>
      <c r="J305">
        <v>18</v>
      </c>
      <c r="K305">
        <v>5</v>
      </c>
      <c r="L305">
        <v>9</v>
      </c>
      <c r="M305">
        <v>19</v>
      </c>
      <c r="N305">
        <v>12</v>
      </c>
      <c r="O305">
        <v>5</v>
      </c>
      <c r="P305">
        <v>29</v>
      </c>
      <c r="Q305">
        <v>15</v>
      </c>
      <c r="R305">
        <v>9</v>
      </c>
      <c r="S305">
        <v>21</v>
      </c>
      <c r="T305">
        <v>9</v>
      </c>
      <c r="U305">
        <v>10</v>
      </c>
    </row>
    <row r="306">
      <c r="A306" t="s">
        <v>909</v>
      </c>
      <c r="B306" t="s">
        <v>22</v>
      </c>
      <c r="C306" t="s">
        <v>910</v>
      </c>
      <c r="D306" t="s">
        <v>910</v>
      </c>
      <c r="E306" t="str">
        <f>HYPERLINK("https://www.google.com/maps/place/8.469668%2C-13.241213", "8.469668,-13.241213")</f>
        <v>8.469668,-13.241213</v>
      </c>
      <c r="F306" t="s">
        <v>911</v>
      </c>
      <c r="G306">
        <v>22</v>
      </c>
      <c r="H306">
        <v>11</v>
      </c>
      <c r="I306">
        <v>11</v>
      </c>
      <c r="J306">
        <v>22</v>
      </c>
      <c r="K306">
        <v>11</v>
      </c>
      <c r="L306">
        <v>11</v>
      </c>
      <c r="M306">
        <v>22</v>
      </c>
      <c r="N306">
        <v>11</v>
      </c>
      <c r="O306">
        <v>11</v>
      </c>
      <c r="P306">
        <v>22</v>
      </c>
      <c r="Q306">
        <v>11</v>
      </c>
      <c r="R306">
        <v>11</v>
      </c>
      <c r="S306">
        <v>22</v>
      </c>
      <c r="T306">
        <v>11</v>
      </c>
      <c r="U306">
        <v>11</v>
      </c>
    </row>
    <row r="307">
      <c r="A307" t="s">
        <v>912</v>
      </c>
      <c r="B307" t="s">
        <v>22</v>
      </c>
      <c r="C307" t="s">
        <v>913</v>
      </c>
      <c r="D307" t="s">
        <v>913</v>
      </c>
      <c r="E307" t="str">
        <f>HYPERLINK("https://www.google.com/maps/place/8.4696486%2C-13.2412189", "8.4696486,-13.2412189")</f>
        <v>8.4696486,-13.2412189</v>
      </c>
      <c r="F307" t="s">
        <v>914</v>
      </c>
      <c r="G307">
        <v>22</v>
      </c>
      <c r="H307">
        <v>11</v>
      </c>
      <c r="I307">
        <v>11</v>
      </c>
      <c r="J307">
        <v>22</v>
      </c>
      <c r="K307">
        <v>11</v>
      </c>
      <c r="L307">
        <v>11</v>
      </c>
      <c r="M307">
        <v>44</v>
      </c>
      <c r="N307">
        <v>22</v>
      </c>
      <c r="O307">
        <v>22</v>
      </c>
      <c r="P307">
        <v>44</v>
      </c>
      <c r="Q307">
        <v>11</v>
      </c>
      <c r="R307">
        <v>33</v>
      </c>
      <c r="S307">
        <v>55</v>
      </c>
      <c r="T307">
        <v>44</v>
      </c>
      <c r="U307">
        <v>10</v>
      </c>
    </row>
    <row r="308">
      <c r="A308" t="s">
        <v>915</v>
      </c>
      <c r="B308" t="s">
        <v>22</v>
      </c>
      <c r="C308" t="s">
        <v>913</v>
      </c>
      <c r="D308" t="s">
        <v>913</v>
      </c>
      <c r="E308" t="str">
        <f>HYPERLINK("https://www.google.com/maps/place/8.4696631%2C-13.2412304", "8.4696631,-13.2412304")</f>
        <v>8.4696631,-13.2412304</v>
      </c>
      <c r="F308" t="s">
        <v>916</v>
      </c>
      <c r="G308">
        <v>24</v>
      </c>
      <c r="H308">
        <v>8</v>
      </c>
      <c r="I308">
        <v>14</v>
      </c>
      <c r="J308">
        <v>14</v>
      </c>
      <c r="K308">
        <v>4</v>
      </c>
      <c r="L308">
        <v>5</v>
      </c>
      <c r="M308">
        <v>15</v>
      </c>
      <c r="N308">
        <v>5</v>
      </c>
      <c r="O308">
        <v>8</v>
      </c>
      <c r="P308">
        <v>9</v>
      </c>
      <c r="Q308">
        <v>5</v>
      </c>
      <c r="R308">
        <v>4</v>
      </c>
      <c r="S308">
        <v>29</v>
      </c>
      <c r="T308">
        <v>9</v>
      </c>
      <c r="U308">
        <v>20</v>
      </c>
    </row>
    <row r="309">
      <c r="A309" t="s">
        <v>917</v>
      </c>
      <c r="B309" t="s">
        <v>22</v>
      </c>
      <c r="C309" t="s">
        <v>918</v>
      </c>
      <c r="D309" t="s">
        <v>918</v>
      </c>
      <c r="E309" t="str">
        <f>HYPERLINK("https://www.google.com/maps/place/8.4696455%2C-13.241217", "8.4696455,-13.241217")</f>
        <v>8.4696455,-13.241217</v>
      </c>
      <c r="F309" t="s">
        <v>919</v>
      </c>
      <c r="G309">
        <v>22</v>
      </c>
      <c r="H309">
        <v>11</v>
      </c>
      <c r="I309">
        <v>11</v>
      </c>
      <c r="J309">
        <v>44</v>
      </c>
      <c r="K309">
        <v>22</v>
      </c>
      <c r="L309">
        <v>22</v>
      </c>
      <c r="M309">
        <v>44</v>
      </c>
      <c r="N309">
        <v>22</v>
      </c>
      <c r="O309">
        <v>22</v>
      </c>
      <c r="P309">
        <v>44</v>
      </c>
      <c r="Q309">
        <v>22</v>
      </c>
      <c r="R309">
        <v>22</v>
      </c>
      <c r="S309">
        <v>22</v>
      </c>
      <c r="T309">
        <v>11</v>
      </c>
      <c r="U309">
        <v>11</v>
      </c>
    </row>
    <row r="310">
      <c r="A310" t="s">
        <v>920</v>
      </c>
      <c r="B310" t="s">
        <v>22</v>
      </c>
      <c r="C310" t="s">
        <v>918</v>
      </c>
      <c r="D310" t="s">
        <v>918</v>
      </c>
      <c r="E310" t="str">
        <f>HYPERLINK("https://www.google.com/maps/place/8.4696494%2C-13.241219", "8.4696494,-13.241219")</f>
        <v>8.4696494,-13.241219</v>
      </c>
      <c r="F310" t="s">
        <v>921</v>
      </c>
      <c r="G310">
        <v>22</v>
      </c>
      <c r="H310">
        <v>11</v>
      </c>
      <c r="I310">
        <v>11</v>
      </c>
      <c r="J310">
        <v>22</v>
      </c>
      <c r="K310">
        <v>11</v>
      </c>
      <c r="L310">
        <v>11</v>
      </c>
      <c r="M310">
        <v>22</v>
      </c>
      <c r="N310">
        <v>11</v>
      </c>
      <c r="O310">
        <v>11</v>
      </c>
      <c r="P310">
        <v>22</v>
      </c>
      <c r="Q310">
        <v>11</v>
      </c>
      <c r="R310">
        <v>11</v>
      </c>
      <c r="S310">
        <v>22</v>
      </c>
      <c r="T310">
        <v>11</v>
      </c>
      <c r="U310">
        <v>11</v>
      </c>
    </row>
    <row r="311">
      <c r="A311" t="s">
        <v>922</v>
      </c>
      <c r="B311" t="s">
        <v>22</v>
      </c>
      <c r="C311" t="s">
        <v>923</v>
      </c>
      <c r="D311" t="s">
        <v>923</v>
      </c>
      <c r="E311" t="str">
        <f>HYPERLINK("https://www.google.com/maps/place/8.4696805%2C-13.2412302", "8.4696805,-13.2412302")</f>
        <v>8.4696805,-13.2412302</v>
      </c>
      <c r="F311" t="s">
        <v>924</v>
      </c>
      <c r="G311">
        <v>9</v>
      </c>
      <c r="H311">
        <v>4</v>
      </c>
      <c r="I311">
        <v>5</v>
      </c>
      <c r="J311">
        <v>8</v>
      </c>
      <c r="K311">
        <v>3</v>
      </c>
      <c r="L311">
        <v>5</v>
      </c>
      <c r="M311">
        <v>7</v>
      </c>
      <c r="N311">
        <v>3</v>
      </c>
      <c r="O311">
        <v>4</v>
      </c>
      <c r="P311">
        <v>6</v>
      </c>
      <c r="Q311">
        <v>4</v>
      </c>
      <c r="R311">
        <v>2</v>
      </c>
      <c r="S311">
        <v>12</v>
      </c>
      <c r="T311">
        <v>5</v>
      </c>
      <c r="U311">
        <v>7</v>
      </c>
    </row>
    <row r="312">
      <c r="A312" t="s">
        <v>925</v>
      </c>
      <c r="B312" t="s">
        <v>22</v>
      </c>
      <c r="C312" t="s">
        <v>923</v>
      </c>
      <c r="D312" t="s">
        <v>923</v>
      </c>
      <c r="E312" t="str">
        <f>HYPERLINK("https://www.google.com/maps/place/8.4696464%2C-13.2412177", "8.4696464,-13.2412177")</f>
        <v>8.4696464,-13.2412177</v>
      </c>
      <c r="F312" t="s">
        <v>926</v>
      </c>
      <c r="G312">
        <v>33</v>
      </c>
      <c r="H312">
        <v>22</v>
      </c>
      <c r="I312">
        <v>11</v>
      </c>
      <c r="J312">
        <v>44</v>
      </c>
      <c r="K312">
        <v>22</v>
      </c>
      <c r="L312">
        <v>22</v>
      </c>
      <c r="M312">
        <v>44</v>
      </c>
      <c r="N312">
        <v>22</v>
      </c>
      <c r="O312">
        <v>22</v>
      </c>
      <c r="P312">
        <v>44</v>
      </c>
      <c r="Q312">
        <v>22</v>
      </c>
      <c r="R312">
        <v>22</v>
      </c>
      <c r="S312">
        <v>22</v>
      </c>
      <c r="T312">
        <v>11</v>
      </c>
      <c r="U312">
        <v>11</v>
      </c>
    </row>
    <row r="313">
      <c r="A313" t="s">
        <v>927</v>
      </c>
      <c r="B313" t="s">
        <v>22</v>
      </c>
      <c r="C313" t="s">
        <v>928</v>
      </c>
      <c r="D313" t="s">
        <v>928</v>
      </c>
      <c r="E313" t="str">
        <f>HYPERLINK("https://www.google.com/maps/place/8.4696396%2C-13.2412155", "8.4696396,-13.2412155")</f>
        <v>8.4696396,-13.2412155</v>
      </c>
      <c r="F313" t="s">
        <v>929</v>
      </c>
      <c r="G313">
        <v>22</v>
      </c>
      <c r="H313">
        <v>11</v>
      </c>
      <c r="I313">
        <v>11</v>
      </c>
      <c r="J313">
        <v>22</v>
      </c>
      <c r="K313">
        <v>11</v>
      </c>
      <c r="L313">
        <v>11</v>
      </c>
      <c r="M313">
        <v>22</v>
      </c>
      <c r="N313">
        <v>11</v>
      </c>
      <c r="O313">
        <v>11</v>
      </c>
      <c r="P313">
        <v>44</v>
      </c>
      <c r="Q313">
        <v>22</v>
      </c>
      <c r="R313">
        <v>22</v>
      </c>
      <c r="S313">
        <v>44</v>
      </c>
      <c r="T313">
        <v>22</v>
      </c>
      <c r="U313">
        <v>22</v>
      </c>
    </row>
    <row r="314">
      <c r="A314" t="s">
        <v>930</v>
      </c>
      <c r="B314" t="s">
        <v>22</v>
      </c>
      <c r="C314" t="s">
        <v>931</v>
      </c>
      <c r="D314" t="s">
        <v>931</v>
      </c>
      <c r="E314" t="str">
        <f>HYPERLINK("https://www.google.com/maps/place/8.4696392%2C-13.2412178", "8.4696392,-13.2412178")</f>
        <v>8.4696392,-13.2412178</v>
      </c>
      <c r="F314" t="s">
        <v>932</v>
      </c>
      <c r="G314">
        <v>26</v>
      </c>
      <c r="H314">
        <v>10</v>
      </c>
      <c r="I314">
        <v>15</v>
      </c>
      <c r="J314">
        <v>16</v>
      </c>
      <c r="K314">
        <v>5</v>
      </c>
      <c r="L314">
        <v>8</v>
      </c>
      <c r="M314">
        <v>15</v>
      </c>
      <c r="N314">
        <v>5</v>
      </c>
      <c r="O314">
        <v>9</v>
      </c>
      <c r="P314">
        <v>14</v>
      </c>
      <c r="Q314">
        <v>9</v>
      </c>
      <c r="R314">
        <v>4</v>
      </c>
      <c r="S314">
        <v>12</v>
      </c>
      <c r="T314">
        <v>4</v>
      </c>
      <c r="U314">
        <v>8</v>
      </c>
    </row>
    <row r="315">
      <c r="A315" t="s">
        <v>933</v>
      </c>
      <c r="B315" t="s">
        <v>22</v>
      </c>
      <c r="C315" t="s">
        <v>934</v>
      </c>
      <c r="D315" t="s">
        <v>934</v>
      </c>
      <c r="E315" t="str">
        <f>HYPERLINK("https://www.google.com/maps/place/8.4696406%2C-13.2412145", "8.4696406,-13.2412145")</f>
        <v>8.4696406,-13.2412145</v>
      </c>
      <c r="F315" t="s">
        <v>935</v>
      </c>
      <c r="G315">
        <v>20</v>
      </c>
      <c r="H315">
        <v>12</v>
      </c>
      <c r="I315">
        <v>8</v>
      </c>
      <c r="J315">
        <v>36</v>
      </c>
      <c r="K315">
        <v>20</v>
      </c>
      <c r="L315">
        <v>16</v>
      </c>
      <c r="M315">
        <v>14</v>
      </c>
      <c r="N315">
        <v>6</v>
      </c>
      <c r="O315">
        <v>7</v>
      </c>
      <c r="P315">
        <v>13</v>
      </c>
      <c r="Q315">
        <v>6</v>
      </c>
      <c r="R315">
        <v>5</v>
      </c>
      <c r="S315">
        <v>19</v>
      </c>
      <c r="T315">
        <v>10</v>
      </c>
      <c r="U315">
        <v>9</v>
      </c>
    </row>
    <row r="316">
      <c r="A316" t="s">
        <v>936</v>
      </c>
      <c r="B316" t="s">
        <v>22</v>
      </c>
      <c r="C316" t="s">
        <v>937</v>
      </c>
      <c r="D316" t="s">
        <v>937</v>
      </c>
      <c r="E316" t="str">
        <f>HYPERLINK("https://www.google.com/maps/place/8.4696428%2C-13.2412162", "8.4696428,-13.2412162")</f>
        <v>8.4696428,-13.2412162</v>
      </c>
      <c r="F316" t="s">
        <v>938</v>
      </c>
      <c r="G316">
        <v>22</v>
      </c>
      <c r="H316">
        <v>11</v>
      </c>
      <c r="I316">
        <v>11</v>
      </c>
      <c r="J316">
        <v>44</v>
      </c>
      <c r="K316">
        <v>22</v>
      </c>
      <c r="L316">
        <v>22</v>
      </c>
      <c r="M316">
        <v>33</v>
      </c>
      <c r="N316">
        <v>11</v>
      </c>
      <c r="O316">
        <v>22</v>
      </c>
      <c r="P316">
        <v>44</v>
      </c>
      <c r="Q316">
        <v>22</v>
      </c>
      <c r="R316">
        <v>22</v>
      </c>
      <c r="S316">
        <v>55</v>
      </c>
      <c r="T316">
        <v>22</v>
      </c>
      <c r="U316">
        <v>29</v>
      </c>
    </row>
    <row r="317">
      <c r="A317" t="s">
        <v>939</v>
      </c>
      <c r="B317" t="s">
        <v>22</v>
      </c>
      <c r="C317" t="s">
        <v>940</v>
      </c>
      <c r="D317" t="s">
        <v>940</v>
      </c>
      <c r="E317" t="str">
        <f>HYPERLINK("https://www.google.com/maps/place/8.469701%2C-13.2412408", "8.469701,-13.2412408")</f>
        <v>8.469701,-13.2412408</v>
      </c>
      <c r="F317" t="s">
        <v>941</v>
      </c>
      <c r="G317">
        <v>22</v>
      </c>
      <c r="H317">
        <v>11</v>
      </c>
      <c r="I317">
        <v>11</v>
      </c>
      <c r="J317">
        <v>22</v>
      </c>
      <c r="K317">
        <v>11</v>
      </c>
      <c r="L317">
        <v>11</v>
      </c>
      <c r="M317">
        <v>22</v>
      </c>
      <c r="N317">
        <v>11</v>
      </c>
      <c r="O317">
        <v>11</v>
      </c>
      <c r="P317">
        <v>44</v>
      </c>
      <c r="Q317">
        <v>22</v>
      </c>
      <c r="R317">
        <v>22</v>
      </c>
      <c r="S317">
        <v>44</v>
      </c>
      <c r="T317">
        <v>22</v>
      </c>
      <c r="U317">
        <v>22</v>
      </c>
    </row>
    <row r="318">
      <c r="A318" t="s">
        <v>942</v>
      </c>
      <c r="B318" t="s">
        <v>22</v>
      </c>
      <c r="C318" t="s">
        <v>943</v>
      </c>
      <c r="D318" t="s">
        <v>943</v>
      </c>
      <c r="E318" t="str">
        <f>HYPERLINK("https://www.google.com/maps/place/8.4696425%2C-13.2412186", "8.4696425,-13.2412186")</f>
        <v>8.4696425,-13.2412186</v>
      </c>
      <c r="F318" t="s">
        <v>944</v>
      </c>
      <c r="G318">
        <v>22</v>
      </c>
      <c r="H318">
        <v>11</v>
      </c>
      <c r="I318">
        <v>11</v>
      </c>
      <c r="J318">
        <v>22</v>
      </c>
      <c r="K318">
        <v>11</v>
      </c>
      <c r="L318">
        <v>11</v>
      </c>
      <c r="M318">
        <v>22</v>
      </c>
      <c r="N318">
        <v>11</v>
      </c>
      <c r="O318">
        <v>11</v>
      </c>
      <c r="P318">
        <v>22</v>
      </c>
      <c r="Q318">
        <v>11</v>
      </c>
      <c r="R318">
        <v>11</v>
      </c>
      <c r="S318">
        <v>22</v>
      </c>
      <c r="T318">
        <v>11</v>
      </c>
      <c r="U318">
        <v>11</v>
      </c>
    </row>
    <row r="319">
      <c r="A319" t="s">
        <v>945</v>
      </c>
      <c r="B319" t="s">
        <v>22</v>
      </c>
      <c r="C319" t="s">
        <v>946</v>
      </c>
      <c r="D319" t="s">
        <v>946</v>
      </c>
      <c r="E319" t="str">
        <f>HYPERLINK("https://www.google.com/maps/place/8.4696516%2C-13.2412198", "8.4696516,-13.2412198")</f>
        <v>8.4696516,-13.2412198</v>
      </c>
      <c r="F319" t="s">
        <v>947</v>
      </c>
      <c r="G319">
        <v>22</v>
      </c>
      <c r="H319">
        <v>11</v>
      </c>
      <c r="I319">
        <v>11</v>
      </c>
      <c r="J319">
        <v>22</v>
      </c>
      <c r="K319">
        <v>11</v>
      </c>
      <c r="L319">
        <v>11</v>
      </c>
      <c r="M319">
        <v>22</v>
      </c>
      <c r="N319">
        <v>11</v>
      </c>
      <c r="O319">
        <v>11</v>
      </c>
      <c r="P319">
        <v>22</v>
      </c>
      <c r="Q319">
        <v>11</v>
      </c>
      <c r="R319">
        <v>11</v>
      </c>
      <c r="S319">
        <v>22</v>
      </c>
      <c r="T319">
        <v>11</v>
      </c>
      <c r="U319">
        <v>11</v>
      </c>
    </row>
    <row r="320">
      <c r="A320" t="s">
        <v>948</v>
      </c>
      <c r="B320" t="s">
        <v>22</v>
      </c>
      <c r="C320" t="s">
        <v>949</v>
      </c>
      <c r="D320" t="s">
        <v>949</v>
      </c>
      <c r="E320" t="str">
        <f>HYPERLINK("https://www.google.com/maps/place/8.46965%2C-13.2412169", "8.46965,-13.2412169")</f>
        <v>8.46965,-13.2412169</v>
      </c>
      <c r="F320" t="s">
        <v>950</v>
      </c>
      <c r="G320">
        <v>11</v>
      </c>
      <c r="H320">
        <v>5</v>
      </c>
      <c r="I320">
        <v>6</v>
      </c>
      <c r="J320">
        <v>22</v>
      </c>
      <c r="K320">
        <v>11</v>
      </c>
      <c r="L320">
        <v>11</v>
      </c>
      <c r="M320">
        <v>22</v>
      </c>
      <c r="N320">
        <v>11</v>
      </c>
      <c r="O320">
        <v>11</v>
      </c>
      <c r="P320">
        <v>66</v>
      </c>
      <c r="Q320">
        <v>33</v>
      </c>
      <c r="R320">
        <v>33</v>
      </c>
      <c r="S320">
        <v>44</v>
      </c>
      <c r="T320">
        <v>22</v>
      </c>
      <c r="U320">
        <v>22</v>
      </c>
    </row>
    <row r="321">
      <c r="A321" t="s">
        <v>951</v>
      </c>
      <c r="B321" t="s">
        <v>22</v>
      </c>
      <c r="C321" t="s">
        <v>952</v>
      </c>
      <c r="D321" t="s">
        <v>952</v>
      </c>
      <c r="E321" t="str">
        <f>HYPERLINK("https://www.google.com/maps/place/8.4696442%2C-13.2412187", "8.4696442,-13.2412187")</f>
        <v>8.4696442,-13.2412187</v>
      </c>
      <c r="F321" t="s">
        <v>953</v>
      </c>
      <c r="G321">
        <v>22</v>
      </c>
      <c r="H321">
        <v>11</v>
      </c>
      <c r="I321">
        <v>11</v>
      </c>
      <c r="J321">
        <v>22</v>
      </c>
      <c r="K321">
        <v>11</v>
      </c>
      <c r="L321">
        <v>11</v>
      </c>
      <c r="M321">
        <v>33</v>
      </c>
      <c r="N321">
        <v>11</v>
      </c>
      <c r="O321">
        <v>22</v>
      </c>
      <c r="P321">
        <v>33</v>
      </c>
      <c r="Q321">
        <v>11</v>
      </c>
      <c r="R321">
        <v>22</v>
      </c>
      <c r="S321">
        <v>33</v>
      </c>
      <c r="T321">
        <v>11</v>
      </c>
      <c r="U321">
        <v>11</v>
      </c>
    </row>
    <row r="322">
      <c r="A322" t="s">
        <v>954</v>
      </c>
      <c r="B322" t="s">
        <v>22</v>
      </c>
      <c r="C322" t="s">
        <v>955</v>
      </c>
      <c r="D322" t="s">
        <v>955</v>
      </c>
      <c r="E322" t="str">
        <f>HYPERLINK("https://www.google.com/maps/place/8.4696416%2C-13.2412192", "8.4696416,-13.2412192")</f>
        <v>8.4696416,-13.2412192</v>
      </c>
      <c r="F322" t="s">
        <v>956</v>
      </c>
      <c r="G322">
        <v>44</v>
      </c>
      <c r="H322">
        <v>22</v>
      </c>
      <c r="I322">
        <v>22</v>
      </c>
      <c r="J322">
        <v>44</v>
      </c>
      <c r="K322">
        <v>22</v>
      </c>
      <c r="L322">
        <v>22</v>
      </c>
      <c r="M322">
        <v>44</v>
      </c>
      <c r="N322">
        <v>22</v>
      </c>
      <c r="O322">
        <v>22</v>
      </c>
      <c r="P322">
        <v>44</v>
      </c>
      <c r="Q322">
        <v>22</v>
      </c>
      <c r="R322">
        <v>22</v>
      </c>
      <c r="S322">
        <v>44</v>
      </c>
      <c r="T322">
        <v>22</v>
      </c>
      <c r="U322">
        <v>22</v>
      </c>
    </row>
    <row r="323">
      <c r="A323" t="s">
        <v>957</v>
      </c>
      <c r="B323" t="s">
        <v>22</v>
      </c>
      <c r="C323" t="s">
        <v>958</v>
      </c>
      <c r="D323" t="s">
        <v>958</v>
      </c>
      <c r="E323" t="str">
        <f>HYPERLINK("https://www.google.com/maps/place/8.4696446%2C-13.2412184", "8.4696446,-13.2412184")</f>
        <v>8.4696446,-13.2412184</v>
      </c>
      <c r="F323" t="s">
        <v>959</v>
      </c>
      <c r="G323">
        <v>44</v>
      </c>
      <c r="H323">
        <v>22</v>
      </c>
      <c r="I323">
        <v>22</v>
      </c>
      <c r="J323">
        <v>44</v>
      </c>
      <c r="K323">
        <v>22</v>
      </c>
      <c r="L323">
        <v>22</v>
      </c>
      <c r="M323">
        <v>44</v>
      </c>
      <c r="N323">
        <v>22</v>
      </c>
      <c r="O323">
        <v>22</v>
      </c>
      <c r="P323">
        <v>44</v>
      </c>
      <c r="Q323">
        <v>22</v>
      </c>
      <c r="R323">
        <v>22</v>
      </c>
      <c r="S323">
        <v>44</v>
      </c>
      <c r="T323">
        <v>22</v>
      </c>
      <c r="U323">
        <v>22</v>
      </c>
    </row>
    <row r="324">
      <c r="A324" t="s">
        <v>960</v>
      </c>
      <c r="B324" t="s">
        <v>22</v>
      </c>
      <c r="C324" t="s">
        <v>958</v>
      </c>
      <c r="D324" t="s">
        <v>958</v>
      </c>
      <c r="E324" t="str">
        <f>HYPERLINK("https://www.google.com/maps/place/8.4696422%2C-13.2412176", "8.4696422,-13.2412176")</f>
        <v>8.4696422,-13.2412176</v>
      </c>
      <c r="F324" t="s">
        <v>961</v>
      </c>
      <c r="G324">
        <v>22</v>
      </c>
      <c r="H324">
        <v>11</v>
      </c>
      <c r="I324">
        <v>11</v>
      </c>
      <c r="J324">
        <v>44</v>
      </c>
      <c r="K324">
        <v>22</v>
      </c>
      <c r="L324">
        <v>22</v>
      </c>
      <c r="M324">
        <v>22</v>
      </c>
      <c r="N324">
        <v>11</v>
      </c>
      <c r="O324">
        <v>11</v>
      </c>
      <c r="P324">
        <v>44</v>
      </c>
      <c r="Q324">
        <v>22</v>
      </c>
      <c r="R324">
        <v>22</v>
      </c>
      <c r="S324">
        <v>44</v>
      </c>
      <c r="T324">
        <v>22</v>
      </c>
      <c r="U324">
        <v>22</v>
      </c>
    </row>
    <row r="325">
      <c r="A325" t="s">
        <v>962</v>
      </c>
      <c r="B325" t="s">
        <v>22</v>
      </c>
      <c r="C325" t="s">
        <v>963</v>
      </c>
      <c r="D325" t="s">
        <v>963</v>
      </c>
      <c r="E325" t="str">
        <f>HYPERLINK("https://www.google.com/maps/place/8.4696037%2C-13.2410665", "8.4696037,-13.2410665")</f>
        <v>8.4696037,-13.2410665</v>
      </c>
      <c r="F325" t="s">
        <v>964</v>
      </c>
      <c r="G325">
        <v>11</v>
      </c>
      <c r="H325">
        <v>5</v>
      </c>
      <c r="I325">
        <v>6</v>
      </c>
      <c r="J325">
        <v>22</v>
      </c>
      <c r="K325">
        <v>11</v>
      </c>
      <c r="L325">
        <v>11</v>
      </c>
      <c r="M325">
        <v>33</v>
      </c>
      <c r="N325">
        <v>11</v>
      </c>
      <c r="O325">
        <v>22</v>
      </c>
      <c r="P325">
        <v>44</v>
      </c>
      <c r="Q325">
        <v>22</v>
      </c>
      <c r="R325">
        <v>22</v>
      </c>
      <c r="S325">
        <v>55</v>
      </c>
      <c r="T325">
        <v>25</v>
      </c>
      <c r="U325">
        <v>25</v>
      </c>
    </row>
    <row r="326">
      <c r="A326" t="s">
        <v>965</v>
      </c>
      <c r="B326" t="s">
        <v>22</v>
      </c>
      <c r="C326" t="s">
        <v>966</v>
      </c>
      <c r="D326" t="s">
        <v>967</v>
      </c>
      <c r="E326" t="str">
        <f>HYPERLINK("https://www.google.com/maps/place/8.4696403%2C-13.2411865", "8.4696403,-13.2411865")</f>
        <v>8.4696403,-13.2411865</v>
      </c>
      <c r="F326" t="s">
        <v>968</v>
      </c>
      <c r="G326">
        <v>70</v>
      </c>
      <c r="H326">
        <v>30</v>
      </c>
      <c r="I326">
        <v>25</v>
      </c>
      <c r="J326">
        <v>16</v>
      </c>
      <c r="K326">
        <v>8</v>
      </c>
      <c r="L326">
        <v>8</v>
      </c>
      <c r="M326">
        <v>17</v>
      </c>
      <c r="N326">
        <v>5</v>
      </c>
      <c r="O326">
        <v>10</v>
      </c>
      <c r="P326">
        <v>18</v>
      </c>
      <c r="Q326">
        <v>9</v>
      </c>
      <c r="R326">
        <v>8</v>
      </c>
      <c r="S326">
        <v>19</v>
      </c>
      <c r="T326">
        <v>9</v>
      </c>
      <c r="U326">
        <v>8</v>
      </c>
    </row>
    <row r="327">
      <c r="A327" t="s">
        <v>969</v>
      </c>
      <c r="B327" t="s">
        <v>22</v>
      </c>
      <c r="C327" t="s">
        <v>970</v>
      </c>
      <c r="D327" t="s">
        <v>967</v>
      </c>
      <c r="E327" t="str">
        <f>HYPERLINK("https://www.google.com/maps/place/8.4696879%2C-13.2408707", "8.4696879,-13.2408707")</f>
        <v>8.4696879,-13.2408707</v>
      </c>
      <c r="F327" t="s">
        <v>971</v>
      </c>
      <c r="G327">
        <v>21</v>
      </c>
      <c r="H327">
        <v>9</v>
      </c>
      <c r="I327">
        <v>10</v>
      </c>
      <c r="J327">
        <v>23</v>
      </c>
      <c r="K327">
        <v>12</v>
      </c>
      <c r="L327">
        <v>8</v>
      </c>
      <c r="M327">
        <v>24</v>
      </c>
      <c r="N327">
        <v>4</v>
      </c>
      <c r="O327">
        <v>17</v>
      </c>
      <c r="P327">
        <v>25</v>
      </c>
      <c r="Q327">
        <v>9</v>
      </c>
      <c r="R327">
        <v>15</v>
      </c>
      <c r="S327">
        <v>26</v>
      </c>
      <c r="T327">
        <v>12</v>
      </c>
      <c r="U327">
        <v>13</v>
      </c>
    </row>
    <row r="328">
      <c r="A328" t="s">
        <v>972</v>
      </c>
      <c r="B328" t="s">
        <v>22</v>
      </c>
      <c r="C328" t="s">
        <v>973</v>
      </c>
      <c r="D328" t="s">
        <v>967</v>
      </c>
      <c r="E328" t="str">
        <f>HYPERLINK("https://www.google.com/maps/place/8.4696029%2C-13.2410705", "8.4696029,-13.2410705")</f>
        <v>8.4696029,-13.2410705</v>
      </c>
      <c r="F328" t="s">
        <v>974</v>
      </c>
      <c r="G328">
        <v>60</v>
      </c>
      <c r="H328">
        <v>30</v>
      </c>
      <c r="I328">
        <v>22</v>
      </c>
      <c r="J328">
        <v>61</v>
      </c>
      <c r="K328">
        <v>20</v>
      </c>
      <c r="L328">
        <v>18</v>
      </c>
      <c r="M328">
        <v>63</v>
      </c>
      <c r="N328">
        <v>30</v>
      </c>
      <c r="O328">
        <v>24</v>
      </c>
      <c r="P328">
        <v>64</v>
      </c>
      <c r="Q328">
        <v>29</v>
      </c>
      <c r="R328">
        <v>28</v>
      </c>
      <c r="S328">
        <v>24</v>
      </c>
      <c r="T328">
        <v>6</v>
      </c>
      <c r="U328">
        <v>16</v>
      </c>
    </row>
    <row r="329">
      <c r="A329" t="s">
        <v>975</v>
      </c>
      <c r="B329" t="s">
        <v>22</v>
      </c>
      <c r="C329" t="s">
        <v>976</v>
      </c>
      <c r="D329" t="s">
        <v>967</v>
      </c>
      <c r="E329" t="str">
        <f>HYPERLINK("https://www.google.com/maps/place/8.469599%2C-13.2410704", "8.469599,-13.2410704")</f>
        <v>8.469599,-13.2410704</v>
      </c>
      <c r="F329" t="s">
        <v>977</v>
      </c>
      <c r="G329">
        <v>29</v>
      </c>
      <c r="H329">
        <v>15</v>
      </c>
      <c r="I329">
        <v>7</v>
      </c>
      <c r="J329">
        <v>31</v>
      </c>
      <c r="K329">
        <v>10</v>
      </c>
      <c r="L329">
        <v>20</v>
      </c>
      <c r="M329">
        <v>32</v>
      </c>
      <c r="N329">
        <v>5</v>
      </c>
      <c r="O329">
        <v>16</v>
      </c>
      <c r="P329">
        <v>14</v>
      </c>
      <c r="Q329">
        <v>5</v>
      </c>
      <c r="R329">
        <v>8</v>
      </c>
      <c r="S329">
        <v>29</v>
      </c>
      <c r="T329">
        <v>9</v>
      </c>
      <c r="U329">
        <v>18</v>
      </c>
    </row>
    <row r="330">
      <c r="A330" t="s">
        <v>978</v>
      </c>
      <c r="B330" t="s">
        <v>22</v>
      </c>
      <c r="C330" t="s">
        <v>979</v>
      </c>
      <c r="D330" t="s">
        <v>980</v>
      </c>
      <c r="E330" t="str">
        <f>HYPERLINK("https://www.google.com/maps/place/8.469599%2C-13.2410704", "8.469599,-13.2410704")</f>
        <v>8.469599,-13.2410704</v>
      </c>
      <c r="F330" t="s">
        <v>981</v>
      </c>
      <c r="G330">
        <v>50</v>
      </c>
      <c r="H330">
        <v>28</v>
      </c>
      <c r="I330">
        <v>20</v>
      </c>
      <c r="J330">
        <v>45</v>
      </c>
      <c r="K330">
        <v>20</v>
      </c>
      <c r="L330">
        <v>25</v>
      </c>
      <c r="M330">
        <v>48</v>
      </c>
      <c r="N330">
        <v>20</v>
      </c>
      <c r="O330">
        <v>28</v>
      </c>
      <c r="P330">
        <v>33</v>
      </c>
      <c r="Q330">
        <v>15</v>
      </c>
      <c r="R330">
        <v>17</v>
      </c>
      <c r="S330">
        <v>36</v>
      </c>
      <c r="T330">
        <v>24</v>
      </c>
      <c r="U330">
        <v>10</v>
      </c>
    </row>
    <row r="331">
      <c r="A331" t="s">
        <v>982</v>
      </c>
      <c r="B331" t="s">
        <v>22</v>
      </c>
      <c r="C331" t="s">
        <v>983</v>
      </c>
      <c r="D331" t="s">
        <v>984</v>
      </c>
      <c r="E331" t="str">
        <f>HYPERLINK("https://www.google.com/maps/place/8.4696014%2C-13.241071", "8.4696014,-13.241071")</f>
        <v>8.4696014,-13.241071</v>
      </c>
      <c r="F331" t="s">
        <v>985</v>
      </c>
      <c r="G331">
        <v>14</v>
      </c>
      <c r="H331">
        <v>7</v>
      </c>
      <c r="I331">
        <v>6</v>
      </c>
      <c r="J331">
        <v>12</v>
      </c>
      <c r="K331">
        <v>5</v>
      </c>
      <c r="L331">
        <v>7</v>
      </c>
      <c r="M331">
        <v>9</v>
      </c>
      <c r="N331">
        <v>4</v>
      </c>
      <c r="O331">
        <v>5</v>
      </c>
      <c r="P331">
        <v>19</v>
      </c>
      <c r="Q331">
        <v>10</v>
      </c>
      <c r="R331">
        <v>9</v>
      </c>
      <c r="S331">
        <v>20</v>
      </c>
      <c r="T331">
        <v>9</v>
      </c>
      <c r="U331">
        <v>11</v>
      </c>
    </row>
    <row r="332">
      <c r="A332" t="s">
        <v>986</v>
      </c>
      <c r="B332" t="s">
        <v>22</v>
      </c>
      <c r="C332" t="s">
        <v>987</v>
      </c>
      <c r="D332" t="s">
        <v>988</v>
      </c>
      <c r="E332" t="str">
        <f>HYPERLINK("https://www.google.com/maps/place/8.4696056%2C-13.2410706", "8.4696056,-13.2410706")</f>
        <v>8.4696056,-13.2410706</v>
      </c>
      <c r="F332" t="s">
        <v>989</v>
      </c>
      <c r="G332">
        <v>36</v>
      </c>
      <c r="H332">
        <v>20</v>
      </c>
      <c r="I332">
        <v>9</v>
      </c>
      <c r="J332">
        <v>25</v>
      </c>
      <c r="K332">
        <v>10</v>
      </c>
      <c r="L332">
        <v>15</v>
      </c>
      <c r="M332">
        <v>14</v>
      </c>
      <c r="N332">
        <v>7</v>
      </c>
      <c r="O332">
        <v>5</v>
      </c>
      <c r="P332">
        <v>42</v>
      </c>
      <c r="Q332">
        <v>20</v>
      </c>
      <c r="R332">
        <v>21</v>
      </c>
      <c r="S332">
        <v>16</v>
      </c>
      <c r="T332">
        <v>8</v>
      </c>
      <c r="U332">
        <v>7</v>
      </c>
    </row>
    <row r="333">
      <c r="A333" t="s">
        <v>990</v>
      </c>
      <c r="B333" t="s">
        <v>22</v>
      </c>
      <c r="C333" t="s">
        <v>991</v>
      </c>
      <c r="D333" t="s">
        <v>991</v>
      </c>
      <c r="E333" t="str">
        <f>HYPERLINK("https://www.google.com/maps/place/8.4696041%2C-13.2410728", "8.4696041,-13.2410728")</f>
        <v>8.4696041,-13.2410728</v>
      </c>
      <c r="F333" t="s">
        <v>992</v>
      </c>
      <c r="G333">
        <v>44</v>
      </c>
      <c r="H333">
        <v>22</v>
      </c>
      <c r="I333">
        <v>22</v>
      </c>
      <c r="J333">
        <v>44</v>
      </c>
      <c r="K333">
        <v>22</v>
      </c>
      <c r="L333">
        <v>22</v>
      </c>
      <c r="M333">
        <v>44</v>
      </c>
      <c r="N333">
        <v>22</v>
      </c>
      <c r="O333">
        <v>22</v>
      </c>
      <c r="P333">
        <v>44</v>
      </c>
      <c r="Q333">
        <v>22</v>
      </c>
      <c r="R333">
        <v>22</v>
      </c>
      <c r="S333">
        <v>44</v>
      </c>
      <c r="T333">
        <v>22</v>
      </c>
      <c r="U333">
        <v>22</v>
      </c>
    </row>
    <row r="334">
      <c r="A334" t="s">
        <v>993</v>
      </c>
      <c r="B334" t="s">
        <v>22</v>
      </c>
      <c r="C334" t="s">
        <v>994</v>
      </c>
      <c r="D334" t="s">
        <v>994</v>
      </c>
      <c r="E334" t="str">
        <f>HYPERLINK("https://www.google.com/maps/place/8.4696014%2C-13.241071", "8.4696014,-13.241071")</f>
        <v>8.4696014,-13.241071</v>
      </c>
      <c r="F334" t="s">
        <v>995</v>
      </c>
      <c r="G334">
        <v>22</v>
      </c>
      <c r="H334">
        <v>11</v>
      </c>
      <c r="I334">
        <v>11</v>
      </c>
      <c r="J334">
        <v>22</v>
      </c>
      <c r="K334">
        <v>11</v>
      </c>
      <c r="L334">
        <v>11</v>
      </c>
      <c r="M334">
        <v>33</v>
      </c>
      <c r="N334">
        <v>11</v>
      </c>
      <c r="O334">
        <v>22</v>
      </c>
      <c r="P334">
        <v>44</v>
      </c>
      <c r="Q334">
        <v>22</v>
      </c>
      <c r="R334">
        <v>22</v>
      </c>
      <c r="S334">
        <v>44</v>
      </c>
      <c r="T334">
        <v>22</v>
      </c>
      <c r="U334">
        <v>22</v>
      </c>
    </row>
    <row r="335">
      <c r="A335" t="s">
        <v>996</v>
      </c>
      <c r="B335" t="s">
        <v>22</v>
      </c>
      <c r="C335" t="s">
        <v>970</v>
      </c>
      <c r="D335" t="s">
        <v>970</v>
      </c>
      <c r="E335" t="str">
        <f>HYPERLINK("https://www.google.com/maps/place/8.4696029%2C-13.2411077", "8.4696029,-13.2411077")</f>
        <v>8.4696029,-13.2411077</v>
      </c>
      <c r="F335" t="s">
        <v>997</v>
      </c>
      <c r="G335">
        <v>22</v>
      </c>
      <c r="H335">
        <v>11</v>
      </c>
      <c r="I335">
        <v>11</v>
      </c>
      <c r="J335">
        <v>22</v>
      </c>
      <c r="K335">
        <v>11</v>
      </c>
      <c r="L335">
        <v>11</v>
      </c>
      <c r="M335">
        <v>22</v>
      </c>
      <c r="N335">
        <v>11</v>
      </c>
      <c r="O335">
        <v>11</v>
      </c>
      <c r="P335">
        <v>44</v>
      </c>
      <c r="Q335">
        <v>22</v>
      </c>
      <c r="R335">
        <v>22</v>
      </c>
      <c r="S335">
        <v>44</v>
      </c>
      <c r="T335">
        <v>22</v>
      </c>
      <c r="U335">
        <v>22</v>
      </c>
    </row>
    <row r="336">
      <c r="A336" t="s">
        <v>998</v>
      </c>
      <c r="B336" t="s">
        <v>22</v>
      </c>
      <c r="C336" t="s">
        <v>970</v>
      </c>
      <c r="D336" t="s">
        <v>970</v>
      </c>
      <c r="E336" t="str">
        <f>HYPERLINK("https://www.google.com/maps/place/8.4696032%2C-13.2410724", "8.4696032,-13.2410724")</f>
        <v>8.4696032,-13.2410724</v>
      </c>
      <c r="F336" t="s">
        <v>999</v>
      </c>
      <c r="G336">
        <v>11</v>
      </c>
      <c r="H336">
        <v>5</v>
      </c>
      <c r="I336">
        <v>6</v>
      </c>
      <c r="J336">
        <v>22</v>
      </c>
      <c r="K336">
        <v>11</v>
      </c>
      <c r="L336">
        <v>11</v>
      </c>
      <c r="M336">
        <v>33</v>
      </c>
      <c r="N336">
        <v>22</v>
      </c>
      <c r="O336">
        <v>11</v>
      </c>
      <c r="P336">
        <v>44</v>
      </c>
      <c r="Q336">
        <v>22</v>
      </c>
      <c r="R336">
        <v>22</v>
      </c>
      <c r="S336">
        <v>55</v>
      </c>
      <c r="T336">
        <v>25</v>
      </c>
      <c r="U336">
        <v>29</v>
      </c>
    </row>
    <row r="337">
      <c r="A337" t="s">
        <v>1000</v>
      </c>
      <c r="B337" t="s">
        <v>22</v>
      </c>
      <c r="C337" t="s">
        <v>973</v>
      </c>
      <c r="D337" t="s">
        <v>973</v>
      </c>
      <c r="E337" t="str">
        <f>HYPERLINK("https://www.google.com/maps/place/8.4696029%2C-13.2410705", "8.4696029,-13.2410705")</f>
        <v>8.4696029,-13.2410705</v>
      </c>
      <c r="F337" t="s">
        <v>1001</v>
      </c>
      <c r="G337">
        <v>11</v>
      </c>
      <c r="H337">
        <v>6</v>
      </c>
      <c r="I337">
        <v>5</v>
      </c>
      <c r="J337">
        <v>22</v>
      </c>
      <c r="K337">
        <v>11</v>
      </c>
      <c r="L337">
        <v>11</v>
      </c>
      <c r="M337">
        <v>33</v>
      </c>
      <c r="N337">
        <v>11</v>
      </c>
      <c r="O337">
        <v>22</v>
      </c>
      <c r="P337">
        <v>44</v>
      </c>
      <c r="Q337">
        <v>22</v>
      </c>
      <c r="R337">
        <v>22</v>
      </c>
      <c r="S337">
        <v>55</v>
      </c>
      <c r="T337">
        <v>25</v>
      </c>
      <c r="U337">
        <v>26</v>
      </c>
    </row>
    <row r="338">
      <c r="A338" t="s">
        <v>1002</v>
      </c>
      <c r="B338" t="s">
        <v>22</v>
      </c>
      <c r="C338" t="s">
        <v>1003</v>
      </c>
      <c r="D338" t="s">
        <v>1003</v>
      </c>
      <c r="E338" t="str">
        <f>HYPERLINK("https://www.google.com/maps/place/8.4696033%2C-13.2411923", "8.4696033,-13.2411923")</f>
        <v>8.4696033,-13.2411923</v>
      </c>
      <c r="F338" t="s">
        <v>1004</v>
      </c>
      <c r="G338">
        <v>11</v>
      </c>
      <c r="H338">
        <v>5</v>
      </c>
      <c r="I338">
        <v>6</v>
      </c>
      <c r="J338">
        <v>22</v>
      </c>
      <c r="K338">
        <v>11</v>
      </c>
      <c r="L338">
        <v>11</v>
      </c>
      <c r="M338">
        <v>33</v>
      </c>
      <c r="N338">
        <v>11</v>
      </c>
      <c r="O338">
        <v>22</v>
      </c>
      <c r="P338">
        <v>44</v>
      </c>
      <c r="Q338">
        <v>22</v>
      </c>
      <c r="R338">
        <v>22</v>
      </c>
      <c r="S338">
        <v>55</v>
      </c>
      <c r="T338">
        <v>25</v>
      </c>
      <c r="U338">
        <v>22</v>
      </c>
    </row>
    <row r="339">
      <c r="A339" t="s">
        <v>1005</v>
      </c>
      <c r="B339" t="s">
        <v>22</v>
      </c>
      <c r="C339" t="s">
        <v>1006</v>
      </c>
      <c r="D339" t="s">
        <v>1006</v>
      </c>
      <c r="E339" t="str">
        <f>HYPERLINK("https://www.google.com/maps/place/8.4716245%2C-13.2391156", "8.4716245,-13.2391156")</f>
        <v>8.4716245,-13.2391156</v>
      </c>
      <c r="F339" t="s">
        <v>1007</v>
      </c>
      <c r="G339">
        <v>11</v>
      </c>
      <c r="H339">
        <v>5</v>
      </c>
      <c r="I339">
        <v>6</v>
      </c>
      <c r="J339">
        <v>22</v>
      </c>
      <c r="K339">
        <v>11</v>
      </c>
      <c r="L339">
        <v>11</v>
      </c>
      <c r="M339">
        <v>33</v>
      </c>
      <c r="N339">
        <v>11</v>
      </c>
      <c r="O339">
        <v>22</v>
      </c>
      <c r="P339">
        <v>44</v>
      </c>
      <c r="Q339">
        <v>22</v>
      </c>
      <c r="R339">
        <v>22</v>
      </c>
      <c r="S339">
        <v>55</v>
      </c>
      <c r="T339">
        <v>28</v>
      </c>
      <c r="U339">
        <v>22</v>
      </c>
    </row>
    <row r="340">
      <c r="A340" t="s">
        <v>1008</v>
      </c>
      <c r="B340" t="s">
        <v>22</v>
      </c>
      <c r="C340" t="s">
        <v>1009</v>
      </c>
      <c r="D340" t="s">
        <v>1009</v>
      </c>
      <c r="E340" t="str">
        <f>HYPERLINK("https://www.google.com/maps/place/8.4716245%2C-13.2391156", "8.4716245,-13.2391156")</f>
        <v>8.4716245,-13.2391156</v>
      </c>
      <c r="F340" t="s">
        <v>1010</v>
      </c>
      <c r="G340">
        <v>11</v>
      </c>
      <c r="H340">
        <v>5</v>
      </c>
      <c r="I340">
        <v>6</v>
      </c>
      <c r="J340">
        <v>22</v>
      </c>
      <c r="K340">
        <v>11</v>
      </c>
      <c r="L340">
        <v>11</v>
      </c>
      <c r="M340">
        <v>33</v>
      </c>
      <c r="N340">
        <v>11</v>
      </c>
      <c r="O340">
        <v>22</v>
      </c>
      <c r="P340">
        <v>44</v>
      </c>
      <c r="Q340">
        <v>22</v>
      </c>
      <c r="R340">
        <v>22</v>
      </c>
      <c r="S340">
        <v>55</v>
      </c>
      <c r="T340">
        <v>25</v>
      </c>
      <c r="U340">
        <v>25</v>
      </c>
    </row>
    <row r="341">
      <c r="A341" t="s">
        <v>1011</v>
      </c>
      <c r="B341" t="s">
        <v>22</v>
      </c>
      <c r="C341" t="s">
        <v>1012</v>
      </c>
      <c r="D341" t="s">
        <v>1012</v>
      </c>
      <c r="E341" t="str">
        <f>HYPERLINK("https://www.google.com/maps/place/8.4696014%2C-13.241071", "8.4696014,-13.241071")</f>
        <v>8.4696014,-13.241071</v>
      </c>
      <c r="F341" t="s">
        <v>1013</v>
      </c>
      <c r="G341">
        <v>11</v>
      </c>
      <c r="H341">
        <v>5</v>
      </c>
      <c r="I341">
        <v>6</v>
      </c>
      <c r="J341">
        <v>22</v>
      </c>
      <c r="K341">
        <v>11</v>
      </c>
      <c r="L341">
        <v>11</v>
      </c>
      <c r="M341">
        <v>33</v>
      </c>
      <c r="N341">
        <v>11</v>
      </c>
      <c r="O341">
        <v>22</v>
      </c>
      <c r="P341">
        <v>44</v>
      </c>
      <c r="Q341">
        <v>22</v>
      </c>
      <c r="R341">
        <v>22</v>
      </c>
      <c r="S341">
        <v>55</v>
      </c>
      <c r="T341">
        <v>25</v>
      </c>
      <c r="U341">
        <v>25</v>
      </c>
    </row>
    <row r="342">
      <c r="A342" t="s">
        <v>1014</v>
      </c>
      <c r="B342" t="s">
        <v>22</v>
      </c>
      <c r="C342" t="s">
        <v>1015</v>
      </c>
      <c r="D342" t="s">
        <v>1015</v>
      </c>
      <c r="E342" t="str">
        <f>HYPERLINK("https://www.google.com/maps/place/8.4696237%2C-13.2411412", "8.4696237,-13.2411412")</f>
        <v>8.4696237,-13.2411412</v>
      </c>
      <c r="F342" t="s">
        <v>1016</v>
      </c>
      <c r="G342">
        <v>11</v>
      </c>
      <c r="H342">
        <v>5</v>
      </c>
      <c r="I342">
        <v>6</v>
      </c>
      <c r="J342">
        <v>22</v>
      </c>
      <c r="K342">
        <v>11</v>
      </c>
      <c r="L342">
        <v>11</v>
      </c>
      <c r="M342">
        <v>33</v>
      </c>
      <c r="N342">
        <v>11</v>
      </c>
      <c r="O342">
        <v>22</v>
      </c>
      <c r="P342">
        <v>44</v>
      </c>
      <c r="Q342">
        <v>22</v>
      </c>
      <c r="R342">
        <v>22</v>
      </c>
      <c r="S342">
        <v>55</v>
      </c>
      <c r="T342">
        <v>25</v>
      </c>
      <c r="U342">
        <v>25</v>
      </c>
    </row>
    <row r="343">
      <c r="A343" t="s">
        <v>1017</v>
      </c>
      <c r="B343" t="s">
        <v>22</v>
      </c>
      <c r="C343" t="s">
        <v>1018</v>
      </c>
      <c r="D343" t="s">
        <v>1018</v>
      </c>
      <c r="E343" t="str">
        <f>HYPERLINK("https://www.google.com/maps/place/8.4696057%2C-13.2410803", "8.4696057,-13.2410803")</f>
        <v>8.4696057,-13.2410803</v>
      </c>
      <c r="F343" t="s">
        <v>1019</v>
      </c>
      <c r="G343">
        <v>11</v>
      </c>
      <c r="H343">
        <v>5</v>
      </c>
      <c r="I343">
        <v>6</v>
      </c>
      <c r="J343">
        <v>22</v>
      </c>
      <c r="K343">
        <v>11</v>
      </c>
      <c r="L343">
        <v>11</v>
      </c>
      <c r="M343">
        <v>33</v>
      </c>
      <c r="N343">
        <v>11</v>
      </c>
      <c r="O343">
        <v>22</v>
      </c>
      <c r="P343">
        <v>44</v>
      </c>
      <c r="Q343">
        <v>22</v>
      </c>
      <c r="R343">
        <v>22</v>
      </c>
      <c r="S343">
        <v>55</v>
      </c>
      <c r="T343">
        <v>25</v>
      </c>
      <c r="U343">
        <v>25</v>
      </c>
    </row>
    <row r="344">
      <c r="A344" t="s">
        <v>1020</v>
      </c>
      <c r="B344" t="s">
        <v>22</v>
      </c>
      <c r="C344" t="s">
        <v>1021</v>
      </c>
      <c r="D344" t="s">
        <v>1021</v>
      </c>
      <c r="E344" t="str">
        <f>HYPERLINK("https://www.google.com/maps/place/8.4696479%2C-13.2412272", "8.4696479,-13.2412272")</f>
        <v>8.4696479,-13.2412272</v>
      </c>
      <c r="F344" t="s">
        <v>1022</v>
      </c>
      <c r="G344">
        <v>11</v>
      </c>
      <c r="H344">
        <v>5</v>
      </c>
      <c r="I344">
        <v>6</v>
      </c>
      <c r="J344">
        <v>22</v>
      </c>
      <c r="K344">
        <v>11</v>
      </c>
      <c r="L344">
        <v>11</v>
      </c>
      <c r="M344">
        <v>33</v>
      </c>
      <c r="N344">
        <v>11</v>
      </c>
      <c r="O344">
        <v>22</v>
      </c>
      <c r="P344">
        <v>44</v>
      </c>
      <c r="Q344">
        <v>22</v>
      </c>
      <c r="R344">
        <v>22</v>
      </c>
      <c r="S344">
        <v>55</v>
      </c>
      <c r="T344">
        <v>22</v>
      </c>
      <c r="U344">
        <v>25</v>
      </c>
    </row>
    <row r="345">
      <c r="A345" t="s">
        <v>1023</v>
      </c>
      <c r="B345" t="s">
        <v>22</v>
      </c>
      <c r="C345" t="s">
        <v>1024</v>
      </c>
      <c r="D345" t="s">
        <v>1024</v>
      </c>
      <c r="E345" t="str">
        <f>HYPERLINK("https://www.google.com/maps/place/8.469622%2C-13.2411745", "8.469622,-13.2411745")</f>
        <v>8.469622,-13.2411745</v>
      </c>
      <c r="F345" t="s">
        <v>1025</v>
      </c>
      <c r="G345">
        <v>11</v>
      </c>
      <c r="H345">
        <v>5</v>
      </c>
      <c r="I345">
        <v>6</v>
      </c>
      <c r="J345">
        <v>22</v>
      </c>
      <c r="K345">
        <v>11</v>
      </c>
      <c r="L345">
        <v>11</v>
      </c>
      <c r="M345">
        <v>33</v>
      </c>
      <c r="N345">
        <v>11</v>
      </c>
      <c r="O345">
        <v>22</v>
      </c>
      <c r="P345">
        <v>44</v>
      </c>
      <c r="Q345">
        <v>22</v>
      </c>
      <c r="R345">
        <v>22</v>
      </c>
      <c r="S345">
        <v>55</v>
      </c>
      <c r="T345">
        <v>25</v>
      </c>
      <c r="U345">
        <v>22</v>
      </c>
    </row>
    <row r="346">
      <c r="A346" t="s">
        <v>1026</v>
      </c>
      <c r="B346" t="s">
        <v>22</v>
      </c>
      <c r="C346" t="s">
        <v>1027</v>
      </c>
      <c r="D346" t="s">
        <v>1027</v>
      </c>
      <c r="E346" t="str">
        <f>HYPERLINK("https://www.google.com/maps/place/8.4696023%2C-13.2410864", "8.4696023,-13.2410864")</f>
        <v>8.4696023,-13.2410864</v>
      </c>
      <c r="F346" t="s">
        <v>1028</v>
      </c>
      <c r="G346">
        <v>11</v>
      </c>
      <c r="H346">
        <v>5</v>
      </c>
      <c r="I346">
        <v>6</v>
      </c>
      <c r="J346">
        <v>22</v>
      </c>
      <c r="K346">
        <v>11</v>
      </c>
      <c r="L346">
        <v>11</v>
      </c>
      <c r="M346">
        <v>33</v>
      </c>
      <c r="N346">
        <v>11</v>
      </c>
      <c r="O346">
        <v>22</v>
      </c>
      <c r="P346">
        <v>44</v>
      </c>
      <c r="Q346">
        <v>22</v>
      </c>
      <c r="R346">
        <v>22</v>
      </c>
      <c r="S346">
        <v>55</v>
      </c>
      <c r="T346">
        <v>25</v>
      </c>
      <c r="U346">
        <v>27</v>
      </c>
    </row>
    <row r="347">
      <c r="A347" t="s">
        <v>1029</v>
      </c>
      <c r="B347" t="s">
        <v>22</v>
      </c>
      <c r="C347" t="s">
        <v>1030</v>
      </c>
      <c r="D347" t="s">
        <v>1030</v>
      </c>
      <c r="E347" t="str">
        <f>HYPERLINK("https://www.google.com/maps/place/8.4696033%2C-13.2410694", "8.4696033,-13.2410694")</f>
        <v>8.4696033,-13.2410694</v>
      </c>
      <c r="F347" t="s">
        <v>1031</v>
      </c>
      <c r="G347">
        <v>11</v>
      </c>
      <c r="H347">
        <v>5</v>
      </c>
      <c r="I347">
        <v>6</v>
      </c>
      <c r="J347">
        <v>22</v>
      </c>
      <c r="K347">
        <v>11</v>
      </c>
      <c r="L347">
        <v>11</v>
      </c>
      <c r="M347">
        <v>33</v>
      </c>
      <c r="N347">
        <v>11</v>
      </c>
      <c r="O347">
        <v>22</v>
      </c>
      <c r="P347">
        <v>44</v>
      </c>
      <c r="Q347">
        <v>22</v>
      </c>
      <c r="R347">
        <v>22</v>
      </c>
      <c r="S347">
        <v>55</v>
      </c>
      <c r="T347">
        <v>25</v>
      </c>
      <c r="U347">
        <v>27</v>
      </c>
    </row>
    <row r="348">
      <c r="A348" t="s">
        <v>1032</v>
      </c>
      <c r="B348" t="s">
        <v>22</v>
      </c>
      <c r="C348" t="s">
        <v>1030</v>
      </c>
      <c r="D348" t="s">
        <v>1030</v>
      </c>
      <c r="E348" t="str">
        <f>HYPERLINK("https://www.google.com/maps/place/8.4696472%2C-13.2412125", "8.4696472,-13.2412125")</f>
        <v>8.4696472,-13.2412125</v>
      </c>
      <c r="F348" t="s">
        <v>1033</v>
      </c>
      <c r="G348">
        <v>11</v>
      </c>
      <c r="H348">
        <v>5</v>
      </c>
      <c r="I348">
        <v>6</v>
      </c>
      <c r="J348">
        <v>22</v>
      </c>
      <c r="K348">
        <v>11</v>
      </c>
      <c r="L348">
        <v>11</v>
      </c>
      <c r="M348">
        <v>33</v>
      </c>
      <c r="N348">
        <v>22</v>
      </c>
      <c r="O348">
        <v>11</v>
      </c>
      <c r="P348">
        <v>44</v>
      </c>
      <c r="Q348">
        <v>22</v>
      </c>
      <c r="R348">
        <v>22</v>
      </c>
      <c r="S348">
        <v>55</v>
      </c>
      <c r="T348">
        <v>25</v>
      </c>
      <c r="U348">
        <v>27</v>
      </c>
    </row>
    <row r="349">
      <c r="A349" t="s">
        <v>1034</v>
      </c>
      <c r="B349" t="s">
        <v>22</v>
      </c>
      <c r="C349" t="s">
        <v>1035</v>
      </c>
      <c r="D349" t="s">
        <v>1035</v>
      </c>
      <c r="E349" t="str">
        <f>HYPERLINK("https://www.google.com/maps/place/8.469626%2C-13.2411686", "8.469626,-13.2411686")</f>
        <v>8.469626,-13.2411686</v>
      </c>
      <c r="F349" t="s">
        <v>1036</v>
      </c>
      <c r="G349">
        <v>11</v>
      </c>
      <c r="H349">
        <v>5</v>
      </c>
      <c r="I349">
        <v>6</v>
      </c>
      <c r="J349">
        <v>22</v>
      </c>
      <c r="K349">
        <v>11</v>
      </c>
      <c r="L349">
        <v>11</v>
      </c>
      <c r="M349">
        <v>33</v>
      </c>
      <c r="N349">
        <v>11</v>
      </c>
      <c r="O349">
        <v>22</v>
      </c>
      <c r="P349">
        <v>44</v>
      </c>
      <c r="Q349">
        <v>22</v>
      </c>
      <c r="R349">
        <v>22</v>
      </c>
      <c r="S349">
        <v>55</v>
      </c>
      <c r="T349">
        <v>25</v>
      </c>
      <c r="U349">
        <v>27</v>
      </c>
    </row>
    <row r="350">
      <c r="A350" t="s">
        <v>1037</v>
      </c>
      <c r="B350" t="s">
        <v>22</v>
      </c>
      <c r="C350" t="s">
        <v>1038</v>
      </c>
      <c r="D350" t="s">
        <v>1038</v>
      </c>
      <c r="E350" t="str">
        <f>HYPERLINK("https://www.google.com/maps/place/8.4696525%2C-13.2412263", "8.4696525,-13.2412263")</f>
        <v>8.4696525,-13.2412263</v>
      </c>
      <c r="F350" t="s">
        <v>1039</v>
      </c>
      <c r="G350">
        <v>11</v>
      </c>
      <c r="H350">
        <v>6</v>
      </c>
      <c r="I350">
        <v>5</v>
      </c>
      <c r="J350">
        <v>22</v>
      </c>
      <c r="K350">
        <v>11</v>
      </c>
      <c r="L350">
        <v>11</v>
      </c>
      <c r="M350">
        <v>33</v>
      </c>
      <c r="N350">
        <v>11</v>
      </c>
      <c r="O350">
        <v>22</v>
      </c>
      <c r="P350">
        <v>44</v>
      </c>
      <c r="Q350">
        <v>22</v>
      </c>
      <c r="R350">
        <v>22</v>
      </c>
      <c r="S350">
        <v>55</v>
      </c>
      <c r="T350">
        <v>27</v>
      </c>
      <c r="U350">
        <v>25</v>
      </c>
    </row>
    <row r="351">
      <c r="A351" t="s">
        <v>1040</v>
      </c>
      <c r="B351" t="s">
        <v>22</v>
      </c>
      <c r="C351" t="s">
        <v>1041</v>
      </c>
      <c r="D351" t="s">
        <v>1041</v>
      </c>
      <c r="E351" t="str">
        <f>HYPERLINK("https://www.google.com/maps/place/8.3988478%2C-13.1522286", "8.3988478,-13.1522286")</f>
        <v>8.3988478,-13.1522286</v>
      </c>
      <c r="F351" t="s">
        <v>1042</v>
      </c>
      <c r="G351">
        <v>100</v>
      </c>
      <c r="H351">
        <v>60</v>
      </c>
      <c r="I351">
        <v>40</v>
      </c>
      <c r="J351">
        <v>80</v>
      </c>
      <c r="K351">
        <v>50</v>
      </c>
      <c r="L351">
        <v>30</v>
      </c>
      <c r="M351">
        <v>70</v>
      </c>
      <c r="N351">
        <v>50</v>
      </c>
      <c r="O351">
        <v>20</v>
      </c>
      <c r="P351">
        <v>90</v>
      </c>
      <c r="Q351">
        <v>45</v>
      </c>
      <c r="R351">
        <v>45</v>
      </c>
      <c r="S351">
        <v>60</v>
      </c>
      <c r="T351">
        <v>40</v>
      </c>
      <c r="U351">
        <v>20</v>
      </c>
    </row>
    <row r="352">
      <c r="A352" t="s">
        <v>1043</v>
      </c>
      <c r="B352" t="s">
        <v>22</v>
      </c>
      <c r="C352" t="s">
        <v>1041</v>
      </c>
      <c r="D352" t="s">
        <v>1041</v>
      </c>
      <c r="E352" t="str">
        <f>HYPERLINK("https://www.google.com/maps/place/8.4696525%2C-13.2412263", "8.4696525,-13.2412263")</f>
        <v>8.4696525,-13.2412263</v>
      </c>
      <c r="F352" t="s">
        <v>1044</v>
      </c>
      <c r="G352">
        <v>11</v>
      </c>
      <c r="H352">
        <v>6</v>
      </c>
      <c r="I352">
        <v>5</v>
      </c>
      <c r="J352">
        <v>22</v>
      </c>
      <c r="K352">
        <v>11</v>
      </c>
      <c r="L352">
        <v>11</v>
      </c>
      <c r="M352">
        <v>33</v>
      </c>
      <c r="N352">
        <v>11</v>
      </c>
      <c r="O352">
        <v>22</v>
      </c>
      <c r="P352">
        <v>44</v>
      </c>
      <c r="Q352">
        <v>22</v>
      </c>
      <c r="R352">
        <v>22</v>
      </c>
      <c r="S352">
        <v>55</v>
      </c>
      <c r="T352">
        <v>27</v>
      </c>
      <c r="U352">
        <v>22</v>
      </c>
    </row>
    <row r="353">
      <c r="A353" t="s">
        <v>1045</v>
      </c>
      <c r="B353" t="s">
        <v>22</v>
      </c>
      <c r="C353" t="s">
        <v>1046</v>
      </c>
      <c r="D353" t="s">
        <v>1046</v>
      </c>
      <c r="E353" t="str">
        <f>HYPERLINK("https://www.google.com/maps/place/8.3988478%2C-13.1522286", "8.3988478,-13.1522286")</f>
        <v>8.3988478,-13.1522286</v>
      </c>
      <c r="F353" t="s">
        <v>1047</v>
      </c>
      <c r="G353">
        <v>70</v>
      </c>
      <c r="H353">
        <v>40</v>
      </c>
      <c r="I353">
        <v>30</v>
      </c>
      <c r="J353">
        <v>50</v>
      </c>
      <c r="K353">
        <v>30</v>
      </c>
      <c r="L353">
        <v>20</v>
      </c>
      <c r="M353">
        <v>60</v>
      </c>
      <c r="N353">
        <v>40</v>
      </c>
      <c r="O353">
        <v>20</v>
      </c>
      <c r="P353">
        <v>80</v>
      </c>
      <c r="Q353">
        <v>50</v>
      </c>
      <c r="R353">
        <v>30</v>
      </c>
      <c r="S353">
        <v>90</v>
      </c>
      <c r="T353">
        <v>50</v>
      </c>
      <c r="U353">
        <v>40</v>
      </c>
    </row>
    <row r="354">
      <c r="A354" t="s">
        <v>1048</v>
      </c>
      <c r="B354" t="s">
        <v>22</v>
      </c>
      <c r="C354" t="s">
        <v>1046</v>
      </c>
      <c r="D354" t="s">
        <v>1046</v>
      </c>
      <c r="E354" t="str">
        <f>HYPERLINK("https://www.google.com/maps/place/8.4696463%2C-13.2412152", "8.4696463,-13.2412152")</f>
        <v>8.4696463,-13.2412152</v>
      </c>
      <c r="F354" t="s">
        <v>1049</v>
      </c>
      <c r="G354">
        <v>12</v>
      </c>
      <c r="H354">
        <v>6</v>
      </c>
      <c r="I354">
        <v>5</v>
      </c>
      <c r="J354">
        <v>16</v>
      </c>
      <c r="K354">
        <v>10</v>
      </c>
      <c r="L354">
        <v>6</v>
      </c>
      <c r="M354">
        <v>10</v>
      </c>
      <c r="N354">
        <v>4</v>
      </c>
      <c r="O354">
        <v>5</v>
      </c>
      <c r="P354">
        <v>13</v>
      </c>
      <c r="Q354">
        <v>8</v>
      </c>
      <c r="R354">
        <v>3</v>
      </c>
      <c r="S354">
        <v>18</v>
      </c>
      <c r="T354">
        <v>9</v>
      </c>
      <c r="U354">
        <v>8</v>
      </c>
    </row>
    <row r="355">
      <c r="A355" t="s">
        <v>1050</v>
      </c>
      <c r="B355" t="s">
        <v>22</v>
      </c>
      <c r="C355" t="s">
        <v>1051</v>
      </c>
      <c r="D355" t="s">
        <v>1051</v>
      </c>
      <c r="E355" t="str">
        <f>HYPERLINK("https://www.google.com/maps/place/8.4696416%2C-13.2411834", "8.4696416,-13.2411834")</f>
        <v>8.4696416,-13.2411834</v>
      </c>
      <c r="F355" t="s">
        <v>1052</v>
      </c>
      <c r="G355">
        <v>11</v>
      </c>
      <c r="H355">
        <v>6</v>
      </c>
      <c r="I355">
        <v>5</v>
      </c>
      <c r="J355">
        <v>22</v>
      </c>
      <c r="K355">
        <v>11</v>
      </c>
      <c r="L355">
        <v>11</v>
      </c>
      <c r="M355">
        <v>33</v>
      </c>
      <c r="N355">
        <v>22</v>
      </c>
      <c r="O355">
        <v>11</v>
      </c>
      <c r="P355">
        <v>44</v>
      </c>
      <c r="Q355">
        <v>22</v>
      </c>
      <c r="R355">
        <v>22</v>
      </c>
      <c r="S355">
        <v>55</v>
      </c>
      <c r="T355">
        <v>25</v>
      </c>
      <c r="U355">
        <v>27</v>
      </c>
    </row>
    <row r="356">
      <c r="A356" t="s">
        <v>1053</v>
      </c>
      <c r="B356" t="s">
        <v>22</v>
      </c>
      <c r="C356" t="s">
        <v>1051</v>
      </c>
      <c r="D356" t="s">
        <v>1051</v>
      </c>
      <c r="E356" t="str">
        <f>HYPERLINK("https://www.google.com/maps/place/8.3994569%2C-13.1540306", "8.3994569,-13.1540306")</f>
        <v>8.3994569,-13.1540306</v>
      </c>
      <c r="F356" t="s">
        <v>1054</v>
      </c>
      <c r="G356">
        <v>50</v>
      </c>
      <c r="H356">
        <v>25</v>
      </c>
      <c r="I356">
        <v>25</v>
      </c>
      <c r="J356">
        <v>60</v>
      </c>
      <c r="K356">
        <v>40</v>
      </c>
      <c r="L356">
        <v>20</v>
      </c>
      <c r="M356">
        <v>40</v>
      </c>
      <c r="N356">
        <v>20</v>
      </c>
      <c r="O356">
        <v>20</v>
      </c>
      <c r="P356">
        <v>60</v>
      </c>
      <c r="Q356">
        <v>30</v>
      </c>
      <c r="R356">
        <v>30</v>
      </c>
      <c r="S356">
        <v>100</v>
      </c>
      <c r="T356">
        <v>80</v>
      </c>
      <c r="U356">
        <v>20</v>
      </c>
    </row>
    <row r="357">
      <c r="A357" t="s">
        <v>1055</v>
      </c>
      <c r="B357" t="s">
        <v>22</v>
      </c>
      <c r="C357" t="s">
        <v>1056</v>
      </c>
      <c r="D357" t="s">
        <v>1056</v>
      </c>
      <c r="E357" t="str">
        <f>HYPERLINK("https://www.google.com/maps/place/8.4697579%2C-13.2404681", "8.4697579,-13.2404681")</f>
        <v>8.4697579,-13.2404681</v>
      </c>
      <c r="F357" t="s">
        <v>1057</v>
      </c>
      <c r="G357">
        <v>21</v>
      </c>
      <c r="H357">
        <v>10</v>
      </c>
      <c r="I357">
        <v>11</v>
      </c>
      <c r="J357">
        <v>15</v>
      </c>
      <c r="K357">
        <v>7</v>
      </c>
      <c r="L357">
        <v>8</v>
      </c>
      <c r="M357">
        <v>16</v>
      </c>
      <c r="N357">
        <v>8</v>
      </c>
      <c r="O357">
        <v>7</v>
      </c>
      <c r="P357">
        <v>25</v>
      </c>
      <c r="Q357">
        <v>12</v>
      </c>
      <c r="R357">
        <v>11</v>
      </c>
      <c r="S357">
        <v>26</v>
      </c>
      <c r="T357">
        <v>16</v>
      </c>
      <c r="U357">
        <v>10</v>
      </c>
    </row>
    <row r="358">
      <c r="A358" t="s">
        <v>1058</v>
      </c>
      <c r="B358" t="s">
        <v>22</v>
      </c>
      <c r="C358" t="s">
        <v>1059</v>
      </c>
      <c r="D358" t="s">
        <v>1059</v>
      </c>
      <c r="E358" t="str">
        <f>HYPERLINK("https://www.google.com/maps/place/8.3991477%2C-13.151627", "8.3991477,-13.151627")</f>
        <v>8.3991477,-13.151627</v>
      </c>
      <c r="F358" t="s">
        <v>1060</v>
      </c>
      <c r="G358">
        <v>50</v>
      </c>
      <c r="H358">
        <v>25</v>
      </c>
      <c r="I358">
        <v>25</v>
      </c>
      <c r="J358">
        <v>40</v>
      </c>
      <c r="K358">
        <v>20</v>
      </c>
      <c r="L358">
        <v>20</v>
      </c>
      <c r="M358">
        <v>100</v>
      </c>
      <c r="N358">
        <v>70</v>
      </c>
      <c r="O358">
        <v>30</v>
      </c>
      <c r="P358">
        <v>60</v>
      </c>
      <c r="Q358">
        <v>35</v>
      </c>
      <c r="R358">
        <v>20</v>
      </c>
      <c r="S358">
        <v>90</v>
      </c>
      <c r="T358">
        <v>50</v>
      </c>
      <c r="U358">
        <v>40</v>
      </c>
    </row>
    <row r="359">
      <c r="A359" t="s">
        <v>1061</v>
      </c>
      <c r="B359" t="s">
        <v>22</v>
      </c>
      <c r="C359" t="s">
        <v>1062</v>
      </c>
      <c r="D359" t="s">
        <v>1062</v>
      </c>
      <c r="E359" t="str">
        <f>HYPERLINK("https://www.google.com/maps/place/8.4696523%2C-13.2412385", "8.4696523,-13.2412385")</f>
        <v>8.4696523,-13.2412385</v>
      </c>
      <c r="F359" t="s">
        <v>1063</v>
      </c>
      <c r="G359">
        <v>22</v>
      </c>
      <c r="H359">
        <v>11</v>
      </c>
      <c r="I359">
        <v>11</v>
      </c>
      <c r="J359">
        <v>22</v>
      </c>
      <c r="K359">
        <v>11</v>
      </c>
      <c r="L359">
        <v>11</v>
      </c>
      <c r="M359">
        <v>33</v>
      </c>
      <c r="N359">
        <v>22</v>
      </c>
      <c r="O359">
        <v>11</v>
      </c>
      <c r="P359">
        <v>33</v>
      </c>
      <c r="Q359">
        <v>11</v>
      </c>
      <c r="R359">
        <v>22</v>
      </c>
      <c r="S359">
        <v>55</v>
      </c>
      <c r="T359">
        <v>25</v>
      </c>
      <c r="U359">
        <v>27</v>
      </c>
    </row>
    <row r="360">
      <c r="A360" t="s">
        <v>1064</v>
      </c>
      <c r="B360" t="s">
        <v>22</v>
      </c>
      <c r="C360" t="s">
        <v>1062</v>
      </c>
      <c r="D360" t="s">
        <v>1062</v>
      </c>
      <c r="E360" t="str">
        <f>HYPERLINK("https://www.google.com/maps/place/8.3985858%2C-13.1500662", "8.3985858,-13.1500662")</f>
        <v>8.3985858,-13.1500662</v>
      </c>
      <c r="F360" t="s">
        <v>1065</v>
      </c>
      <c r="G360">
        <v>70</v>
      </c>
      <c r="H360">
        <v>30</v>
      </c>
      <c r="I360">
        <v>40</v>
      </c>
      <c r="J360">
        <v>70</v>
      </c>
      <c r="K360">
        <v>30</v>
      </c>
      <c r="L360">
        <v>40</v>
      </c>
      <c r="M360">
        <v>70</v>
      </c>
      <c r="N360">
        <v>50</v>
      </c>
      <c r="O360">
        <v>20</v>
      </c>
      <c r="P360">
        <v>70</v>
      </c>
      <c r="Q360">
        <v>35</v>
      </c>
      <c r="R360">
        <v>35</v>
      </c>
      <c r="S360">
        <v>70</v>
      </c>
      <c r="T360">
        <v>60</v>
      </c>
      <c r="U360">
        <v>10</v>
      </c>
    </row>
    <row r="361">
      <c r="A361" t="s">
        <v>1066</v>
      </c>
      <c r="B361" t="s">
        <v>22</v>
      </c>
      <c r="C361" t="s">
        <v>1067</v>
      </c>
      <c r="D361" t="s">
        <v>1067</v>
      </c>
      <c r="E361" t="str">
        <f>HYPERLINK("https://www.google.com/maps/place/8.4695878%2C-13.2412273", "8.4695878,-13.2412273")</f>
        <v>8.4695878,-13.2412273</v>
      </c>
      <c r="F361" t="s">
        <v>1068</v>
      </c>
      <c r="G361">
        <v>44</v>
      </c>
      <c r="H361">
        <v>22</v>
      </c>
      <c r="I361">
        <v>22</v>
      </c>
      <c r="J361">
        <v>33</v>
      </c>
      <c r="K361">
        <v>22</v>
      </c>
      <c r="L361">
        <v>11</v>
      </c>
      <c r="M361">
        <v>33</v>
      </c>
      <c r="N361">
        <v>11</v>
      </c>
      <c r="O361">
        <v>22</v>
      </c>
      <c r="P361">
        <v>22</v>
      </c>
      <c r="Q361">
        <v>11</v>
      </c>
      <c r="R361">
        <v>11</v>
      </c>
      <c r="S361">
        <v>11</v>
      </c>
      <c r="T361">
        <v>5</v>
      </c>
      <c r="U361">
        <v>6</v>
      </c>
    </row>
    <row r="362">
      <c r="A362" t="s">
        <v>1069</v>
      </c>
      <c r="B362" t="s">
        <v>22</v>
      </c>
      <c r="C362" t="s">
        <v>1070</v>
      </c>
      <c r="D362" t="s">
        <v>1070</v>
      </c>
      <c r="E362" t="str">
        <f>HYPERLINK("https://www.google.com/maps/place/8.469644%2C-13.2412178", "8.469644,-13.2412178")</f>
        <v>8.469644,-13.2412178</v>
      </c>
      <c r="F362" t="s">
        <v>1071</v>
      </c>
      <c r="G362">
        <v>22</v>
      </c>
      <c r="H362">
        <v>11</v>
      </c>
      <c r="I362">
        <v>11</v>
      </c>
      <c r="J362">
        <v>22</v>
      </c>
      <c r="K362">
        <v>11</v>
      </c>
      <c r="L362">
        <v>11</v>
      </c>
      <c r="M362">
        <v>33</v>
      </c>
      <c r="N362">
        <v>11</v>
      </c>
      <c r="O362">
        <v>22</v>
      </c>
      <c r="P362">
        <v>22</v>
      </c>
      <c r="Q362">
        <v>11</v>
      </c>
      <c r="R362">
        <v>11</v>
      </c>
      <c r="S362">
        <v>44</v>
      </c>
      <c r="T362">
        <v>22</v>
      </c>
      <c r="U362">
        <v>22</v>
      </c>
    </row>
    <row r="363">
      <c r="A363" t="s">
        <v>1072</v>
      </c>
      <c r="B363" t="s">
        <v>500</v>
      </c>
      <c r="C363" t="s">
        <v>1073</v>
      </c>
      <c r="D363" t="s">
        <v>1074</v>
      </c>
      <c r="E363" t="str">
        <f>HYPERLINK("https://www.google.com/maps/place/8.3985858%2C-13.1500662", "8.3985858,-13.1500662")</f>
        <v>8.3985858,-13.1500662</v>
      </c>
      <c r="F363" t="s">
        <v>1075</v>
      </c>
      <c r="G363">
        <v>80</v>
      </c>
      <c r="H363">
        <v>50</v>
      </c>
      <c r="I363">
        <v>30</v>
      </c>
      <c r="J363">
        <v>80</v>
      </c>
      <c r="K363">
        <v>60</v>
      </c>
      <c r="L363">
        <v>20</v>
      </c>
      <c r="M363">
        <v>100</v>
      </c>
      <c r="N363">
        <v>70</v>
      </c>
      <c r="O363">
        <v>30</v>
      </c>
      <c r="P363">
        <v>100</v>
      </c>
      <c r="Q363">
        <v>58</v>
      </c>
      <c r="R363">
        <v>42</v>
      </c>
      <c r="S363">
        <v>120</v>
      </c>
      <c r="T363">
        <v>75</v>
      </c>
      <c r="U363">
        <v>45</v>
      </c>
    </row>
    <row r="364">
      <c r="A364" t="s">
        <v>1076</v>
      </c>
      <c r="B364" t="s">
        <v>500</v>
      </c>
      <c r="C364" t="s">
        <v>1077</v>
      </c>
      <c r="D364" t="s">
        <v>1074</v>
      </c>
      <c r="E364" t="str">
        <f>HYPERLINK("https://www.google.com/maps/place/8.3985858%2C-13.1500662", "8.3985858,-13.1500662")</f>
        <v>8.3985858,-13.1500662</v>
      </c>
      <c r="F364" t="s">
        <v>1078</v>
      </c>
      <c r="G364">
        <v>90</v>
      </c>
      <c r="H364">
        <v>50</v>
      </c>
      <c r="I364">
        <v>40</v>
      </c>
      <c r="J364">
        <v>90</v>
      </c>
      <c r="K364">
        <v>63</v>
      </c>
      <c r="L364">
        <v>27</v>
      </c>
      <c r="M364">
        <v>90</v>
      </c>
      <c r="N364">
        <v>54</v>
      </c>
      <c r="O364">
        <v>36</v>
      </c>
      <c r="P364">
        <v>90</v>
      </c>
      <c r="Q364">
        <v>50</v>
      </c>
      <c r="R364">
        <v>40</v>
      </c>
      <c r="S364">
        <v>150</v>
      </c>
      <c r="T364">
        <v>102</v>
      </c>
      <c r="U364">
        <v>48</v>
      </c>
    </row>
    <row r="365">
      <c r="A365" t="s">
        <v>1079</v>
      </c>
      <c r="B365" t="s">
        <v>500</v>
      </c>
      <c r="C365" t="s">
        <v>1080</v>
      </c>
      <c r="D365" t="s">
        <v>1074</v>
      </c>
      <c r="E365" t="str">
        <f>HYPERLINK("https://www.google.com/maps/place/8.3985858%2C-13.1500662", "8.3985858,-13.1500662")</f>
        <v>8.3985858,-13.1500662</v>
      </c>
      <c r="F365" t="s">
        <v>1081</v>
      </c>
      <c r="G365">
        <v>80</v>
      </c>
      <c r="H365">
        <v>40</v>
      </c>
      <c r="I365">
        <v>40</v>
      </c>
      <c r="J365">
        <v>70</v>
      </c>
      <c r="K365">
        <v>40</v>
      </c>
      <c r="L365">
        <v>30</v>
      </c>
      <c r="M365">
        <v>60</v>
      </c>
      <c r="N365">
        <v>40</v>
      </c>
      <c r="O365">
        <v>20</v>
      </c>
      <c r="P365">
        <v>60</v>
      </c>
      <c r="Q365">
        <v>45</v>
      </c>
      <c r="R365">
        <v>10</v>
      </c>
      <c r="S365">
        <v>80</v>
      </c>
      <c r="T365">
        <v>60</v>
      </c>
      <c r="U365">
        <v>20</v>
      </c>
    </row>
    <row r="366">
      <c r="A366" t="s">
        <v>1082</v>
      </c>
      <c r="B366" t="s">
        <v>500</v>
      </c>
      <c r="C366" t="s">
        <v>1083</v>
      </c>
      <c r="D366" t="s">
        <v>1074</v>
      </c>
      <c r="E366" t="str">
        <f>HYPERLINK("https://www.google.com/maps/place/8.3985858%2C-13.1500662", "8.3985858,-13.1500662")</f>
        <v>8.3985858,-13.1500662</v>
      </c>
      <c r="F366" t="s">
        <v>1084</v>
      </c>
      <c r="G366">
        <v>80</v>
      </c>
      <c r="H366">
        <v>40</v>
      </c>
      <c r="I366">
        <v>40</v>
      </c>
      <c r="J366">
        <v>80</v>
      </c>
      <c r="K366">
        <v>50</v>
      </c>
      <c r="L366">
        <v>30</v>
      </c>
      <c r="M366">
        <v>80</v>
      </c>
      <c r="N366">
        <v>35</v>
      </c>
      <c r="O366">
        <v>45</v>
      </c>
      <c r="P366">
        <v>80</v>
      </c>
      <c r="Q366">
        <v>50</v>
      </c>
      <c r="R366">
        <v>30</v>
      </c>
      <c r="S366">
        <v>80</v>
      </c>
      <c r="T366">
        <v>40</v>
      </c>
      <c r="U366">
        <v>40</v>
      </c>
    </row>
    <row r="367">
      <c r="A367" t="s">
        <v>1085</v>
      </c>
      <c r="B367" t="s">
        <v>500</v>
      </c>
      <c r="C367" t="s">
        <v>1086</v>
      </c>
      <c r="D367" t="s">
        <v>1074</v>
      </c>
      <c r="E367" t="str">
        <f>HYPERLINK("https://www.google.com/maps/place/8.3985858%2C-13.1500662", "8.3985858,-13.1500662")</f>
        <v>8.3985858,-13.1500662</v>
      </c>
      <c r="F367" t="s">
        <v>1087</v>
      </c>
      <c r="G367">
        <v>70</v>
      </c>
      <c r="H367">
        <v>35</v>
      </c>
      <c r="I367">
        <v>35</v>
      </c>
      <c r="J367">
        <v>60</v>
      </c>
      <c r="K367">
        <v>30</v>
      </c>
      <c r="L367">
        <v>25</v>
      </c>
      <c r="M367">
        <v>80</v>
      </c>
      <c r="N367">
        <v>40</v>
      </c>
      <c r="O367">
        <v>35</v>
      </c>
      <c r="P367">
        <v>50</v>
      </c>
      <c r="Q367">
        <v>35</v>
      </c>
      <c r="R367">
        <v>15</v>
      </c>
      <c r="S367">
        <v>80</v>
      </c>
      <c r="T367">
        <v>50</v>
      </c>
      <c r="U367">
        <v>30</v>
      </c>
    </row>
    <row r="368">
      <c r="A368" t="s">
        <v>1088</v>
      </c>
      <c r="B368" t="s">
        <v>22</v>
      </c>
      <c r="C368" t="s">
        <v>1089</v>
      </c>
      <c r="D368" t="s">
        <v>1089</v>
      </c>
      <c r="E368" t="str">
        <f>HYPERLINK("https://www.google.com/maps/place/8.3985858%2C-13.1500662", "8.3985858,-13.1500662")</f>
        <v>8.3985858,-13.1500662</v>
      </c>
      <c r="F368" t="s">
        <v>1090</v>
      </c>
      <c r="G368">
        <v>100</v>
      </c>
      <c r="H368">
        <v>60</v>
      </c>
      <c r="I368">
        <v>40</v>
      </c>
      <c r="J368">
        <v>120</v>
      </c>
      <c r="K368">
        <v>60</v>
      </c>
      <c r="L368">
        <v>60</v>
      </c>
      <c r="M368">
        <v>70</v>
      </c>
      <c r="N368">
        <v>40</v>
      </c>
      <c r="O368">
        <v>30</v>
      </c>
      <c r="P368">
        <v>60</v>
      </c>
      <c r="Q368">
        <v>30</v>
      </c>
      <c r="R368">
        <v>30</v>
      </c>
      <c r="S368">
        <v>80</v>
      </c>
      <c r="T368">
        <v>50</v>
      </c>
      <c r="U368">
        <v>30</v>
      </c>
    </row>
    <row r="369">
      <c r="A369" t="s">
        <v>1091</v>
      </c>
      <c r="B369" t="s">
        <v>22</v>
      </c>
      <c r="C369" t="s">
        <v>1092</v>
      </c>
      <c r="D369" t="s">
        <v>1092</v>
      </c>
      <c r="E369" t="str">
        <f>HYPERLINK("https://www.google.com/maps/place/8.3985858%2C-13.1500662", "8.3985858,-13.1500662")</f>
        <v>8.3985858,-13.1500662</v>
      </c>
      <c r="F369" t="s">
        <v>1093</v>
      </c>
      <c r="G369">
        <v>70</v>
      </c>
      <c r="H369">
        <v>20</v>
      </c>
      <c r="I369">
        <v>50</v>
      </c>
      <c r="J369">
        <v>80</v>
      </c>
      <c r="K369">
        <v>30</v>
      </c>
      <c r="L369">
        <v>50</v>
      </c>
      <c r="M369">
        <v>45</v>
      </c>
      <c r="N369">
        <v>30</v>
      </c>
      <c r="O369">
        <v>15</v>
      </c>
      <c r="P369">
        <v>70</v>
      </c>
      <c r="Q369">
        <v>40</v>
      </c>
      <c r="R369">
        <v>30</v>
      </c>
      <c r="S369">
        <v>60</v>
      </c>
      <c r="T369">
        <v>30</v>
      </c>
      <c r="U369">
        <v>30</v>
      </c>
    </row>
    <row r="370">
      <c r="A370" t="s">
        <v>1094</v>
      </c>
      <c r="B370" t="s">
        <v>22</v>
      </c>
      <c r="C370" t="s">
        <v>1095</v>
      </c>
      <c r="D370" t="s">
        <v>1095</v>
      </c>
      <c r="E370" t="str">
        <f>HYPERLINK("https://www.google.com/maps/place/8.4696443%2C-13.241217", "8.4696443,-13.241217")</f>
        <v>8.4696443,-13.241217</v>
      </c>
      <c r="F370" t="s">
        <v>1096</v>
      </c>
      <c r="G370">
        <v>22</v>
      </c>
      <c r="H370">
        <v>11</v>
      </c>
      <c r="I370">
        <v>11</v>
      </c>
      <c r="J370">
        <v>22</v>
      </c>
      <c r="K370">
        <v>11</v>
      </c>
      <c r="L370">
        <v>11</v>
      </c>
      <c r="M370">
        <v>33</v>
      </c>
      <c r="N370">
        <v>11</v>
      </c>
      <c r="O370">
        <v>22</v>
      </c>
      <c r="P370">
        <v>33</v>
      </c>
      <c r="Q370">
        <v>11</v>
      </c>
      <c r="R370">
        <v>22</v>
      </c>
      <c r="S370">
        <v>44</v>
      </c>
      <c r="T370">
        <v>22</v>
      </c>
      <c r="U370">
        <v>22</v>
      </c>
    </row>
    <row r="371">
      <c r="A371" t="s">
        <v>1097</v>
      </c>
      <c r="B371" t="s">
        <v>22</v>
      </c>
      <c r="C371" t="s">
        <v>1098</v>
      </c>
      <c r="D371" t="s">
        <v>1098</v>
      </c>
      <c r="E371" t="str">
        <f>HYPERLINK("https://www.google.com/maps/place/8.3985858%2C-13.1500662", "8.3985858,-13.1500662")</f>
        <v>8.3985858,-13.1500662</v>
      </c>
      <c r="F371" t="s">
        <v>1099</v>
      </c>
      <c r="G371">
        <v>80</v>
      </c>
      <c r="H371">
        <v>50</v>
      </c>
      <c r="I371">
        <v>30</v>
      </c>
      <c r="J371">
        <v>60</v>
      </c>
      <c r="K371">
        <v>40</v>
      </c>
      <c r="L371">
        <v>20</v>
      </c>
      <c r="M371">
        <v>60</v>
      </c>
      <c r="N371">
        <v>30</v>
      </c>
      <c r="O371">
        <v>30</v>
      </c>
      <c r="P371">
        <v>80</v>
      </c>
      <c r="Q371">
        <v>60</v>
      </c>
      <c r="R371">
        <v>20</v>
      </c>
      <c r="S371">
        <v>80</v>
      </c>
      <c r="T371">
        <v>50</v>
      </c>
      <c r="U371">
        <v>30</v>
      </c>
    </row>
    <row r="372">
      <c r="A372" t="s">
        <v>1100</v>
      </c>
      <c r="B372" t="s">
        <v>22</v>
      </c>
      <c r="C372" t="s">
        <v>1101</v>
      </c>
      <c r="D372" t="s">
        <v>1101</v>
      </c>
      <c r="E372" t="str">
        <f>HYPERLINK("https://www.google.com/maps/place/8.3985858%2C-13.1500662", "8.3985858,-13.1500662")</f>
        <v>8.3985858,-13.1500662</v>
      </c>
      <c r="F372" t="s">
        <v>1102</v>
      </c>
      <c r="G372">
        <v>80</v>
      </c>
      <c r="H372">
        <v>40</v>
      </c>
      <c r="I372">
        <v>40</v>
      </c>
      <c r="J372">
        <v>85</v>
      </c>
      <c r="K372">
        <v>50</v>
      </c>
      <c r="L372">
        <v>35</v>
      </c>
      <c r="M372">
        <v>70</v>
      </c>
      <c r="N372">
        <v>30</v>
      </c>
      <c r="O372">
        <v>40</v>
      </c>
      <c r="P372">
        <v>100</v>
      </c>
      <c r="Q372">
        <v>40</v>
      </c>
      <c r="R372">
        <v>60</v>
      </c>
      <c r="S372">
        <v>60</v>
      </c>
      <c r="T372">
        <v>40</v>
      </c>
      <c r="U372">
        <v>20</v>
      </c>
    </row>
    <row r="373">
      <c r="A373" t="s">
        <v>1103</v>
      </c>
      <c r="B373" t="s">
        <v>22</v>
      </c>
      <c r="C373" t="s">
        <v>1104</v>
      </c>
      <c r="D373" t="s">
        <v>1104</v>
      </c>
      <c r="E373" t="str">
        <f>HYPERLINK("https://www.google.com/maps/place/8.3985858%2C-13.1500662", "8.3985858,-13.1500662")</f>
        <v>8.3985858,-13.1500662</v>
      </c>
      <c r="F373" t="s">
        <v>1105</v>
      </c>
      <c r="G373">
        <v>60</v>
      </c>
      <c r="H373">
        <v>30</v>
      </c>
      <c r="I373">
        <v>30</v>
      </c>
      <c r="J373">
        <v>80</v>
      </c>
      <c r="K373">
        <v>40</v>
      </c>
      <c r="L373">
        <v>35</v>
      </c>
      <c r="M373">
        <v>100</v>
      </c>
      <c r="N373">
        <v>50</v>
      </c>
      <c r="O373">
        <v>40</v>
      </c>
      <c r="P373">
        <v>50</v>
      </c>
      <c r="Q373">
        <v>20</v>
      </c>
      <c r="R373">
        <v>30</v>
      </c>
      <c r="S373">
        <v>120</v>
      </c>
      <c r="T373">
        <v>40</v>
      </c>
      <c r="U373">
        <v>80</v>
      </c>
    </row>
    <row r="374">
      <c r="A374" t="s">
        <v>1106</v>
      </c>
      <c r="B374" t="s">
        <v>22</v>
      </c>
      <c r="C374" t="s">
        <v>1107</v>
      </c>
      <c r="D374" t="s">
        <v>1107</v>
      </c>
      <c r="E374" t="str">
        <f>HYPERLINK("https://www.google.com/maps/place/8.3985858%2C-13.1500662", "8.3985858,-13.1500662")</f>
        <v>8.3985858,-13.1500662</v>
      </c>
      <c r="F374" t="s">
        <v>1108</v>
      </c>
      <c r="G374">
        <v>70</v>
      </c>
      <c r="H374">
        <v>40</v>
      </c>
      <c r="I374">
        <v>30</v>
      </c>
      <c r="J374">
        <v>70</v>
      </c>
      <c r="K374">
        <v>40</v>
      </c>
      <c r="L374">
        <v>30</v>
      </c>
      <c r="M374">
        <v>70</v>
      </c>
      <c r="N374">
        <v>40</v>
      </c>
      <c r="O374">
        <v>30</v>
      </c>
      <c r="P374">
        <v>70</v>
      </c>
      <c r="Q374">
        <v>40</v>
      </c>
      <c r="R374">
        <v>30</v>
      </c>
      <c r="S374">
        <v>70</v>
      </c>
      <c r="T374">
        <v>40</v>
      </c>
      <c r="U374">
        <v>30</v>
      </c>
    </row>
    <row r="375">
      <c r="A375" t="s">
        <v>1109</v>
      </c>
      <c r="B375" t="s">
        <v>22</v>
      </c>
      <c r="C375" t="s">
        <v>1110</v>
      </c>
      <c r="D375" t="s">
        <v>1110</v>
      </c>
      <c r="E375" t="str">
        <f>HYPERLINK("https://www.google.com/maps/place/8.3985858%2C-13.1500662", "8.3985858,-13.1500662")</f>
        <v>8.3985858,-13.1500662</v>
      </c>
      <c r="F375" t="s">
        <v>1111</v>
      </c>
      <c r="G375">
        <v>80</v>
      </c>
      <c r="H375">
        <v>40</v>
      </c>
      <c r="I375">
        <v>40</v>
      </c>
      <c r="J375">
        <v>80</v>
      </c>
      <c r="K375">
        <v>50</v>
      </c>
      <c r="L375">
        <v>30</v>
      </c>
      <c r="M375">
        <v>80</v>
      </c>
      <c r="N375">
        <v>35</v>
      </c>
      <c r="O375">
        <v>45</v>
      </c>
      <c r="P375">
        <v>80</v>
      </c>
      <c r="Q375">
        <v>50</v>
      </c>
      <c r="R375">
        <v>30</v>
      </c>
      <c r="S375">
        <v>80</v>
      </c>
      <c r="T375">
        <v>60</v>
      </c>
      <c r="U375">
        <v>20</v>
      </c>
    </row>
    <row r="376">
      <c r="A376" t="s">
        <v>1112</v>
      </c>
      <c r="B376" t="s">
        <v>22</v>
      </c>
      <c r="C376" t="s">
        <v>1113</v>
      </c>
      <c r="D376" t="s">
        <v>1113</v>
      </c>
      <c r="E376" t="str">
        <f>HYPERLINK("https://www.google.com/maps/place/8.3985858%2C-13.1500662", "8.3985858,-13.1500662")</f>
        <v>8.3985858,-13.1500662</v>
      </c>
      <c r="F376" t="s">
        <v>1114</v>
      </c>
      <c r="G376">
        <v>70</v>
      </c>
      <c r="H376">
        <v>30</v>
      </c>
      <c r="I376">
        <v>40</v>
      </c>
      <c r="J376">
        <v>80</v>
      </c>
      <c r="K376">
        <v>30</v>
      </c>
      <c r="L376">
        <v>50</v>
      </c>
      <c r="M376">
        <v>70</v>
      </c>
      <c r="N376">
        <v>35</v>
      </c>
      <c r="O376">
        <v>35</v>
      </c>
      <c r="P376">
        <v>70</v>
      </c>
      <c r="Q376">
        <v>40</v>
      </c>
      <c r="R376">
        <v>30</v>
      </c>
      <c r="S376">
        <v>70</v>
      </c>
      <c r="T376">
        <v>50</v>
      </c>
      <c r="U376">
        <v>20</v>
      </c>
    </row>
    <row r="377">
      <c r="A377" t="s">
        <v>1115</v>
      </c>
      <c r="B377" t="s">
        <v>22</v>
      </c>
      <c r="C377" t="s">
        <v>1113</v>
      </c>
      <c r="D377" t="s">
        <v>1113</v>
      </c>
      <c r="E377" t="str">
        <f>HYPERLINK("https://www.google.com/maps/place/8.3985858%2C-13.1500662", "8.3985858,-13.1500662")</f>
        <v>8.3985858,-13.1500662</v>
      </c>
      <c r="F377" t="s">
        <v>1116</v>
      </c>
      <c r="G377">
        <v>50</v>
      </c>
      <c r="H377">
        <v>25</v>
      </c>
      <c r="I377">
        <v>25</v>
      </c>
      <c r="J377">
        <v>40</v>
      </c>
      <c r="K377">
        <v>30</v>
      </c>
      <c r="L377">
        <v>10</v>
      </c>
      <c r="M377">
        <v>40</v>
      </c>
      <c r="N377">
        <v>20</v>
      </c>
      <c r="O377">
        <v>20</v>
      </c>
      <c r="P377">
        <v>40</v>
      </c>
      <c r="Q377">
        <v>25</v>
      </c>
      <c r="R377">
        <v>15</v>
      </c>
      <c r="S377">
        <v>40</v>
      </c>
      <c r="T377">
        <v>30</v>
      </c>
      <c r="U377">
        <v>10</v>
      </c>
    </row>
    <row r="378">
      <c r="A378" t="s">
        <v>1117</v>
      </c>
      <c r="B378" t="s">
        <v>22</v>
      </c>
      <c r="C378" t="s">
        <v>1118</v>
      </c>
      <c r="D378" t="s">
        <v>1118</v>
      </c>
      <c r="E378" t="str">
        <f>HYPERLINK("https://www.google.com/maps/place/8.3985858%2C-13.1500662", "8.3985858,-13.1500662")</f>
        <v>8.3985858,-13.1500662</v>
      </c>
      <c r="F378" t="s">
        <v>1119</v>
      </c>
      <c r="G378">
        <v>70</v>
      </c>
      <c r="H378">
        <v>40</v>
      </c>
      <c r="I378">
        <v>30</v>
      </c>
      <c r="J378">
        <v>70</v>
      </c>
      <c r="K378">
        <v>45</v>
      </c>
      <c r="L378">
        <v>25</v>
      </c>
      <c r="M378">
        <v>70</v>
      </c>
      <c r="N378">
        <v>35</v>
      </c>
      <c r="O378">
        <v>35</v>
      </c>
      <c r="P378">
        <v>70</v>
      </c>
      <c r="Q378">
        <v>30</v>
      </c>
      <c r="R378">
        <v>40</v>
      </c>
      <c r="S378">
        <v>70</v>
      </c>
      <c r="T378">
        <v>50</v>
      </c>
      <c r="U378">
        <v>20</v>
      </c>
    </row>
    <row r="379">
      <c r="A379" t="s">
        <v>1120</v>
      </c>
      <c r="B379" t="s">
        <v>22</v>
      </c>
      <c r="C379" t="s">
        <v>1121</v>
      </c>
      <c r="D379" t="s">
        <v>1121</v>
      </c>
      <c r="E379" t="str">
        <f>HYPERLINK("https://www.google.com/maps/place/8.3985858%2C-13.1500662", "8.3985858,-13.1500662")</f>
        <v>8.3985858,-13.1500662</v>
      </c>
      <c r="F379" t="s">
        <v>1122</v>
      </c>
      <c r="G379">
        <v>80</v>
      </c>
      <c r="H379">
        <v>40</v>
      </c>
      <c r="I379">
        <v>40</v>
      </c>
      <c r="J379">
        <v>80</v>
      </c>
      <c r="K379">
        <v>48</v>
      </c>
      <c r="L379">
        <v>32</v>
      </c>
      <c r="M379">
        <v>80</v>
      </c>
      <c r="N379">
        <v>60</v>
      </c>
      <c r="O379">
        <v>20</v>
      </c>
      <c r="P379">
        <v>80</v>
      </c>
      <c r="Q379">
        <v>50</v>
      </c>
      <c r="R379">
        <v>30</v>
      </c>
      <c r="S379">
        <v>80</v>
      </c>
      <c r="T379">
        <v>55</v>
      </c>
      <c r="U379">
        <v>25</v>
      </c>
    </row>
    <row r="380">
      <c r="A380" t="s">
        <v>1123</v>
      </c>
      <c r="B380" t="s">
        <v>22</v>
      </c>
      <c r="C380" t="s">
        <v>1124</v>
      </c>
      <c r="D380" t="s">
        <v>1124</v>
      </c>
      <c r="E380" t="str">
        <f>HYPERLINK("https://www.google.com/maps/place/8.3985372%2C-13.1515078", "8.3985372,-13.1515078")</f>
        <v>8.3985372,-13.1515078</v>
      </c>
      <c r="F380" t="s">
        <v>1125</v>
      </c>
      <c r="G380">
        <v>50</v>
      </c>
      <c r="H380">
        <v>30</v>
      </c>
      <c r="I380">
        <v>20</v>
      </c>
      <c r="J380">
        <v>50</v>
      </c>
      <c r="K380">
        <v>30</v>
      </c>
      <c r="L380">
        <v>20</v>
      </c>
      <c r="M380">
        <v>50</v>
      </c>
      <c r="N380">
        <v>30</v>
      </c>
      <c r="O380">
        <v>20</v>
      </c>
      <c r="P380">
        <v>50</v>
      </c>
      <c r="Q380">
        <v>30</v>
      </c>
      <c r="R380">
        <v>20</v>
      </c>
      <c r="S380">
        <v>50</v>
      </c>
      <c r="T380">
        <v>38</v>
      </c>
      <c r="U380">
        <v>12</v>
      </c>
    </row>
    <row r="381">
      <c r="A381" t="s">
        <v>1126</v>
      </c>
      <c r="B381" t="s">
        <v>22</v>
      </c>
      <c r="C381" t="s">
        <v>1127</v>
      </c>
      <c r="D381" t="s">
        <v>1127</v>
      </c>
      <c r="E381" t="str">
        <f>HYPERLINK("https://www.google.com/maps/place/8.3981657%2C-13.152589", "8.3981657,-13.152589")</f>
        <v>8.3981657,-13.152589</v>
      </c>
      <c r="F381" t="s">
        <v>1128</v>
      </c>
      <c r="G381">
        <v>80</v>
      </c>
      <c r="H381">
        <v>40</v>
      </c>
      <c r="I381">
        <v>40</v>
      </c>
      <c r="J381">
        <v>80</v>
      </c>
      <c r="K381">
        <v>40</v>
      </c>
      <c r="L381">
        <v>40</v>
      </c>
      <c r="M381">
        <v>80</v>
      </c>
      <c r="N381">
        <v>40</v>
      </c>
      <c r="O381">
        <v>40</v>
      </c>
      <c r="P381">
        <v>80</v>
      </c>
      <c r="Q381">
        <v>40</v>
      </c>
      <c r="R381">
        <v>40</v>
      </c>
      <c r="S381">
        <v>80</v>
      </c>
      <c r="T381">
        <v>40</v>
      </c>
      <c r="U381">
        <v>40</v>
      </c>
    </row>
    <row r="382">
      <c r="A382" t="s">
        <v>1129</v>
      </c>
      <c r="B382" t="s">
        <v>22</v>
      </c>
      <c r="C382" t="s">
        <v>1130</v>
      </c>
      <c r="D382" t="s">
        <v>1130</v>
      </c>
      <c r="E382" t="str">
        <f>HYPERLINK("https://www.google.com/maps/place/8.3983927%2C-13.1519284", "8.3983927,-13.1519284")</f>
        <v>8.3983927,-13.1519284</v>
      </c>
      <c r="F382" t="s">
        <v>1131</v>
      </c>
      <c r="G382">
        <v>80</v>
      </c>
      <c r="H382">
        <v>40</v>
      </c>
      <c r="I382">
        <v>40</v>
      </c>
      <c r="J382">
        <v>80</v>
      </c>
      <c r="K382">
        <v>40</v>
      </c>
      <c r="L382">
        <v>40</v>
      </c>
      <c r="M382">
        <v>80</v>
      </c>
      <c r="N382">
        <v>40</v>
      </c>
      <c r="O382">
        <v>40</v>
      </c>
      <c r="P382">
        <v>80</v>
      </c>
      <c r="Q382">
        <v>40</v>
      </c>
      <c r="R382">
        <v>40</v>
      </c>
      <c r="S382">
        <v>80</v>
      </c>
      <c r="T382">
        <v>40</v>
      </c>
      <c r="U382">
        <v>40</v>
      </c>
    </row>
    <row r="383">
      <c r="A383" t="s">
        <v>1132</v>
      </c>
      <c r="B383" t="s">
        <v>22</v>
      </c>
      <c r="C383" t="s">
        <v>1133</v>
      </c>
      <c r="D383" t="s">
        <v>1133</v>
      </c>
      <c r="E383" t="str">
        <f>HYPERLINK("https://www.google.com/maps/place/8.3981657%2C-13.152589", "8.3981657,-13.152589")</f>
        <v>8.3981657,-13.152589</v>
      </c>
      <c r="F383" t="s">
        <v>1134</v>
      </c>
      <c r="G383">
        <v>70</v>
      </c>
      <c r="H383">
        <v>30</v>
      </c>
      <c r="I383">
        <v>40</v>
      </c>
      <c r="J383">
        <v>70</v>
      </c>
      <c r="K383">
        <v>30</v>
      </c>
      <c r="L383">
        <v>40</v>
      </c>
      <c r="M383">
        <v>70</v>
      </c>
      <c r="N383">
        <v>30</v>
      </c>
      <c r="O383">
        <v>40</v>
      </c>
      <c r="P383">
        <v>70</v>
      </c>
      <c r="Q383">
        <v>30</v>
      </c>
      <c r="R383">
        <v>40</v>
      </c>
      <c r="S383">
        <v>70</v>
      </c>
      <c r="T383">
        <v>30</v>
      </c>
      <c r="U383">
        <v>40</v>
      </c>
    </row>
    <row r="384">
      <c r="A384" t="s">
        <v>1135</v>
      </c>
      <c r="B384" t="s">
        <v>22</v>
      </c>
      <c r="C384" t="s">
        <v>1136</v>
      </c>
      <c r="D384" t="s">
        <v>1136</v>
      </c>
      <c r="E384" t="str">
        <f>HYPERLINK("https://www.google.com/maps/place/8.398395%2C-13.1519216", "8.398395,-13.1519216")</f>
        <v>8.398395,-13.1519216</v>
      </c>
      <c r="F384" t="s">
        <v>1137</v>
      </c>
      <c r="G384">
        <v>70</v>
      </c>
      <c r="H384">
        <v>30</v>
      </c>
      <c r="I384">
        <v>40</v>
      </c>
      <c r="J384">
        <v>70</v>
      </c>
      <c r="K384">
        <v>40</v>
      </c>
      <c r="L384">
        <v>30</v>
      </c>
      <c r="M384">
        <v>70</v>
      </c>
      <c r="N384">
        <v>40</v>
      </c>
      <c r="O384">
        <v>30</v>
      </c>
      <c r="P384">
        <v>70</v>
      </c>
      <c r="Q384">
        <v>40</v>
      </c>
      <c r="R384">
        <v>30</v>
      </c>
      <c r="S384">
        <v>70</v>
      </c>
      <c r="T384">
        <v>40</v>
      </c>
      <c r="U384">
        <v>30</v>
      </c>
    </row>
    <row r="385">
      <c r="A385" t="s">
        <v>1138</v>
      </c>
      <c r="B385" t="s">
        <v>22</v>
      </c>
      <c r="C385" t="s">
        <v>1139</v>
      </c>
      <c r="D385" t="s">
        <v>1139</v>
      </c>
      <c r="E385" t="str">
        <f>HYPERLINK("https://www.google.com/maps/place/8.3988478%2C-13.1522286", "8.3988478,-13.1522286")</f>
        <v>8.3988478,-13.1522286</v>
      </c>
      <c r="F385" t="s">
        <v>1140</v>
      </c>
      <c r="G385">
        <v>58</v>
      </c>
      <c r="H385">
        <v>28</v>
      </c>
      <c r="I385">
        <v>30</v>
      </c>
      <c r="J385">
        <v>58</v>
      </c>
      <c r="K385">
        <v>38</v>
      </c>
      <c r="L385">
        <v>20</v>
      </c>
      <c r="M385">
        <v>68</v>
      </c>
      <c r="N385">
        <v>38</v>
      </c>
      <c r="O385">
        <v>30</v>
      </c>
      <c r="P385">
        <v>78</v>
      </c>
      <c r="Q385">
        <v>48</v>
      </c>
      <c r="R385">
        <v>30</v>
      </c>
      <c r="S385">
        <v>88</v>
      </c>
      <c r="T385">
        <v>58</v>
      </c>
      <c r="U385">
        <v>30</v>
      </c>
    </row>
    <row r="386">
      <c r="A386" t="s">
        <v>1141</v>
      </c>
      <c r="B386" t="s">
        <v>22</v>
      </c>
      <c r="C386" t="s">
        <v>1142</v>
      </c>
      <c r="D386" t="s">
        <v>1142</v>
      </c>
      <c r="E386" t="str">
        <f>HYPERLINK("https://www.google.com/maps/place/8.3911801%2C-13.1511474", "8.3911801,-13.1511474")</f>
        <v>8.3911801,-13.1511474</v>
      </c>
      <c r="F386" t="s">
        <v>1143</v>
      </c>
      <c r="G386">
        <v>50</v>
      </c>
      <c r="H386">
        <v>40</v>
      </c>
      <c r="I386">
        <v>10</v>
      </c>
      <c r="J386">
        <v>30</v>
      </c>
      <c r="K386">
        <v>20</v>
      </c>
      <c r="L386">
        <v>10</v>
      </c>
      <c r="M386">
        <v>20</v>
      </c>
      <c r="N386">
        <v>10</v>
      </c>
      <c r="O386">
        <v>10</v>
      </c>
      <c r="P386">
        <v>50</v>
      </c>
      <c r="Q386">
        <v>30</v>
      </c>
      <c r="R386">
        <v>20</v>
      </c>
      <c r="S386">
        <v>50</v>
      </c>
      <c r="T386">
        <v>35</v>
      </c>
      <c r="U386">
        <v>15</v>
      </c>
    </row>
    <row r="387">
      <c r="A387" t="s">
        <v>1144</v>
      </c>
      <c r="B387" t="s">
        <v>22</v>
      </c>
      <c r="C387" t="s">
        <v>1145</v>
      </c>
      <c r="D387" t="s">
        <v>1145</v>
      </c>
      <c r="E387" t="str">
        <f>HYPERLINK("https://www.google.com/maps/place/8.3982373%2C-13.1523807", "8.3982373,-13.1523807")</f>
        <v>8.3982373,-13.1523807</v>
      </c>
      <c r="F387" t="s">
        <v>1146</v>
      </c>
      <c r="G387">
        <v>50</v>
      </c>
      <c r="H387">
        <v>20</v>
      </c>
      <c r="I387">
        <v>30</v>
      </c>
      <c r="J387">
        <v>50</v>
      </c>
      <c r="K387">
        <v>20</v>
      </c>
      <c r="L387">
        <v>30</v>
      </c>
      <c r="M387">
        <v>50</v>
      </c>
      <c r="N387">
        <v>20</v>
      </c>
      <c r="O387">
        <v>30</v>
      </c>
      <c r="P387">
        <v>40</v>
      </c>
      <c r="Q387">
        <v>10</v>
      </c>
      <c r="R387">
        <v>20</v>
      </c>
      <c r="S387">
        <v>40</v>
      </c>
      <c r="T387">
        <v>30</v>
      </c>
      <c r="U387">
        <v>10</v>
      </c>
    </row>
    <row r="388">
      <c r="A388" t="s">
        <v>1147</v>
      </c>
      <c r="B388" t="s">
        <v>22</v>
      </c>
      <c r="C388" t="s">
        <v>1148</v>
      </c>
      <c r="D388" t="s">
        <v>1148</v>
      </c>
      <c r="E388" t="str">
        <f>HYPERLINK("https://www.google.com/maps/place/8.3988478%2C-13.1522286", "8.3988478,-13.1522286")</f>
        <v>8.3988478,-13.1522286</v>
      </c>
      <c r="F388" t="s">
        <v>1149</v>
      </c>
      <c r="G388">
        <v>100</v>
      </c>
      <c r="H388">
        <v>40</v>
      </c>
      <c r="I388">
        <v>60</v>
      </c>
      <c r="J388">
        <v>70</v>
      </c>
      <c r="K388">
        <v>30</v>
      </c>
      <c r="L388">
        <v>40</v>
      </c>
      <c r="M388">
        <v>70</v>
      </c>
      <c r="N388">
        <v>35</v>
      </c>
      <c r="O388">
        <v>35</v>
      </c>
      <c r="P388">
        <v>60</v>
      </c>
      <c r="Q388">
        <v>30</v>
      </c>
      <c r="R388">
        <v>30</v>
      </c>
      <c r="S388">
        <v>50</v>
      </c>
      <c r="T388">
        <v>30</v>
      </c>
      <c r="U388">
        <v>20</v>
      </c>
    </row>
    <row r="389">
      <c r="A389" t="s">
        <v>1150</v>
      </c>
      <c r="B389" t="s">
        <v>22</v>
      </c>
      <c r="C389" t="s">
        <v>1151</v>
      </c>
      <c r="D389" t="s">
        <v>1151</v>
      </c>
      <c r="E389" t="str">
        <f>HYPERLINK("https://www.google.com/maps/place/8.3990058%2C-13.1519117", "8.3990058,-13.1519117")</f>
        <v>8.3990058,-13.1519117</v>
      </c>
      <c r="F389" t="s">
        <v>1152</v>
      </c>
      <c r="G389">
        <v>80</v>
      </c>
      <c r="H389">
        <v>40</v>
      </c>
      <c r="I389">
        <v>40</v>
      </c>
      <c r="J389">
        <v>50</v>
      </c>
      <c r="K389">
        <v>30</v>
      </c>
      <c r="L389">
        <v>20</v>
      </c>
      <c r="M389">
        <v>55</v>
      </c>
      <c r="N389">
        <v>35</v>
      </c>
      <c r="O389">
        <v>15</v>
      </c>
      <c r="P389">
        <v>60</v>
      </c>
      <c r="Q389">
        <v>40</v>
      </c>
      <c r="R389">
        <v>20</v>
      </c>
      <c r="S389">
        <v>50</v>
      </c>
      <c r="T389">
        <v>50</v>
      </c>
      <c r="U389" t="s">
        <v>1153</v>
      </c>
    </row>
    <row r="390">
      <c r="A390" t="s">
        <v>1154</v>
      </c>
      <c r="B390" t="s">
        <v>22</v>
      </c>
      <c r="C390" t="s">
        <v>1155</v>
      </c>
      <c r="D390" t="s">
        <v>1155</v>
      </c>
      <c r="E390" t="str">
        <f>HYPERLINK("https://www.google.com/maps/place/8.3988478%2C-13.1522286", "8.3988478,-13.1522286")</f>
        <v>8.3988478,-13.1522286</v>
      </c>
      <c r="F390" t="s">
        <v>1156</v>
      </c>
      <c r="G390">
        <v>60</v>
      </c>
      <c r="H390">
        <v>35</v>
      </c>
      <c r="I390">
        <v>25</v>
      </c>
      <c r="J390">
        <v>50</v>
      </c>
      <c r="K390">
        <v>30</v>
      </c>
      <c r="L390">
        <v>20</v>
      </c>
      <c r="M390">
        <v>35</v>
      </c>
      <c r="N390">
        <v>25</v>
      </c>
      <c r="O390">
        <v>10</v>
      </c>
      <c r="P390">
        <v>66</v>
      </c>
      <c r="Q390">
        <v>36</v>
      </c>
      <c r="R390">
        <v>30</v>
      </c>
      <c r="S390">
        <v>50</v>
      </c>
      <c r="T390">
        <v>30</v>
      </c>
      <c r="U390">
        <v>20</v>
      </c>
    </row>
    <row r="391">
      <c r="A391" t="s">
        <v>1157</v>
      </c>
      <c r="B391" t="s">
        <v>22</v>
      </c>
      <c r="C391" t="s">
        <v>1158</v>
      </c>
      <c r="D391" t="s">
        <v>1158</v>
      </c>
      <c r="E391" t="str">
        <f>HYPERLINK("https://www.google.com/maps/place/8.4692489%2C-13.2621996", "8.4692489,-13.2621996")</f>
        <v>8.4692489,-13.2621996</v>
      </c>
      <c r="F391" t="s">
        <v>1159</v>
      </c>
      <c r="G391">
        <v>70</v>
      </c>
      <c r="H391">
        <v>40</v>
      </c>
      <c r="I391">
        <v>30</v>
      </c>
      <c r="J391">
        <v>68</v>
      </c>
      <c r="K391">
        <v>48</v>
      </c>
      <c r="L391">
        <v>20</v>
      </c>
      <c r="M391">
        <v>55</v>
      </c>
      <c r="N391">
        <v>50</v>
      </c>
      <c r="O391">
        <v>5</v>
      </c>
      <c r="P391">
        <v>30</v>
      </c>
      <c r="Q391">
        <v>25</v>
      </c>
      <c r="R391">
        <v>5</v>
      </c>
      <c r="S391">
        <v>50</v>
      </c>
      <c r="T391">
        <v>35</v>
      </c>
      <c r="U391">
        <v>15</v>
      </c>
    </row>
    <row r="392">
      <c r="A392" t="s">
        <v>1160</v>
      </c>
      <c r="B392" t="s">
        <v>22</v>
      </c>
      <c r="C392" t="s">
        <v>1161</v>
      </c>
      <c r="D392" t="s">
        <v>1161</v>
      </c>
      <c r="E392" t="str">
        <f>HYPERLINK("https://www.google.com/maps/place/8.4692505%2C-13.2621932", "8.4692505,-13.2621932")</f>
        <v>8.4692505,-13.2621932</v>
      </c>
      <c r="F392" t="s">
        <v>1162</v>
      </c>
      <c r="G392">
        <v>40</v>
      </c>
      <c r="H392">
        <v>20</v>
      </c>
      <c r="I392">
        <v>20</v>
      </c>
      <c r="J392">
        <v>30</v>
      </c>
      <c r="K392">
        <v>15</v>
      </c>
      <c r="L392">
        <v>15</v>
      </c>
      <c r="M392">
        <v>60</v>
      </c>
      <c r="N392">
        <v>40</v>
      </c>
      <c r="O392">
        <v>20</v>
      </c>
      <c r="P392">
        <v>45</v>
      </c>
      <c r="Q392">
        <v>25</v>
      </c>
      <c r="R392">
        <v>20</v>
      </c>
      <c r="S392">
        <v>100</v>
      </c>
      <c r="T392">
        <v>80</v>
      </c>
      <c r="U392">
        <v>20</v>
      </c>
    </row>
    <row r="393">
      <c r="A393" t="s">
        <v>1163</v>
      </c>
      <c r="B393" t="s">
        <v>22</v>
      </c>
      <c r="C393" t="s">
        <v>1164</v>
      </c>
      <c r="D393" t="s">
        <v>1164</v>
      </c>
      <c r="E393" t="str">
        <f>HYPERLINK("https://www.google.com/maps/place/8.4692498%2C-13.2621936", "8.4692498,-13.2621936")</f>
        <v>8.4692498,-13.2621936</v>
      </c>
      <c r="F393" t="s">
        <v>1165</v>
      </c>
      <c r="G393">
        <v>40</v>
      </c>
      <c r="H393">
        <v>30</v>
      </c>
      <c r="I393">
        <v>10</v>
      </c>
      <c r="J393">
        <v>55</v>
      </c>
      <c r="K393">
        <v>42</v>
      </c>
      <c r="L393">
        <v>13</v>
      </c>
      <c r="M393">
        <v>50</v>
      </c>
      <c r="N393">
        <v>20</v>
      </c>
      <c r="O393">
        <v>30</v>
      </c>
      <c r="P393">
        <v>40</v>
      </c>
      <c r="Q393">
        <v>30</v>
      </c>
      <c r="R393">
        <v>10</v>
      </c>
      <c r="S393">
        <v>60</v>
      </c>
      <c r="T393">
        <v>45</v>
      </c>
      <c r="U393">
        <v>15</v>
      </c>
    </row>
    <row r="394">
      <c r="A394" t="s">
        <v>1166</v>
      </c>
      <c r="B394" t="s">
        <v>22</v>
      </c>
      <c r="C394" t="s">
        <v>1167</v>
      </c>
      <c r="D394" t="s">
        <v>1167</v>
      </c>
      <c r="E394" t="str">
        <f>HYPERLINK("https://www.google.com/maps/place/8.4692498%2C-13.2621936", "8.4692498,-13.2621936")</f>
        <v>8.4692498,-13.2621936</v>
      </c>
      <c r="F394" t="s">
        <v>1168</v>
      </c>
      <c r="G394">
        <v>20</v>
      </c>
      <c r="H394">
        <v>10</v>
      </c>
      <c r="I394">
        <v>10</v>
      </c>
      <c r="J394">
        <v>25</v>
      </c>
      <c r="K394">
        <v>10</v>
      </c>
      <c r="L394">
        <v>15</v>
      </c>
      <c r="M394">
        <v>50</v>
      </c>
      <c r="N394">
        <v>30</v>
      </c>
      <c r="O394">
        <v>20</v>
      </c>
      <c r="P394">
        <v>40</v>
      </c>
      <c r="Q394">
        <v>15</v>
      </c>
      <c r="R394">
        <v>25</v>
      </c>
      <c r="S394">
        <v>55</v>
      </c>
      <c r="T394">
        <v>25</v>
      </c>
      <c r="U394">
        <v>30</v>
      </c>
    </row>
    <row r="395">
      <c r="A395" t="s">
        <v>1169</v>
      </c>
      <c r="B395" t="s">
        <v>22</v>
      </c>
      <c r="C395" t="s">
        <v>1170</v>
      </c>
      <c r="D395" t="s">
        <v>1170</v>
      </c>
      <c r="E395" t="str">
        <f>HYPERLINK("https://www.google.com/maps/place/8.4692486%2C-13.2621975", "8.4692486,-13.2621975")</f>
        <v>8.4692486,-13.2621975</v>
      </c>
      <c r="F395" t="s">
        <v>1171</v>
      </c>
      <c r="G395">
        <v>50</v>
      </c>
      <c r="H395">
        <v>40</v>
      </c>
      <c r="I395">
        <v>10</v>
      </c>
      <c r="J395">
        <v>45</v>
      </c>
      <c r="K395">
        <v>25</v>
      </c>
      <c r="L395">
        <v>20</v>
      </c>
      <c r="M395">
        <v>52</v>
      </c>
      <c r="N395">
        <v>32</v>
      </c>
      <c r="O395">
        <v>20</v>
      </c>
      <c r="P395">
        <v>40</v>
      </c>
      <c r="Q395">
        <v>10</v>
      </c>
      <c r="R395">
        <v>30</v>
      </c>
      <c r="S395">
        <v>50</v>
      </c>
      <c r="T395">
        <v>35</v>
      </c>
      <c r="U395">
        <v>15</v>
      </c>
    </row>
    <row r="396">
      <c r="A396" t="s">
        <v>1172</v>
      </c>
      <c r="B396" t="s">
        <v>22</v>
      </c>
      <c r="C396" t="s">
        <v>1173</v>
      </c>
      <c r="D396" t="s">
        <v>1173</v>
      </c>
      <c r="E396" t="str">
        <f>HYPERLINK("https://www.google.com/maps/place/8.4692487%2C-13.2621964", "8.4692487,-13.2621964")</f>
        <v>8.4692487,-13.2621964</v>
      </c>
      <c r="F396" t="s">
        <v>1174</v>
      </c>
      <c r="G396">
        <v>50</v>
      </c>
      <c r="H396">
        <v>15</v>
      </c>
      <c r="I396">
        <v>35</v>
      </c>
      <c r="J396">
        <v>20</v>
      </c>
      <c r="K396">
        <v>15</v>
      </c>
      <c r="L396">
        <v>5</v>
      </c>
      <c r="M396">
        <v>65</v>
      </c>
      <c r="N396">
        <v>25</v>
      </c>
      <c r="O396">
        <v>35</v>
      </c>
      <c r="P396">
        <v>78</v>
      </c>
      <c r="Q396">
        <v>45</v>
      </c>
      <c r="R396">
        <v>33</v>
      </c>
      <c r="S396">
        <v>80</v>
      </c>
      <c r="T396">
        <v>50</v>
      </c>
      <c r="U396">
        <v>30</v>
      </c>
    </row>
    <row r="397">
      <c r="A397" t="s">
        <v>1175</v>
      </c>
      <c r="B397" t="s">
        <v>22</v>
      </c>
      <c r="C397" t="s">
        <v>1176</v>
      </c>
      <c r="D397" t="s">
        <v>1176</v>
      </c>
      <c r="E397" t="str">
        <f>HYPERLINK("https://www.google.com/maps/place/8.4692505%2C-13.2621932", "8.4692505,-13.2621932")</f>
        <v>8.4692505,-13.2621932</v>
      </c>
      <c r="F397" t="s">
        <v>1177</v>
      </c>
      <c r="G397">
        <v>50</v>
      </c>
      <c r="H397">
        <v>30</v>
      </c>
      <c r="I397">
        <v>20</v>
      </c>
      <c r="J397">
        <v>52</v>
      </c>
      <c r="K397">
        <v>42</v>
      </c>
      <c r="L397">
        <v>8</v>
      </c>
      <c r="M397">
        <v>37</v>
      </c>
      <c r="N397">
        <v>27</v>
      </c>
      <c r="O397">
        <v>10</v>
      </c>
      <c r="P397">
        <v>74</v>
      </c>
      <c r="Q397">
        <v>52</v>
      </c>
      <c r="R397">
        <v>22</v>
      </c>
      <c r="S397">
        <v>50</v>
      </c>
      <c r="T397">
        <v>22</v>
      </c>
      <c r="U397">
        <v>28</v>
      </c>
    </row>
    <row r="398">
      <c r="A398" t="s">
        <v>1178</v>
      </c>
      <c r="B398" t="s">
        <v>22</v>
      </c>
      <c r="C398" t="s">
        <v>1179</v>
      </c>
      <c r="D398" t="s">
        <v>1179</v>
      </c>
      <c r="E398" t="str">
        <f>HYPERLINK("https://www.google.com/maps/place/8.4692498%2C-13.2621936", "8.4692498,-13.2621936")</f>
        <v>8.4692498,-13.2621936</v>
      </c>
      <c r="F398" t="s">
        <v>1180</v>
      </c>
      <c r="G398">
        <v>10</v>
      </c>
      <c r="H398">
        <v>10</v>
      </c>
      <c r="I398" t="s">
        <v>1153</v>
      </c>
      <c r="J398">
        <v>20</v>
      </c>
      <c r="K398">
        <v>15</v>
      </c>
      <c r="L398">
        <v>5</v>
      </c>
      <c r="M398">
        <v>28</v>
      </c>
      <c r="N398">
        <v>8</v>
      </c>
      <c r="O398">
        <v>20</v>
      </c>
      <c r="P398">
        <v>70</v>
      </c>
      <c r="Q398">
        <v>40</v>
      </c>
      <c r="R398">
        <v>30</v>
      </c>
      <c r="S398">
        <v>50</v>
      </c>
      <c r="T398">
        <v>30</v>
      </c>
      <c r="U398">
        <v>20</v>
      </c>
    </row>
    <row r="399">
      <c r="A399" t="s">
        <v>1181</v>
      </c>
      <c r="B399" t="s">
        <v>22</v>
      </c>
      <c r="C399" t="s">
        <v>1182</v>
      </c>
      <c r="D399" t="s">
        <v>1182</v>
      </c>
      <c r="E399" t="str">
        <f>HYPERLINK("https://www.google.com/maps/place/8.4692495%2C-13.262194", "8.4692495,-13.262194")</f>
        <v>8.4692495,-13.262194</v>
      </c>
      <c r="F399" t="s">
        <v>1183</v>
      </c>
      <c r="G399">
        <v>50</v>
      </c>
      <c r="H399">
        <v>30</v>
      </c>
      <c r="I399">
        <v>20</v>
      </c>
      <c r="J399">
        <v>40</v>
      </c>
      <c r="K399">
        <v>20</v>
      </c>
      <c r="L399">
        <v>20</v>
      </c>
      <c r="M399">
        <v>35</v>
      </c>
      <c r="N399">
        <v>15</v>
      </c>
      <c r="O399">
        <v>20</v>
      </c>
      <c r="P399">
        <v>40</v>
      </c>
      <c r="Q399">
        <v>30</v>
      </c>
      <c r="R399">
        <v>10</v>
      </c>
      <c r="S399">
        <v>55</v>
      </c>
      <c r="T399">
        <v>35</v>
      </c>
      <c r="U399">
        <v>20</v>
      </c>
    </row>
    <row r="400">
      <c r="A400" t="s">
        <v>1184</v>
      </c>
      <c r="B400" t="s">
        <v>22</v>
      </c>
      <c r="C400" t="s">
        <v>1185</v>
      </c>
      <c r="D400" t="s">
        <v>1185</v>
      </c>
      <c r="E400" t="str">
        <f>HYPERLINK("https://www.google.com/maps/place/8.4692512%2C-13.262193", "8.4692512,-13.262193")</f>
        <v>8.4692512,-13.262193</v>
      </c>
      <c r="F400" t="s">
        <v>1186</v>
      </c>
      <c r="G400">
        <v>100</v>
      </c>
      <c r="H400">
        <v>40</v>
      </c>
      <c r="I400">
        <v>60</v>
      </c>
      <c r="J400">
        <v>55</v>
      </c>
      <c r="K400">
        <v>25</v>
      </c>
      <c r="L400">
        <v>30</v>
      </c>
      <c r="M400">
        <v>28</v>
      </c>
      <c r="N400">
        <v>10</v>
      </c>
      <c r="O400">
        <v>18</v>
      </c>
      <c r="P400">
        <v>200</v>
      </c>
      <c r="Q400">
        <v>80</v>
      </c>
      <c r="R400">
        <v>120</v>
      </c>
      <c r="S400">
        <v>50</v>
      </c>
      <c r="T400">
        <v>25</v>
      </c>
      <c r="U400">
        <v>25</v>
      </c>
    </row>
    <row r="401">
      <c r="A401" t="s">
        <v>1187</v>
      </c>
      <c r="B401" t="s">
        <v>22</v>
      </c>
      <c r="C401" t="s">
        <v>1188</v>
      </c>
      <c r="D401" t="s">
        <v>1188</v>
      </c>
      <c r="E401" t="str">
        <f>HYPERLINK("https://www.google.com/maps/place/8.4692495%2C-13.262194", "8.4692495,-13.262194")</f>
        <v>8.4692495,-13.262194</v>
      </c>
      <c r="F401" t="s">
        <v>1189</v>
      </c>
      <c r="G401">
        <v>50</v>
      </c>
      <c r="H401">
        <v>25</v>
      </c>
      <c r="I401">
        <v>25</v>
      </c>
      <c r="J401">
        <v>30</v>
      </c>
      <c r="K401">
        <v>20</v>
      </c>
      <c r="L401">
        <v>10</v>
      </c>
      <c r="M401">
        <v>40</v>
      </c>
      <c r="N401">
        <v>25</v>
      </c>
      <c r="O401">
        <v>15</v>
      </c>
      <c r="P401">
        <v>65</v>
      </c>
      <c r="Q401">
        <v>25</v>
      </c>
      <c r="R401">
        <v>40</v>
      </c>
      <c r="S401">
        <v>200</v>
      </c>
      <c r="T401">
        <v>150</v>
      </c>
      <c r="U401">
        <v>50</v>
      </c>
    </row>
    <row r="402">
      <c r="A402" t="s">
        <v>1190</v>
      </c>
      <c r="B402" t="s">
        <v>22</v>
      </c>
      <c r="C402" t="s">
        <v>1191</v>
      </c>
      <c r="D402" t="s">
        <v>1191</v>
      </c>
      <c r="E402" t="str">
        <f>HYPERLINK("https://www.google.com/maps/place/8.3968371%2C-13.1543326", "8.3968371,-13.1543326")</f>
        <v>8.3968371,-13.1543326</v>
      </c>
      <c r="F402" t="s">
        <v>1192</v>
      </c>
      <c r="G402">
        <v>100</v>
      </c>
      <c r="H402">
        <v>50</v>
      </c>
      <c r="I402">
        <v>50</v>
      </c>
      <c r="J402">
        <v>120</v>
      </c>
      <c r="K402">
        <v>80</v>
      </c>
      <c r="L402">
        <v>40</v>
      </c>
      <c r="M402">
        <v>50</v>
      </c>
      <c r="N402">
        <v>20</v>
      </c>
      <c r="O402">
        <v>30</v>
      </c>
      <c r="P402">
        <v>40</v>
      </c>
      <c r="Q402">
        <v>20</v>
      </c>
      <c r="R402">
        <v>20</v>
      </c>
      <c r="S402">
        <v>150</v>
      </c>
      <c r="T402">
        <v>50</v>
      </c>
      <c r="U402">
        <v>100</v>
      </c>
    </row>
    <row r="403">
      <c r="A403" t="s">
        <v>1193</v>
      </c>
      <c r="B403" t="s">
        <v>22</v>
      </c>
      <c r="C403" t="s">
        <v>1194</v>
      </c>
      <c r="D403" t="s">
        <v>1194</v>
      </c>
      <c r="E403" t="str">
        <f>HYPERLINK("https://www.google.com/maps/place/8.3967771%2C-13.1540306", "8.3967771,-13.1540306")</f>
        <v>8.3967771,-13.1540306</v>
      </c>
      <c r="F403" t="s">
        <v>1195</v>
      </c>
      <c r="G403">
        <v>10</v>
      </c>
      <c r="H403">
        <v>10</v>
      </c>
      <c r="I403" t="s">
        <v>1153</v>
      </c>
      <c r="J403">
        <v>20</v>
      </c>
      <c r="K403">
        <v>10</v>
      </c>
      <c r="L403">
        <v>10</v>
      </c>
      <c r="M403">
        <v>30</v>
      </c>
      <c r="N403">
        <v>12</v>
      </c>
      <c r="O403">
        <v>18</v>
      </c>
      <c r="P403">
        <v>50</v>
      </c>
      <c r="Q403">
        <v>40</v>
      </c>
      <c r="R403">
        <v>10</v>
      </c>
      <c r="S403">
        <v>60</v>
      </c>
      <c r="T403">
        <v>42</v>
      </c>
      <c r="U403">
        <v>18</v>
      </c>
    </row>
    <row r="404">
      <c r="A404" t="s">
        <v>1196</v>
      </c>
      <c r="B404" t="s">
        <v>22</v>
      </c>
      <c r="C404" t="s">
        <v>1197</v>
      </c>
      <c r="D404" t="s">
        <v>1197</v>
      </c>
      <c r="E404" t="str">
        <f>HYPERLINK("https://www.google.com/maps/place/8.3968368%2C-13.154331", "8.3968368,-13.154331")</f>
        <v>8.3968368,-13.154331</v>
      </c>
      <c r="F404" t="s">
        <v>1198</v>
      </c>
      <c r="G404">
        <v>50</v>
      </c>
      <c r="H404">
        <v>20</v>
      </c>
      <c r="I404">
        <v>30</v>
      </c>
      <c r="J404">
        <v>30</v>
      </c>
      <c r="K404">
        <v>15</v>
      </c>
      <c r="L404">
        <v>15</v>
      </c>
      <c r="M404">
        <v>25</v>
      </c>
      <c r="N404">
        <v>15</v>
      </c>
      <c r="O404">
        <v>10</v>
      </c>
      <c r="P404">
        <v>50</v>
      </c>
      <c r="Q404">
        <v>20</v>
      </c>
      <c r="R404">
        <v>30</v>
      </c>
      <c r="S404">
        <v>30</v>
      </c>
      <c r="T404">
        <v>20</v>
      </c>
      <c r="U404">
        <v>10</v>
      </c>
    </row>
    <row r="405">
      <c r="A405" t="s">
        <v>1199</v>
      </c>
      <c r="B405" t="s">
        <v>22</v>
      </c>
      <c r="C405" t="s">
        <v>1200</v>
      </c>
      <c r="D405" t="s">
        <v>1200</v>
      </c>
      <c r="E405" t="str">
        <f>HYPERLINK("https://www.google.com/maps/place/8.3967771%2C-13.1540306", "8.3967771,-13.1540306")</f>
        <v>8.3967771,-13.1540306</v>
      </c>
      <c r="F405" t="s">
        <v>1201</v>
      </c>
      <c r="G405">
        <v>20</v>
      </c>
      <c r="H405">
        <v>15</v>
      </c>
      <c r="I405">
        <v>5</v>
      </c>
      <c r="J405">
        <v>20</v>
      </c>
      <c r="K405">
        <v>15</v>
      </c>
      <c r="L405">
        <v>5</v>
      </c>
      <c r="M405">
        <v>20</v>
      </c>
      <c r="N405">
        <v>15</v>
      </c>
      <c r="O405">
        <v>5</v>
      </c>
      <c r="P405">
        <v>20</v>
      </c>
      <c r="Q405">
        <v>15</v>
      </c>
      <c r="R405">
        <v>5</v>
      </c>
      <c r="S405">
        <v>20</v>
      </c>
      <c r="T405">
        <v>15</v>
      </c>
      <c r="U405">
        <v>5</v>
      </c>
    </row>
    <row r="406">
      <c r="A406" t="s">
        <v>1202</v>
      </c>
      <c r="B406" t="s">
        <v>22</v>
      </c>
      <c r="C406" t="s">
        <v>1203</v>
      </c>
      <c r="D406" t="s">
        <v>1203</v>
      </c>
      <c r="E406" t="str">
        <f>HYPERLINK("https://www.google.com/maps/place/8.3970634%2C-13.1554722", "8.3970634,-13.1554722")</f>
        <v>8.3970634,-13.1554722</v>
      </c>
      <c r="F406" t="s">
        <v>1204</v>
      </c>
      <c r="G406">
        <v>10</v>
      </c>
      <c r="H406">
        <v>5</v>
      </c>
      <c r="I406">
        <v>5</v>
      </c>
      <c r="J406">
        <v>12</v>
      </c>
      <c r="K406">
        <v>8</v>
      </c>
      <c r="L406">
        <v>4</v>
      </c>
      <c r="M406">
        <v>15</v>
      </c>
      <c r="N406">
        <v>10</v>
      </c>
      <c r="O406">
        <v>5</v>
      </c>
      <c r="P406">
        <v>20</v>
      </c>
      <c r="Q406">
        <v>20</v>
      </c>
      <c r="R406" t="s">
        <v>1153</v>
      </c>
      <c r="S406">
        <v>45</v>
      </c>
      <c r="T406">
        <v>25</v>
      </c>
      <c r="U406">
        <v>20</v>
      </c>
    </row>
    <row r="407">
      <c r="A407" t="s">
        <v>1205</v>
      </c>
      <c r="B407" t="s">
        <v>22</v>
      </c>
      <c r="C407" t="s">
        <v>1206</v>
      </c>
      <c r="D407" t="s">
        <v>1206</v>
      </c>
      <c r="E407" t="str">
        <f>HYPERLINK("https://www.google.com/maps/place/8.396799%2C-13.1541407", "8.396799,-13.1541407")</f>
        <v>8.396799,-13.1541407</v>
      </c>
      <c r="F407" t="s">
        <v>1207</v>
      </c>
      <c r="G407">
        <v>50</v>
      </c>
      <c r="H407">
        <v>30</v>
      </c>
      <c r="I407">
        <v>20</v>
      </c>
      <c r="J407">
        <v>40</v>
      </c>
      <c r="K407">
        <v>25</v>
      </c>
      <c r="L407">
        <v>15</v>
      </c>
      <c r="M407">
        <v>30</v>
      </c>
      <c r="N407">
        <v>15</v>
      </c>
      <c r="O407">
        <v>15</v>
      </c>
      <c r="P407">
        <v>45</v>
      </c>
      <c r="Q407">
        <v>25</v>
      </c>
      <c r="R407">
        <v>20</v>
      </c>
      <c r="S407">
        <v>52</v>
      </c>
      <c r="T407">
        <v>22</v>
      </c>
      <c r="U407">
        <v>30</v>
      </c>
    </row>
    <row r="408">
      <c r="A408" t="s">
        <v>1208</v>
      </c>
      <c r="B408" t="s">
        <v>22</v>
      </c>
      <c r="C408" t="s">
        <v>1209</v>
      </c>
      <c r="D408" t="s">
        <v>1209</v>
      </c>
      <c r="E408" t="str">
        <f>HYPERLINK("https://www.google.com/maps/place/8.4696948%2C-13.2412507", "8.4696948,-13.2412507")</f>
        <v>8.4696948,-13.2412507</v>
      </c>
      <c r="F408" t="s">
        <v>1210</v>
      </c>
      <c r="G408">
        <v>22</v>
      </c>
      <c r="H408">
        <v>11</v>
      </c>
      <c r="I408">
        <v>11</v>
      </c>
      <c r="J408">
        <v>22</v>
      </c>
      <c r="K408">
        <v>11</v>
      </c>
      <c r="L408">
        <v>11</v>
      </c>
      <c r="M408">
        <v>33</v>
      </c>
      <c r="N408">
        <v>11</v>
      </c>
      <c r="O408">
        <v>22</v>
      </c>
      <c r="P408">
        <v>33</v>
      </c>
      <c r="Q408">
        <v>11</v>
      </c>
      <c r="R408">
        <v>22</v>
      </c>
      <c r="S408">
        <v>44</v>
      </c>
      <c r="T408">
        <v>22</v>
      </c>
      <c r="U408">
        <v>22</v>
      </c>
    </row>
    <row r="409">
      <c r="A409" t="s">
        <v>1211</v>
      </c>
      <c r="B409" t="s">
        <v>22</v>
      </c>
      <c r="C409" t="s">
        <v>1212</v>
      </c>
      <c r="D409" t="s">
        <v>1212</v>
      </c>
      <c r="E409" t="str">
        <f>HYPERLINK("https://www.google.com/maps/place/8.4696381%2C-13.2412142", "8.4696381,-13.2412142")</f>
        <v>8.4696381,-13.2412142</v>
      </c>
      <c r="F409" t="s">
        <v>1213</v>
      </c>
      <c r="G409">
        <v>22</v>
      </c>
      <c r="H409">
        <v>11</v>
      </c>
      <c r="I409">
        <v>11</v>
      </c>
      <c r="J409">
        <v>33</v>
      </c>
      <c r="K409">
        <v>22</v>
      </c>
      <c r="L409">
        <v>11</v>
      </c>
      <c r="M409">
        <v>44</v>
      </c>
      <c r="N409">
        <v>20</v>
      </c>
      <c r="O409">
        <v>24</v>
      </c>
      <c r="P409">
        <v>22</v>
      </c>
      <c r="Q409">
        <v>11</v>
      </c>
      <c r="R409">
        <v>11</v>
      </c>
      <c r="S409">
        <v>33</v>
      </c>
      <c r="T409">
        <v>11</v>
      </c>
      <c r="U409">
        <v>22</v>
      </c>
    </row>
    <row r="410">
      <c r="A410" t="s">
        <v>1214</v>
      </c>
      <c r="B410" t="s">
        <v>22</v>
      </c>
      <c r="C410" t="s">
        <v>1215</v>
      </c>
      <c r="D410" t="s">
        <v>1215</v>
      </c>
      <c r="E410" t="str">
        <f>HYPERLINK("https://www.google.com/maps/place/8.4696475%2C-13.2412195", "8.4696475,-13.2412195")</f>
        <v>8.4696475,-13.2412195</v>
      </c>
      <c r="F410" t="s">
        <v>1216</v>
      </c>
      <c r="G410">
        <v>22</v>
      </c>
      <c r="H410">
        <v>11</v>
      </c>
      <c r="I410">
        <v>11</v>
      </c>
      <c r="J410">
        <v>22</v>
      </c>
      <c r="K410">
        <v>11</v>
      </c>
      <c r="L410">
        <v>11</v>
      </c>
      <c r="M410">
        <v>33</v>
      </c>
      <c r="N410">
        <v>22</v>
      </c>
      <c r="O410">
        <v>11</v>
      </c>
      <c r="P410">
        <v>33</v>
      </c>
      <c r="Q410">
        <v>11</v>
      </c>
      <c r="R410">
        <v>22</v>
      </c>
      <c r="S410">
        <v>44</v>
      </c>
      <c r="T410">
        <v>22</v>
      </c>
      <c r="U410">
        <v>22</v>
      </c>
    </row>
    <row r="411">
      <c r="A411" t="s">
        <v>1217</v>
      </c>
      <c r="B411" t="s">
        <v>22</v>
      </c>
      <c r="C411" t="s">
        <v>1215</v>
      </c>
      <c r="D411" t="s">
        <v>1215</v>
      </c>
      <c r="E411" t="str">
        <f>HYPERLINK("https://www.google.com/maps/place/8.4696472%2C-13.241219", "8.4696472,-13.241219")</f>
        <v>8.4696472,-13.241219</v>
      </c>
      <c r="F411" t="s">
        <v>1218</v>
      </c>
      <c r="G411">
        <v>22</v>
      </c>
      <c r="H411">
        <v>11</v>
      </c>
      <c r="I411">
        <v>11</v>
      </c>
      <c r="J411">
        <v>22</v>
      </c>
      <c r="K411">
        <v>11</v>
      </c>
      <c r="L411">
        <v>11</v>
      </c>
      <c r="M411">
        <v>33</v>
      </c>
      <c r="N411">
        <v>22</v>
      </c>
      <c r="O411">
        <v>11</v>
      </c>
      <c r="P411">
        <v>33</v>
      </c>
      <c r="Q411">
        <v>11</v>
      </c>
      <c r="R411">
        <v>11</v>
      </c>
      <c r="S411">
        <v>44</v>
      </c>
      <c r="T411">
        <v>22</v>
      </c>
      <c r="U411">
        <v>22</v>
      </c>
    </row>
    <row r="412">
      <c r="A412" t="s">
        <v>1219</v>
      </c>
      <c r="B412" t="s">
        <v>22</v>
      </c>
      <c r="C412" t="s">
        <v>1220</v>
      </c>
      <c r="D412" t="s">
        <v>1220</v>
      </c>
      <c r="E412" t="str">
        <f>HYPERLINK("https://www.google.com/maps/place/8.4696474%2C-13.2412182", "8.4696474,-13.2412182")</f>
        <v>8.4696474,-13.2412182</v>
      </c>
      <c r="F412" t="s">
        <v>1221</v>
      </c>
      <c r="G412">
        <v>11</v>
      </c>
      <c r="H412">
        <v>6</v>
      </c>
      <c r="I412">
        <v>5</v>
      </c>
      <c r="J412">
        <v>22</v>
      </c>
      <c r="K412">
        <v>11</v>
      </c>
      <c r="L412">
        <v>11</v>
      </c>
      <c r="M412">
        <v>22</v>
      </c>
      <c r="N412">
        <v>11</v>
      </c>
      <c r="O412">
        <v>11</v>
      </c>
      <c r="P412">
        <v>33</v>
      </c>
      <c r="Q412">
        <v>22</v>
      </c>
      <c r="R412">
        <v>11</v>
      </c>
      <c r="S412">
        <v>33</v>
      </c>
      <c r="T412">
        <v>11</v>
      </c>
      <c r="U412">
        <v>22</v>
      </c>
    </row>
    <row r="413">
      <c r="A413" t="s">
        <v>1222</v>
      </c>
      <c r="B413" t="s">
        <v>22</v>
      </c>
      <c r="C413" t="s">
        <v>1223</v>
      </c>
      <c r="D413" t="s">
        <v>1223</v>
      </c>
      <c r="E413" t="str">
        <f>HYPERLINK("https://www.google.com/maps/place/8.4696378%2C-13.2412132", "8.4696378,-13.2412132")</f>
        <v>8.4696378,-13.2412132</v>
      </c>
      <c r="F413" t="s">
        <v>1224</v>
      </c>
      <c r="G413">
        <v>22</v>
      </c>
      <c r="H413">
        <v>11</v>
      </c>
      <c r="I413">
        <v>11</v>
      </c>
      <c r="J413">
        <v>22</v>
      </c>
      <c r="K413">
        <v>11</v>
      </c>
      <c r="L413">
        <v>11</v>
      </c>
      <c r="M413">
        <v>22</v>
      </c>
      <c r="N413">
        <v>11</v>
      </c>
      <c r="O413">
        <v>11</v>
      </c>
      <c r="P413">
        <v>33</v>
      </c>
      <c r="Q413">
        <v>22</v>
      </c>
      <c r="R413">
        <v>11</v>
      </c>
      <c r="S413">
        <v>44</v>
      </c>
      <c r="T413">
        <v>22</v>
      </c>
      <c r="U413">
        <v>22</v>
      </c>
    </row>
    <row r="414">
      <c r="A414" t="s">
        <v>1225</v>
      </c>
      <c r="B414" t="s">
        <v>22</v>
      </c>
      <c r="C414" t="s">
        <v>1226</v>
      </c>
      <c r="D414" t="s">
        <v>1226</v>
      </c>
      <c r="E414" t="str">
        <f>HYPERLINK("https://www.google.com/maps/place/8.4696379%2C-13.2412139", "8.4696379,-13.2412139")</f>
        <v>8.4696379,-13.2412139</v>
      </c>
      <c r="F414" t="s">
        <v>1227</v>
      </c>
      <c r="G414">
        <v>22</v>
      </c>
      <c r="H414">
        <v>11</v>
      </c>
      <c r="I414">
        <v>11</v>
      </c>
      <c r="J414">
        <v>22</v>
      </c>
      <c r="K414">
        <v>11</v>
      </c>
      <c r="L414">
        <v>11</v>
      </c>
      <c r="M414">
        <v>33</v>
      </c>
      <c r="N414">
        <v>22</v>
      </c>
      <c r="O414">
        <v>11</v>
      </c>
      <c r="P414">
        <v>44</v>
      </c>
      <c r="Q414">
        <v>22</v>
      </c>
      <c r="R414">
        <v>22</v>
      </c>
      <c r="S414">
        <v>33</v>
      </c>
      <c r="T414">
        <v>11</v>
      </c>
      <c r="U414">
        <v>22</v>
      </c>
    </row>
    <row r="415">
      <c r="A415" t="s">
        <v>1228</v>
      </c>
      <c r="B415" t="s">
        <v>22</v>
      </c>
      <c r="C415" t="s">
        <v>1229</v>
      </c>
      <c r="D415" t="s">
        <v>1229</v>
      </c>
      <c r="E415" t="str">
        <f>HYPERLINK("https://www.google.com/maps/place/8.4696459%2C-13.2412157", "8.4696459,-13.2412157")</f>
        <v>8.4696459,-13.2412157</v>
      </c>
      <c r="F415" t="s">
        <v>1230</v>
      </c>
      <c r="G415">
        <v>22</v>
      </c>
      <c r="H415">
        <v>11</v>
      </c>
      <c r="I415">
        <v>11</v>
      </c>
      <c r="J415">
        <v>22</v>
      </c>
      <c r="K415">
        <v>11</v>
      </c>
      <c r="L415">
        <v>11</v>
      </c>
      <c r="M415">
        <v>22</v>
      </c>
      <c r="N415">
        <v>11</v>
      </c>
      <c r="O415">
        <v>11</v>
      </c>
      <c r="P415">
        <v>33</v>
      </c>
      <c r="Q415">
        <v>11</v>
      </c>
      <c r="R415">
        <v>22</v>
      </c>
      <c r="S415">
        <v>33</v>
      </c>
      <c r="T415">
        <v>11</v>
      </c>
      <c r="U415">
        <v>22</v>
      </c>
    </row>
    <row r="416">
      <c r="A416" t="s">
        <v>1231</v>
      </c>
      <c r="B416" t="s">
        <v>22</v>
      </c>
      <c r="C416" t="s">
        <v>1232</v>
      </c>
      <c r="D416" t="s">
        <v>1232</v>
      </c>
      <c r="E416" t="str">
        <f>HYPERLINK("https://www.google.com/maps/place/8.4697053%2C-13.2412485", "8.4697053,-13.2412485")</f>
        <v>8.4697053,-13.2412485</v>
      </c>
      <c r="F416" t="s">
        <v>1233</v>
      </c>
      <c r="G416">
        <v>22</v>
      </c>
      <c r="H416">
        <v>11</v>
      </c>
      <c r="I416">
        <v>11</v>
      </c>
      <c r="J416">
        <v>22</v>
      </c>
      <c r="K416">
        <v>11</v>
      </c>
      <c r="L416">
        <v>11</v>
      </c>
      <c r="M416">
        <v>33</v>
      </c>
      <c r="N416">
        <v>22</v>
      </c>
      <c r="O416">
        <v>11</v>
      </c>
      <c r="P416">
        <v>33</v>
      </c>
      <c r="Q416">
        <v>11</v>
      </c>
      <c r="R416">
        <v>22</v>
      </c>
      <c r="S416">
        <v>33</v>
      </c>
      <c r="T416">
        <v>11</v>
      </c>
      <c r="U416">
        <v>22</v>
      </c>
    </row>
    <row r="417">
      <c r="A417" t="s">
        <v>1234</v>
      </c>
      <c r="B417" t="s">
        <v>22</v>
      </c>
      <c r="C417" t="s">
        <v>1235</v>
      </c>
      <c r="D417" t="s">
        <v>1235</v>
      </c>
      <c r="E417" t="str">
        <f>HYPERLINK("https://www.google.com/maps/place/8.4696436%2C-13.2412171", "8.4696436,-13.2412171")</f>
        <v>8.4696436,-13.2412171</v>
      </c>
      <c r="F417" t="s">
        <v>1236</v>
      </c>
      <c r="G417">
        <v>22</v>
      </c>
      <c r="H417">
        <v>11</v>
      </c>
      <c r="I417">
        <v>11</v>
      </c>
      <c r="J417">
        <v>22</v>
      </c>
      <c r="K417">
        <v>11</v>
      </c>
      <c r="L417">
        <v>11</v>
      </c>
      <c r="M417">
        <v>33</v>
      </c>
      <c r="N417">
        <v>22</v>
      </c>
      <c r="O417">
        <v>11</v>
      </c>
      <c r="P417">
        <v>33</v>
      </c>
      <c r="Q417">
        <v>11</v>
      </c>
      <c r="R417">
        <v>22</v>
      </c>
      <c r="S417">
        <v>44</v>
      </c>
      <c r="T417">
        <v>22</v>
      </c>
      <c r="U417">
        <v>22</v>
      </c>
    </row>
    <row r="418">
      <c r="A418" t="s">
        <v>1237</v>
      </c>
      <c r="B418" t="s">
        <v>22</v>
      </c>
      <c r="C418" t="s">
        <v>1235</v>
      </c>
      <c r="D418" t="s">
        <v>1235</v>
      </c>
      <c r="E418" t="str">
        <f>HYPERLINK("https://www.google.com/maps/place/8.4696412%2C-13.241215", "8.4696412,-13.241215")</f>
        <v>8.4696412,-13.241215</v>
      </c>
      <c r="F418" t="s">
        <v>1238</v>
      </c>
      <c r="G418">
        <v>22</v>
      </c>
      <c r="H418">
        <v>11</v>
      </c>
      <c r="I418">
        <v>11</v>
      </c>
      <c r="J418">
        <v>22</v>
      </c>
      <c r="K418">
        <v>11</v>
      </c>
      <c r="L418">
        <v>11</v>
      </c>
      <c r="M418">
        <v>33</v>
      </c>
      <c r="N418">
        <v>11</v>
      </c>
      <c r="O418">
        <v>22</v>
      </c>
      <c r="P418">
        <v>33</v>
      </c>
      <c r="Q418">
        <v>11</v>
      </c>
      <c r="R418">
        <v>22</v>
      </c>
      <c r="S418">
        <v>44</v>
      </c>
      <c r="T418">
        <v>22</v>
      </c>
      <c r="U418">
        <v>22</v>
      </c>
    </row>
    <row r="419">
      <c r="A419" t="s">
        <v>1239</v>
      </c>
      <c r="B419" t="s">
        <v>22</v>
      </c>
      <c r="C419" t="s">
        <v>1240</v>
      </c>
      <c r="D419" t="s">
        <v>1240</v>
      </c>
      <c r="E419" t="str">
        <f>HYPERLINK("https://www.google.com/maps/place/8.4696955%2C-13.2412516", "8.4696955,-13.2412516")</f>
        <v>8.4696955,-13.2412516</v>
      </c>
      <c r="F419" t="s">
        <v>1241</v>
      </c>
      <c r="G419">
        <v>22</v>
      </c>
      <c r="H419">
        <v>11</v>
      </c>
      <c r="I419">
        <v>11</v>
      </c>
      <c r="J419">
        <v>22</v>
      </c>
      <c r="K419">
        <v>11</v>
      </c>
      <c r="L419">
        <v>11</v>
      </c>
      <c r="M419">
        <v>33</v>
      </c>
      <c r="N419">
        <v>11</v>
      </c>
      <c r="O419">
        <v>22</v>
      </c>
      <c r="P419">
        <v>44</v>
      </c>
      <c r="Q419">
        <v>22</v>
      </c>
      <c r="R419">
        <v>22</v>
      </c>
      <c r="S419">
        <v>44</v>
      </c>
      <c r="T419">
        <v>22</v>
      </c>
      <c r="U419">
        <v>22</v>
      </c>
    </row>
    <row r="420">
      <c r="A420" t="s">
        <v>1242</v>
      </c>
      <c r="B420" t="s">
        <v>22</v>
      </c>
      <c r="C420" t="s">
        <v>1243</v>
      </c>
      <c r="D420" t="s">
        <v>1243</v>
      </c>
      <c r="E420" t="str">
        <f>HYPERLINK("https://www.google.com/maps/place/8.4696454%2C-13.2412192", "8.4696454,-13.2412192")</f>
        <v>8.4696454,-13.2412192</v>
      </c>
      <c r="F420" t="s">
        <v>1244</v>
      </c>
      <c r="G420">
        <v>22</v>
      </c>
      <c r="H420">
        <v>11</v>
      </c>
      <c r="I420">
        <v>11</v>
      </c>
      <c r="J420">
        <v>22</v>
      </c>
      <c r="K420">
        <v>11</v>
      </c>
      <c r="L420">
        <v>11</v>
      </c>
      <c r="M420">
        <v>33</v>
      </c>
      <c r="N420">
        <v>11</v>
      </c>
      <c r="O420">
        <v>22</v>
      </c>
      <c r="P420">
        <v>44</v>
      </c>
      <c r="Q420">
        <v>22</v>
      </c>
      <c r="R420">
        <v>22</v>
      </c>
      <c r="S420">
        <v>33</v>
      </c>
      <c r="T420">
        <v>11</v>
      </c>
      <c r="U420">
        <v>22</v>
      </c>
    </row>
    <row r="421">
      <c r="A421" t="s">
        <v>1245</v>
      </c>
      <c r="B421" t="s">
        <v>22</v>
      </c>
      <c r="C421" t="s">
        <v>1246</v>
      </c>
      <c r="D421" t="s">
        <v>1246</v>
      </c>
      <c r="E421" t="str">
        <f>HYPERLINK("https://www.google.com/maps/place/8.4696485%2C-13.2412217", "8.4696485,-13.2412217")</f>
        <v>8.4696485,-13.2412217</v>
      </c>
      <c r="F421" t="s">
        <v>1247</v>
      </c>
      <c r="G421">
        <v>22</v>
      </c>
      <c r="H421">
        <v>11</v>
      </c>
      <c r="I421">
        <v>11</v>
      </c>
      <c r="J421">
        <v>22</v>
      </c>
      <c r="K421">
        <v>11</v>
      </c>
      <c r="L421">
        <v>11</v>
      </c>
      <c r="M421">
        <v>33</v>
      </c>
      <c r="N421">
        <v>22</v>
      </c>
      <c r="O421">
        <v>11</v>
      </c>
      <c r="P421">
        <v>33</v>
      </c>
      <c r="Q421">
        <v>11</v>
      </c>
      <c r="R421">
        <v>22</v>
      </c>
      <c r="S421">
        <v>44</v>
      </c>
      <c r="T421">
        <v>22</v>
      </c>
      <c r="U421">
        <v>22</v>
      </c>
    </row>
    <row r="422">
      <c r="A422" t="s">
        <v>1248</v>
      </c>
      <c r="B422" t="s">
        <v>22</v>
      </c>
      <c r="C422" t="s">
        <v>1246</v>
      </c>
      <c r="D422" t="s">
        <v>1246</v>
      </c>
      <c r="E422" t="str">
        <f>HYPERLINK("https://www.google.com/maps/place/8.4696422%2C-13.2412164", "8.4696422,-13.2412164")</f>
        <v>8.4696422,-13.2412164</v>
      </c>
      <c r="F422" t="s">
        <v>1249</v>
      </c>
      <c r="G422">
        <v>22</v>
      </c>
      <c r="H422">
        <v>11</v>
      </c>
      <c r="I422">
        <v>11</v>
      </c>
      <c r="J422">
        <v>22</v>
      </c>
      <c r="K422">
        <v>11</v>
      </c>
      <c r="L422">
        <v>11</v>
      </c>
      <c r="M422">
        <v>22</v>
      </c>
      <c r="N422">
        <v>11</v>
      </c>
      <c r="O422">
        <v>11</v>
      </c>
      <c r="P422">
        <v>44</v>
      </c>
      <c r="Q422">
        <v>22</v>
      </c>
      <c r="R422">
        <v>22</v>
      </c>
      <c r="S422">
        <v>44</v>
      </c>
      <c r="T422">
        <v>33</v>
      </c>
      <c r="U422">
        <v>11</v>
      </c>
    </row>
    <row r="423">
      <c r="A423" t="s">
        <v>1250</v>
      </c>
      <c r="B423" t="s">
        <v>22</v>
      </c>
      <c r="C423" t="s">
        <v>1251</v>
      </c>
      <c r="D423" t="s">
        <v>1251</v>
      </c>
      <c r="E423" t="str">
        <f>HYPERLINK("https://www.google.com/maps/place/8.4696422%2C-13.2412164", "8.4696422,-13.2412164")</f>
        <v>8.4696422,-13.2412164</v>
      </c>
      <c r="F423" t="s">
        <v>1252</v>
      </c>
      <c r="G423">
        <v>22</v>
      </c>
      <c r="H423">
        <v>11</v>
      </c>
      <c r="I423">
        <v>11</v>
      </c>
      <c r="J423">
        <v>22</v>
      </c>
      <c r="K423">
        <v>11</v>
      </c>
      <c r="L423">
        <v>11</v>
      </c>
      <c r="M423">
        <v>22</v>
      </c>
      <c r="N423">
        <v>11</v>
      </c>
      <c r="O423">
        <v>11</v>
      </c>
      <c r="P423">
        <v>33</v>
      </c>
      <c r="Q423">
        <v>22</v>
      </c>
      <c r="R423">
        <v>11</v>
      </c>
      <c r="S423">
        <v>33</v>
      </c>
      <c r="T423">
        <v>11</v>
      </c>
      <c r="U423">
        <v>22</v>
      </c>
    </row>
    <row r="424">
      <c r="A424" t="s">
        <v>1253</v>
      </c>
      <c r="B424" t="s">
        <v>22</v>
      </c>
      <c r="C424" t="s">
        <v>1254</v>
      </c>
      <c r="D424" t="s">
        <v>1254</v>
      </c>
      <c r="E424" t="str">
        <f>HYPERLINK("https://www.google.com/maps/place/8.4696957%2C-13.24125", "8.4696957,-13.24125")</f>
        <v>8.4696957,-13.24125</v>
      </c>
      <c r="F424" t="s">
        <v>1255</v>
      </c>
      <c r="G424">
        <v>22</v>
      </c>
      <c r="H424">
        <v>11</v>
      </c>
      <c r="I424">
        <v>11</v>
      </c>
      <c r="J424">
        <v>22</v>
      </c>
      <c r="K424">
        <v>11</v>
      </c>
      <c r="L424">
        <v>11</v>
      </c>
      <c r="M424">
        <v>22</v>
      </c>
      <c r="N424">
        <v>11</v>
      </c>
      <c r="O424">
        <v>11</v>
      </c>
      <c r="P424">
        <v>33</v>
      </c>
      <c r="Q424">
        <v>11</v>
      </c>
      <c r="R424">
        <v>22</v>
      </c>
      <c r="S424">
        <v>33</v>
      </c>
      <c r="T424">
        <v>11</v>
      </c>
      <c r="U424">
        <v>22</v>
      </c>
    </row>
    <row r="425">
      <c r="A425" t="s">
        <v>1256</v>
      </c>
      <c r="B425" t="s">
        <v>22</v>
      </c>
      <c r="C425" t="s">
        <v>1254</v>
      </c>
      <c r="D425" t="s">
        <v>1254</v>
      </c>
      <c r="E425" t="str">
        <f>HYPERLINK("https://www.google.com/maps/place/8.4696567%2C-13.2412287", "8.4696567,-13.2412287")</f>
        <v>8.4696567,-13.2412287</v>
      </c>
      <c r="F425" t="s">
        <v>1257</v>
      </c>
      <c r="G425">
        <v>22</v>
      </c>
      <c r="H425">
        <v>11</v>
      </c>
      <c r="I425">
        <v>11</v>
      </c>
      <c r="J425">
        <v>22</v>
      </c>
      <c r="K425">
        <v>11</v>
      </c>
      <c r="L425">
        <v>11</v>
      </c>
      <c r="M425">
        <v>22</v>
      </c>
      <c r="N425">
        <v>11</v>
      </c>
      <c r="O425">
        <v>11</v>
      </c>
      <c r="P425">
        <v>33</v>
      </c>
      <c r="Q425">
        <v>11</v>
      </c>
      <c r="R425">
        <v>22</v>
      </c>
      <c r="S425">
        <v>33</v>
      </c>
      <c r="T425">
        <v>11</v>
      </c>
      <c r="U425">
        <v>22</v>
      </c>
    </row>
    <row r="426">
      <c r="A426" t="s">
        <v>1258</v>
      </c>
      <c r="B426" t="s">
        <v>22</v>
      </c>
      <c r="C426" t="s">
        <v>1259</v>
      </c>
      <c r="D426" t="s">
        <v>1259</v>
      </c>
      <c r="E426" t="str">
        <f>HYPERLINK("https://www.google.com/maps/place/8.4696969%2C-13.2412508", "8.4696969,-13.2412508")</f>
        <v>8.4696969,-13.2412508</v>
      </c>
      <c r="F426" t="s">
        <v>1260</v>
      </c>
      <c r="G426">
        <v>22</v>
      </c>
      <c r="H426">
        <v>11</v>
      </c>
      <c r="I426">
        <v>11</v>
      </c>
      <c r="J426">
        <v>22</v>
      </c>
      <c r="K426">
        <v>11</v>
      </c>
      <c r="L426">
        <v>11</v>
      </c>
      <c r="M426">
        <v>22</v>
      </c>
      <c r="N426">
        <v>11</v>
      </c>
      <c r="O426">
        <v>11</v>
      </c>
      <c r="P426">
        <v>33</v>
      </c>
      <c r="Q426">
        <v>22</v>
      </c>
      <c r="R426">
        <v>11</v>
      </c>
      <c r="S426">
        <v>33</v>
      </c>
      <c r="T426">
        <v>11</v>
      </c>
      <c r="U426">
        <v>22</v>
      </c>
    </row>
    <row r="427">
      <c r="A427" t="s">
        <v>1261</v>
      </c>
      <c r="B427" t="s">
        <v>22</v>
      </c>
      <c r="C427" t="s">
        <v>1262</v>
      </c>
      <c r="D427" t="s">
        <v>1262</v>
      </c>
      <c r="E427" t="str">
        <f>HYPERLINK("https://www.google.com/maps/place/8.4696531%2C-13.241218", "8.4696531,-13.241218")</f>
        <v>8.4696531,-13.241218</v>
      </c>
      <c r="F427" t="s">
        <v>1263</v>
      </c>
      <c r="G427">
        <v>22</v>
      </c>
      <c r="H427">
        <v>11</v>
      </c>
      <c r="I427">
        <v>11</v>
      </c>
      <c r="J427">
        <v>22</v>
      </c>
      <c r="K427">
        <v>11</v>
      </c>
      <c r="L427">
        <v>11</v>
      </c>
      <c r="M427">
        <v>22</v>
      </c>
      <c r="N427">
        <v>11</v>
      </c>
      <c r="O427">
        <v>11</v>
      </c>
      <c r="P427">
        <v>33</v>
      </c>
      <c r="Q427">
        <v>11</v>
      </c>
      <c r="R427">
        <v>22</v>
      </c>
      <c r="S427">
        <v>33</v>
      </c>
      <c r="T427">
        <v>11</v>
      </c>
      <c r="U427">
        <v>22</v>
      </c>
    </row>
    <row r="428">
      <c r="A428" t="s">
        <v>1264</v>
      </c>
      <c r="B428" t="s">
        <v>22</v>
      </c>
      <c r="C428" t="s">
        <v>1265</v>
      </c>
      <c r="D428" t="s">
        <v>1265</v>
      </c>
      <c r="E428" t="str">
        <f>HYPERLINK("https://www.google.com/maps/place/8.4696415%2C-13.2412132", "8.4696415,-13.2412132")</f>
        <v>8.4696415,-13.2412132</v>
      </c>
      <c r="F428" t="s">
        <v>1266</v>
      </c>
      <c r="G428">
        <v>22</v>
      </c>
      <c r="H428">
        <v>11</v>
      </c>
      <c r="I428">
        <v>11</v>
      </c>
      <c r="J428">
        <v>22</v>
      </c>
      <c r="K428">
        <v>11</v>
      </c>
      <c r="L428">
        <v>11</v>
      </c>
      <c r="M428">
        <v>22</v>
      </c>
      <c r="N428">
        <v>11</v>
      </c>
      <c r="O428">
        <v>11</v>
      </c>
      <c r="P428">
        <v>33</v>
      </c>
      <c r="Q428">
        <v>22</v>
      </c>
      <c r="R428">
        <v>11</v>
      </c>
      <c r="S428">
        <v>33</v>
      </c>
      <c r="T428">
        <v>11</v>
      </c>
      <c r="U428">
        <v>22</v>
      </c>
    </row>
    <row r="429">
      <c r="A429" t="s">
        <v>1267</v>
      </c>
      <c r="B429" t="s">
        <v>22</v>
      </c>
      <c r="C429" t="s">
        <v>1265</v>
      </c>
      <c r="D429" t="s">
        <v>1265</v>
      </c>
      <c r="E429" t="str">
        <f>HYPERLINK("https://www.google.com/maps/place/8.4696433%2C-13.2412159", "8.4696433,-13.2412159")</f>
        <v>8.4696433,-13.2412159</v>
      </c>
      <c r="F429" t="s">
        <v>1268</v>
      </c>
      <c r="G429">
        <v>22</v>
      </c>
      <c r="H429">
        <v>11</v>
      </c>
      <c r="I429">
        <v>11</v>
      </c>
      <c r="J429">
        <v>22</v>
      </c>
      <c r="K429">
        <v>11</v>
      </c>
      <c r="L429">
        <v>11</v>
      </c>
      <c r="M429">
        <v>22</v>
      </c>
      <c r="N429">
        <v>11</v>
      </c>
      <c r="O429">
        <v>11</v>
      </c>
      <c r="P429">
        <v>33</v>
      </c>
      <c r="Q429">
        <v>11</v>
      </c>
      <c r="R429">
        <v>22</v>
      </c>
      <c r="S429">
        <v>33</v>
      </c>
      <c r="T429">
        <v>11</v>
      </c>
      <c r="U429">
        <v>22</v>
      </c>
    </row>
    <row r="430">
      <c r="A430" t="s">
        <v>1269</v>
      </c>
      <c r="B430" t="s">
        <v>22</v>
      </c>
      <c r="C430" t="s">
        <v>1270</v>
      </c>
      <c r="D430" t="s">
        <v>1270</v>
      </c>
      <c r="E430" t="str">
        <f>HYPERLINK("https://www.google.com/maps/place/8.4697058%2C-13.2412478", "8.4697058,-13.2412478")</f>
        <v>8.4697058,-13.2412478</v>
      </c>
      <c r="F430" t="s">
        <v>1271</v>
      </c>
      <c r="G430">
        <v>22</v>
      </c>
      <c r="H430">
        <v>11</v>
      </c>
      <c r="I430">
        <v>11</v>
      </c>
      <c r="J430">
        <v>22</v>
      </c>
      <c r="K430">
        <v>11</v>
      </c>
      <c r="L430">
        <v>11</v>
      </c>
      <c r="M430">
        <v>22</v>
      </c>
      <c r="N430">
        <v>11</v>
      </c>
      <c r="O430">
        <v>11</v>
      </c>
      <c r="P430">
        <v>33</v>
      </c>
      <c r="Q430">
        <v>11</v>
      </c>
      <c r="R430">
        <v>22</v>
      </c>
      <c r="S430">
        <v>33</v>
      </c>
      <c r="T430">
        <v>11</v>
      </c>
      <c r="U430">
        <v>22</v>
      </c>
    </row>
    <row r="431">
      <c r="A431" t="s">
        <v>1272</v>
      </c>
      <c r="B431" t="s">
        <v>22</v>
      </c>
      <c r="C431" t="s">
        <v>1273</v>
      </c>
      <c r="D431" t="s">
        <v>1273</v>
      </c>
      <c r="E431" t="str">
        <f>HYPERLINK("https://www.google.com/maps/place/8.4696422%2C-13.2412173", "8.4696422,-13.2412173")</f>
        <v>8.4696422,-13.2412173</v>
      </c>
      <c r="F431" t="s">
        <v>1274</v>
      </c>
      <c r="G431">
        <v>22</v>
      </c>
      <c r="H431">
        <v>11</v>
      </c>
      <c r="I431">
        <v>11</v>
      </c>
      <c r="J431">
        <v>22</v>
      </c>
      <c r="K431">
        <v>11</v>
      </c>
      <c r="L431">
        <v>11</v>
      </c>
      <c r="M431">
        <v>22</v>
      </c>
      <c r="N431">
        <v>11</v>
      </c>
      <c r="O431">
        <v>11</v>
      </c>
      <c r="P431">
        <v>33</v>
      </c>
      <c r="Q431">
        <v>11</v>
      </c>
      <c r="R431">
        <v>22</v>
      </c>
      <c r="S431">
        <v>33</v>
      </c>
      <c r="T431">
        <v>11</v>
      </c>
      <c r="U431">
        <v>22</v>
      </c>
    </row>
    <row r="432">
      <c r="A432" t="s">
        <v>1275</v>
      </c>
      <c r="B432" t="s">
        <v>22</v>
      </c>
      <c r="C432" t="s">
        <v>1273</v>
      </c>
      <c r="D432" t="s">
        <v>1273</v>
      </c>
      <c r="E432" t="str">
        <f>HYPERLINK("https://www.google.com/maps/place/8.4696448%2C-13.2412199", "8.4696448,-13.2412199")</f>
        <v>8.4696448,-13.2412199</v>
      </c>
      <c r="F432" t="s">
        <v>1276</v>
      </c>
      <c r="G432">
        <v>22</v>
      </c>
      <c r="H432">
        <v>11</v>
      </c>
      <c r="I432">
        <v>11</v>
      </c>
      <c r="J432">
        <v>22</v>
      </c>
      <c r="K432">
        <v>11</v>
      </c>
      <c r="L432">
        <v>11</v>
      </c>
      <c r="M432">
        <v>22</v>
      </c>
      <c r="N432">
        <v>11</v>
      </c>
      <c r="O432">
        <v>11</v>
      </c>
      <c r="P432">
        <v>33</v>
      </c>
      <c r="Q432">
        <v>11</v>
      </c>
      <c r="R432">
        <v>22</v>
      </c>
      <c r="S432">
        <v>33</v>
      </c>
      <c r="T432">
        <v>11</v>
      </c>
      <c r="U432">
        <v>22</v>
      </c>
    </row>
    <row r="433">
      <c r="A433" t="s">
        <v>1277</v>
      </c>
      <c r="B433" t="s">
        <v>22</v>
      </c>
      <c r="C433" t="s">
        <v>1278</v>
      </c>
      <c r="D433" t="s">
        <v>1278</v>
      </c>
      <c r="E433" t="str">
        <f>HYPERLINK("https://www.google.com/maps/place/8.4696438%2C-13.2412163", "8.4696438,-13.2412163")</f>
        <v>8.4696438,-13.2412163</v>
      </c>
      <c r="F433" t="s">
        <v>1279</v>
      </c>
      <c r="G433">
        <v>22</v>
      </c>
      <c r="H433">
        <v>11</v>
      </c>
      <c r="I433">
        <v>11</v>
      </c>
      <c r="J433">
        <v>22</v>
      </c>
      <c r="K433">
        <v>11</v>
      </c>
      <c r="L433">
        <v>11</v>
      </c>
      <c r="M433">
        <v>22</v>
      </c>
      <c r="N433">
        <v>11</v>
      </c>
      <c r="O433">
        <v>11</v>
      </c>
      <c r="P433">
        <v>33</v>
      </c>
      <c r="Q433">
        <v>22</v>
      </c>
      <c r="R433">
        <v>11</v>
      </c>
      <c r="S433">
        <v>33</v>
      </c>
      <c r="T433">
        <v>11</v>
      </c>
      <c r="U433">
        <v>22</v>
      </c>
    </row>
    <row r="434">
      <c r="A434" t="s">
        <v>1280</v>
      </c>
      <c r="B434" t="s">
        <v>22</v>
      </c>
      <c r="C434" t="s">
        <v>1281</v>
      </c>
      <c r="D434" t="s">
        <v>1281</v>
      </c>
      <c r="E434" t="str">
        <f>HYPERLINK("https://www.google.com/maps/place/8.4696414%2C-13.2412173", "8.4696414,-13.2412173")</f>
        <v>8.4696414,-13.2412173</v>
      </c>
      <c r="F434" t="s">
        <v>1282</v>
      </c>
      <c r="G434">
        <v>22</v>
      </c>
      <c r="H434">
        <v>11</v>
      </c>
      <c r="I434">
        <v>11</v>
      </c>
      <c r="J434">
        <v>22</v>
      </c>
      <c r="K434">
        <v>11</v>
      </c>
      <c r="L434">
        <v>11</v>
      </c>
      <c r="M434">
        <v>22</v>
      </c>
      <c r="N434">
        <v>11</v>
      </c>
      <c r="O434">
        <v>11</v>
      </c>
      <c r="P434">
        <v>33</v>
      </c>
      <c r="Q434">
        <v>22</v>
      </c>
      <c r="R434">
        <v>11</v>
      </c>
      <c r="S434">
        <v>33</v>
      </c>
      <c r="T434">
        <v>11</v>
      </c>
      <c r="U434">
        <v>22</v>
      </c>
    </row>
    <row r="435">
      <c r="A435" t="s">
        <v>1283</v>
      </c>
      <c r="B435" t="s">
        <v>22</v>
      </c>
      <c r="C435" t="s">
        <v>1281</v>
      </c>
      <c r="D435" t="s">
        <v>1281</v>
      </c>
      <c r="E435" t="str">
        <f>HYPERLINK("https://www.google.com/maps/place/8.4696383%2C-13.2412144", "8.4696383,-13.2412144")</f>
        <v>8.4696383,-13.2412144</v>
      </c>
      <c r="F435" t="s">
        <v>1284</v>
      </c>
      <c r="G435">
        <v>22</v>
      </c>
      <c r="H435">
        <v>11</v>
      </c>
      <c r="I435">
        <v>11</v>
      </c>
      <c r="J435">
        <v>22</v>
      </c>
      <c r="K435">
        <v>11</v>
      </c>
      <c r="L435">
        <v>11</v>
      </c>
      <c r="M435">
        <v>22</v>
      </c>
      <c r="N435">
        <v>11</v>
      </c>
      <c r="O435">
        <v>11</v>
      </c>
      <c r="P435">
        <v>22</v>
      </c>
      <c r="Q435">
        <v>11</v>
      </c>
      <c r="R435">
        <v>11</v>
      </c>
      <c r="S435">
        <v>33</v>
      </c>
      <c r="T435">
        <v>22</v>
      </c>
      <c r="U435">
        <v>11</v>
      </c>
    </row>
    <row r="436">
      <c r="A436" t="s">
        <v>1285</v>
      </c>
      <c r="B436" t="s">
        <v>22</v>
      </c>
      <c r="C436" t="s">
        <v>1286</v>
      </c>
      <c r="D436" t="s">
        <v>1286</v>
      </c>
      <c r="E436" t="str">
        <f>HYPERLINK("https://www.google.com/maps/place/8.4696355%2C-13.2412148", "8.4696355,-13.2412148")</f>
        <v>8.4696355,-13.2412148</v>
      </c>
      <c r="F436" t="s">
        <v>1287</v>
      </c>
      <c r="G436">
        <v>22</v>
      </c>
      <c r="H436">
        <v>11</v>
      </c>
      <c r="I436">
        <v>11</v>
      </c>
      <c r="J436">
        <v>22</v>
      </c>
      <c r="K436">
        <v>11</v>
      </c>
      <c r="L436">
        <v>11</v>
      </c>
      <c r="M436">
        <v>22</v>
      </c>
      <c r="N436">
        <v>11</v>
      </c>
      <c r="O436">
        <v>11</v>
      </c>
      <c r="P436">
        <v>22</v>
      </c>
      <c r="Q436">
        <v>11</v>
      </c>
      <c r="R436">
        <v>11</v>
      </c>
      <c r="S436">
        <v>22</v>
      </c>
      <c r="T436">
        <v>11</v>
      </c>
      <c r="U436">
        <v>11</v>
      </c>
    </row>
    <row r="437">
      <c r="A437" t="s">
        <v>1288</v>
      </c>
      <c r="B437" t="s">
        <v>22</v>
      </c>
      <c r="C437" t="s">
        <v>1289</v>
      </c>
      <c r="D437" t="s">
        <v>1289</v>
      </c>
      <c r="E437" t="str">
        <f>HYPERLINK("https://www.google.com/maps/place/8.4696425%2C-13.2412171", "8.4696425,-13.2412171")</f>
        <v>8.4696425,-13.2412171</v>
      </c>
      <c r="F437" t="s">
        <v>1290</v>
      </c>
      <c r="G437">
        <v>22</v>
      </c>
      <c r="H437">
        <v>11</v>
      </c>
      <c r="I437">
        <v>11</v>
      </c>
      <c r="J437">
        <v>22</v>
      </c>
      <c r="K437">
        <v>11</v>
      </c>
      <c r="L437">
        <v>11</v>
      </c>
      <c r="M437">
        <v>22</v>
      </c>
      <c r="N437">
        <v>11</v>
      </c>
      <c r="O437">
        <v>11</v>
      </c>
      <c r="P437">
        <v>22</v>
      </c>
      <c r="Q437">
        <v>11</v>
      </c>
      <c r="R437">
        <v>11</v>
      </c>
      <c r="S437">
        <v>33</v>
      </c>
      <c r="T437">
        <v>11</v>
      </c>
      <c r="U437">
        <v>22</v>
      </c>
    </row>
    <row r="438">
      <c r="A438" t="s">
        <v>1291</v>
      </c>
      <c r="B438" t="s">
        <v>22</v>
      </c>
      <c r="C438" t="s">
        <v>1292</v>
      </c>
      <c r="D438" t="s">
        <v>1292</v>
      </c>
      <c r="E438" t="str">
        <f>HYPERLINK("https://www.google.com/maps/place/8.4696408%2C-13.2412152", "8.4696408,-13.2412152")</f>
        <v>8.4696408,-13.2412152</v>
      </c>
      <c r="F438" t="s">
        <v>1293</v>
      </c>
      <c r="G438">
        <v>22</v>
      </c>
      <c r="H438">
        <v>11</v>
      </c>
      <c r="I438">
        <v>11</v>
      </c>
      <c r="J438">
        <v>22</v>
      </c>
      <c r="K438">
        <v>11</v>
      </c>
      <c r="L438">
        <v>11</v>
      </c>
      <c r="M438">
        <v>22</v>
      </c>
      <c r="N438">
        <v>11</v>
      </c>
      <c r="O438">
        <v>11</v>
      </c>
      <c r="P438">
        <v>22</v>
      </c>
      <c r="Q438">
        <v>11</v>
      </c>
      <c r="R438">
        <v>11</v>
      </c>
      <c r="S438">
        <v>22</v>
      </c>
      <c r="T438">
        <v>11</v>
      </c>
      <c r="U438">
        <v>11</v>
      </c>
    </row>
    <row r="439">
      <c r="A439" t="s">
        <v>1294</v>
      </c>
      <c r="B439" t="s">
        <v>22</v>
      </c>
      <c r="C439" t="s">
        <v>1295</v>
      </c>
      <c r="D439" t="s">
        <v>1295</v>
      </c>
      <c r="E439" t="str">
        <f>HYPERLINK("https://www.google.com/maps/place/8.4696371%2C-13.2412261", "8.4696371,-13.2412261")</f>
        <v>8.4696371,-13.2412261</v>
      </c>
      <c r="F439" t="s">
        <v>1296</v>
      </c>
      <c r="G439">
        <v>22</v>
      </c>
      <c r="H439">
        <v>11</v>
      </c>
      <c r="I439">
        <v>11</v>
      </c>
      <c r="J439">
        <v>22</v>
      </c>
      <c r="K439">
        <v>11</v>
      </c>
      <c r="L439">
        <v>11</v>
      </c>
      <c r="M439">
        <v>22</v>
      </c>
      <c r="N439">
        <v>11</v>
      </c>
      <c r="O439">
        <v>11</v>
      </c>
      <c r="P439">
        <v>22</v>
      </c>
      <c r="Q439">
        <v>11</v>
      </c>
      <c r="R439">
        <v>11</v>
      </c>
      <c r="S439">
        <v>22</v>
      </c>
      <c r="T439">
        <v>11</v>
      </c>
      <c r="U439">
        <v>11</v>
      </c>
    </row>
    <row r="440">
      <c r="A440" t="s">
        <v>1297</v>
      </c>
      <c r="B440" t="s">
        <v>22</v>
      </c>
      <c r="C440" t="s">
        <v>1298</v>
      </c>
      <c r="D440" t="s">
        <v>1298</v>
      </c>
      <c r="E440" t="str">
        <f>HYPERLINK("https://www.google.com/maps/place/8.4696617%2C-13.2411846", "8.4696617,-13.2411846")</f>
        <v>8.4696617,-13.2411846</v>
      </c>
      <c r="F440" t="s">
        <v>1299</v>
      </c>
      <c r="G440">
        <v>22</v>
      </c>
      <c r="H440">
        <v>11</v>
      </c>
      <c r="I440">
        <v>11</v>
      </c>
      <c r="J440">
        <v>22</v>
      </c>
      <c r="K440">
        <v>11</v>
      </c>
      <c r="L440">
        <v>11</v>
      </c>
      <c r="M440">
        <v>22</v>
      </c>
      <c r="N440">
        <v>11</v>
      </c>
      <c r="O440">
        <v>11</v>
      </c>
      <c r="P440">
        <v>22</v>
      </c>
      <c r="Q440">
        <v>11</v>
      </c>
      <c r="R440">
        <v>11</v>
      </c>
      <c r="S440">
        <v>22</v>
      </c>
      <c r="T440">
        <v>11</v>
      </c>
      <c r="U440">
        <v>11</v>
      </c>
    </row>
    <row r="441">
      <c r="A441" t="s">
        <v>1300</v>
      </c>
      <c r="B441" t="s">
        <v>22</v>
      </c>
      <c r="C441" t="s">
        <v>1301</v>
      </c>
      <c r="D441" t="s">
        <v>1301</v>
      </c>
      <c r="E441" t="str">
        <f>HYPERLINK("https://www.google.com/maps/place/8.469653%2C-13.2412215", "8.469653,-13.2412215")</f>
        <v>8.469653,-13.2412215</v>
      </c>
      <c r="F441" t="s">
        <v>1302</v>
      </c>
      <c r="G441">
        <v>22</v>
      </c>
      <c r="H441">
        <v>11</v>
      </c>
      <c r="I441">
        <v>11</v>
      </c>
      <c r="J441">
        <v>22</v>
      </c>
      <c r="K441">
        <v>11</v>
      </c>
      <c r="L441">
        <v>11</v>
      </c>
      <c r="M441">
        <v>22</v>
      </c>
      <c r="N441">
        <v>11</v>
      </c>
      <c r="O441">
        <v>11</v>
      </c>
      <c r="P441">
        <v>22</v>
      </c>
      <c r="Q441">
        <v>11</v>
      </c>
      <c r="R441">
        <v>11</v>
      </c>
      <c r="S441">
        <v>22</v>
      </c>
      <c r="T441">
        <v>11</v>
      </c>
      <c r="U441">
        <v>11</v>
      </c>
    </row>
    <row r="442">
      <c r="A442" t="s">
        <v>1303</v>
      </c>
      <c r="B442" t="s">
        <v>22</v>
      </c>
      <c r="C442" t="s">
        <v>1304</v>
      </c>
      <c r="D442" t="s">
        <v>1304</v>
      </c>
      <c r="E442" t="str">
        <f>HYPERLINK("https://www.google.com/maps/place/8.4696415%2C-13.2412164", "8.4696415,-13.2412164")</f>
        <v>8.4696415,-13.2412164</v>
      </c>
      <c r="F442" t="s">
        <v>1305</v>
      </c>
      <c r="G442">
        <v>22</v>
      </c>
      <c r="H442">
        <v>11</v>
      </c>
      <c r="I442">
        <v>11</v>
      </c>
      <c r="J442">
        <v>22</v>
      </c>
      <c r="K442">
        <v>11</v>
      </c>
      <c r="L442">
        <v>11</v>
      </c>
      <c r="M442">
        <v>22</v>
      </c>
      <c r="N442">
        <v>11</v>
      </c>
      <c r="O442">
        <v>11</v>
      </c>
      <c r="P442">
        <v>22</v>
      </c>
      <c r="Q442">
        <v>11</v>
      </c>
      <c r="R442">
        <v>11</v>
      </c>
      <c r="S442">
        <v>22</v>
      </c>
      <c r="T442">
        <v>11</v>
      </c>
      <c r="U442">
        <v>11</v>
      </c>
    </row>
    <row r="443">
      <c r="A443" t="s">
        <v>1306</v>
      </c>
      <c r="B443" t="s">
        <v>22</v>
      </c>
      <c r="C443" t="s">
        <v>1307</v>
      </c>
      <c r="D443" t="s">
        <v>1307</v>
      </c>
      <c r="E443" t="str">
        <f>HYPERLINK("https://www.google.com/maps/place/8.469645%2C-13.2412184", "8.469645,-13.2412184")</f>
        <v>8.469645,-13.2412184</v>
      </c>
      <c r="F443" t="s">
        <v>1308</v>
      </c>
      <c r="G443">
        <v>33</v>
      </c>
      <c r="H443">
        <v>12</v>
      </c>
      <c r="I443">
        <v>12</v>
      </c>
      <c r="J443">
        <v>22</v>
      </c>
      <c r="K443">
        <v>11</v>
      </c>
      <c r="L443">
        <v>11</v>
      </c>
      <c r="M443">
        <v>22</v>
      </c>
      <c r="N443">
        <v>11</v>
      </c>
      <c r="O443">
        <v>11</v>
      </c>
      <c r="P443">
        <v>22</v>
      </c>
      <c r="Q443">
        <v>11</v>
      </c>
      <c r="R443">
        <v>10</v>
      </c>
      <c r="S443">
        <v>33</v>
      </c>
      <c r="T443">
        <v>22</v>
      </c>
      <c r="U443">
        <v>11</v>
      </c>
    </row>
    <row r="444">
      <c r="A444" t="s">
        <v>1309</v>
      </c>
      <c r="B444" t="s">
        <v>22</v>
      </c>
      <c r="C444" t="s">
        <v>1310</v>
      </c>
      <c r="D444" t="s">
        <v>1310</v>
      </c>
      <c r="E444" t="str">
        <f>HYPERLINK("https://www.google.com/maps/place/8.4696449%2C-13.2412211", "8.4696449,-13.2412211")</f>
        <v>8.4696449,-13.2412211</v>
      </c>
      <c r="F444" t="s">
        <v>1311</v>
      </c>
      <c r="G444">
        <v>22</v>
      </c>
      <c r="H444">
        <v>11</v>
      </c>
      <c r="I444">
        <v>11</v>
      </c>
      <c r="J444">
        <v>22</v>
      </c>
      <c r="K444">
        <v>11</v>
      </c>
      <c r="L444">
        <v>11</v>
      </c>
      <c r="M444">
        <v>22</v>
      </c>
      <c r="N444">
        <v>11</v>
      </c>
      <c r="O444">
        <v>11</v>
      </c>
      <c r="P444">
        <v>22</v>
      </c>
      <c r="Q444">
        <v>11</v>
      </c>
      <c r="R444">
        <v>11</v>
      </c>
      <c r="S444">
        <v>22</v>
      </c>
      <c r="T444">
        <v>11</v>
      </c>
      <c r="U444">
        <v>11</v>
      </c>
    </row>
    <row r="445">
      <c r="A445" t="s">
        <v>1312</v>
      </c>
      <c r="B445" t="s">
        <v>22</v>
      </c>
      <c r="C445" t="s">
        <v>1313</v>
      </c>
      <c r="D445" t="s">
        <v>1313</v>
      </c>
      <c r="E445" t="str">
        <f>HYPERLINK("https://www.google.com/maps/place/8.4696351%2C-13.2412162", "8.4696351,-13.2412162")</f>
        <v>8.4696351,-13.2412162</v>
      </c>
      <c r="F445" t="s">
        <v>1314</v>
      </c>
      <c r="G445">
        <v>16</v>
      </c>
      <c r="H445">
        <v>8</v>
      </c>
      <c r="I445">
        <v>8</v>
      </c>
      <c r="J445">
        <v>18</v>
      </c>
      <c r="K445">
        <v>9</v>
      </c>
      <c r="L445">
        <v>9</v>
      </c>
      <c r="M445">
        <v>19</v>
      </c>
      <c r="N445">
        <v>8</v>
      </c>
      <c r="O445">
        <v>11</v>
      </c>
      <c r="P445">
        <v>32</v>
      </c>
      <c r="Q445">
        <v>14</v>
      </c>
      <c r="R445">
        <v>16</v>
      </c>
      <c r="S445">
        <v>38</v>
      </c>
      <c r="T445">
        <v>20</v>
      </c>
      <c r="U445">
        <v>18</v>
      </c>
    </row>
    <row r="446">
      <c r="A446" t="s">
        <v>1315</v>
      </c>
      <c r="B446" t="s">
        <v>22</v>
      </c>
      <c r="C446" t="s">
        <v>1316</v>
      </c>
      <c r="D446" t="s">
        <v>1316</v>
      </c>
      <c r="E446" t="str">
        <f>HYPERLINK("https://www.google.com/maps/place/8.4696426%2C-13.2412218", "8.4696426,-13.2412218")</f>
        <v>8.4696426,-13.2412218</v>
      </c>
      <c r="F446" t="s">
        <v>1317</v>
      </c>
      <c r="G446">
        <v>14</v>
      </c>
      <c r="H446">
        <v>7</v>
      </c>
      <c r="I446">
        <v>7</v>
      </c>
      <c r="J446">
        <v>22</v>
      </c>
      <c r="K446">
        <v>11</v>
      </c>
      <c r="L446">
        <v>11</v>
      </c>
      <c r="M446">
        <v>20</v>
      </c>
      <c r="N446">
        <v>10</v>
      </c>
      <c r="O446">
        <v>10</v>
      </c>
      <c r="P446">
        <v>25</v>
      </c>
      <c r="Q446">
        <v>12</v>
      </c>
      <c r="R446">
        <v>13</v>
      </c>
      <c r="S446">
        <v>30</v>
      </c>
      <c r="T446">
        <v>14</v>
      </c>
      <c r="U446">
        <v>16</v>
      </c>
    </row>
    <row r="447">
      <c r="A447" t="s">
        <v>1318</v>
      </c>
      <c r="B447" t="s">
        <v>22</v>
      </c>
      <c r="C447" t="s">
        <v>1319</v>
      </c>
      <c r="D447" t="s">
        <v>1320</v>
      </c>
      <c r="E447" t="str">
        <f>HYPERLINK("https://www.google.com/maps/place/8.4696484%2C-13.2412239", "8.4696484,-13.2412239")</f>
        <v>8.4696484,-13.2412239</v>
      </c>
      <c r="F447" t="s">
        <v>1321</v>
      </c>
      <c r="G447">
        <v>18</v>
      </c>
      <c r="H447">
        <v>9</v>
      </c>
      <c r="I447">
        <v>9</v>
      </c>
      <c r="J447">
        <v>20</v>
      </c>
      <c r="K447">
        <v>10</v>
      </c>
      <c r="L447">
        <v>10</v>
      </c>
      <c r="M447">
        <v>28</v>
      </c>
      <c r="N447">
        <v>12</v>
      </c>
      <c r="O447">
        <v>14</v>
      </c>
      <c r="P447">
        <v>30</v>
      </c>
      <c r="Q447">
        <v>14</v>
      </c>
      <c r="R447">
        <v>15</v>
      </c>
      <c r="S447">
        <v>38</v>
      </c>
      <c r="T447">
        <v>16</v>
      </c>
      <c r="U447">
        <v>18</v>
      </c>
    </row>
    <row r="448">
      <c r="A448" t="s">
        <v>1322</v>
      </c>
      <c r="B448" t="s">
        <v>22</v>
      </c>
      <c r="C448" t="s">
        <v>1323</v>
      </c>
      <c r="D448" t="s">
        <v>1324</v>
      </c>
      <c r="E448" t="str">
        <f>HYPERLINK("https://www.google.com/maps/place/8.469646%2C-13.2412184", "8.469646,-13.2412184")</f>
        <v>8.469646,-13.2412184</v>
      </c>
      <c r="F448" t="s">
        <v>1325</v>
      </c>
      <c r="G448">
        <v>16</v>
      </c>
      <c r="H448">
        <v>5</v>
      </c>
      <c r="I448">
        <v>9</v>
      </c>
      <c r="J448">
        <v>24</v>
      </c>
      <c r="K448">
        <v>14</v>
      </c>
      <c r="L448">
        <v>10</v>
      </c>
      <c r="M448">
        <v>34</v>
      </c>
      <c r="N448">
        <v>18</v>
      </c>
      <c r="O448">
        <v>16</v>
      </c>
      <c r="P448">
        <v>36</v>
      </c>
      <c r="Q448">
        <v>20</v>
      </c>
      <c r="R448">
        <v>16</v>
      </c>
      <c r="S448">
        <v>42</v>
      </c>
      <c r="T448">
        <v>20</v>
      </c>
      <c r="U448">
        <v>22</v>
      </c>
    </row>
    <row r="449">
      <c r="A449" t="s">
        <v>1326</v>
      </c>
      <c r="B449" t="s">
        <v>22</v>
      </c>
      <c r="C449" t="s">
        <v>1327</v>
      </c>
      <c r="D449" t="s">
        <v>1324</v>
      </c>
      <c r="E449" t="str">
        <f>HYPERLINK("https://www.google.com/maps/place/8.4696365%2C-13.2412138", "8.4696365,-13.2412138")</f>
        <v>8.4696365,-13.2412138</v>
      </c>
      <c r="F449" t="s">
        <v>1328</v>
      </c>
      <c r="G449">
        <v>16</v>
      </c>
      <c r="H449">
        <v>8</v>
      </c>
      <c r="I449">
        <v>8</v>
      </c>
      <c r="J449">
        <v>24</v>
      </c>
      <c r="K449">
        <v>11</v>
      </c>
      <c r="L449">
        <v>10</v>
      </c>
      <c r="M449">
        <v>32</v>
      </c>
      <c r="N449">
        <v>16</v>
      </c>
      <c r="O449">
        <v>16</v>
      </c>
      <c r="P449">
        <v>35</v>
      </c>
      <c r="Q449">
        <v>12</v>
      </c>
      <c r="R449">
        <v>17</v>
      </c>
      <c r="S449">
        <v>42</v>
      </c>
      <c r="T449">
        <v>20</v>
      </c>
      <c r="U449">
        <v>22</v>
      </c>
    </row>
    <row r="450">
      <c r="A450" t="s">
        <v>1329</v>
      </c>
      <c r="B450" t="s">
        <v>22</v>
      </c>
      <c r="C450" t="s">
        <v>1330</v>
      </c>
      <c r="D450" t="s">
        <v>1324</v>
      </c>
      <c r="E450" t="str">
        <f>HYPERLINK("https://www.google.com/maps/place/8.4696423%2C-13.2412189", "8.4696423,-13.2412189")</f>
        <v>8.4696423,-13.2412189</v>
      </c>
      <c r="F450" t="s">
        <v>1331</v>
      </c>
      <c r="G450">
        <v>14</v>
      </c>
      <c r="H450">
        <v>7</v>
      </c>
      <c r="I450">
        <v>7</v>
      </c>
      <c r="J450">
        <v>23</v>
      </c>
      <c r="K450">
        <v>12</v>
      </c>
      <c r="L450">
        <v>11</v>
      </c>
      <c r="M450">
        <v>30</v>
      </c>
      <c r="N450">
        <v>14</v>
      </c>
      <c r="O450">
        <v>15</v>
      </c>
      <c r="P450">
        <v>35</v>
      </c>
      <c r="Q450">
        <v>12</v>
      </c>
      <c r="R450">
        <v>18</v>
      </c>
      <c r="S450">
        <v>39</v>
      </c>
      <c r="T450">
        <v>15</v>
      </c>
      <c r="U450">
        <v>19</v>
      </c>
    </row>
    <row r="451">
      <c r="A451" t="s">
        <v>1332</v>
      </c>
      <c r="B451" t="s">
        <v>22</v>
      </c>
      <c r="C451" t="s">
        <v>1333</v>
      </c>
      <c r="D451" t="s">
        <v>1333</v>
      </c>
      <c r="E451" t="str">
        <f>HYPERLINK("https://www.google.com/maps/place/8.4696843%2C-13.2412436", "8.4696843,-13.2412436")</f>
        <v>8.4696843,-13.2412436</v>
      </c>
      <c r="F451" t="s">
        <v>1334</v>
      </c>
      <c r="G451">
        <v>20</v>
      </c>
      <c r="H451">
        <v>10</v>
      </c>
      <c r="I451">
        <v>10</v>
      </c>
      <c r="J451">
        <v>30</v>
      </c>
      <c r="K451">
        <v>15</v>
      </c>
      <c r="L451">
        <v>15</v>
      </c>
      <c r="M451">
        <v>30</v>
      </c>
      <c r="N451">
        <v>15</v>
      </c>
      <c r="O451">
        <v>15</v>
      </c>
      <c r="P451">
        <v>35</v>
      </c>
      <c r="Q451">
        <v>15</v>
      </c>
      <c r="R451">
        <v>17</v>
      </c>
      <c r="S451">
        <v>36</v>
      </c>
      <c r="T451">
        <v>17</v>
      </c>
      <c r="U451">
        <v>17</v>
      </c>
    </row>
    <row r="452">
      <c r="A452" t="s">
        <v>1335</v>
      </c>
      <c r="B452" t="s">
        <v>22</v>
      </c>
      <c r="C452" t="s">
        <v>1336</v>
      </c>
      <c r="D452" t="s">
        <v>1336</v>
      </c>
      <c r="E452" t="str">
        <f>HYPERLINK("https://www.google.com/maps/place/8.4696444%2C-13.2412198", "8.4696444,-13.2412198")</f>
        <v>8.4696444,-13.2412198</v>
      </c>
      <c r="F452" t="s">
        <v>1337</v>
      </c>
      <c r="G452">
        <v>15</v>
      </c>
      <c r="H452">
        <v>7</v>
      </c>
      <c r="I452">
        <v>8</v>
      </c>
      <c r="J452">
        <v>16</v>
      </c>
      <c r="K452">
        <v>8</v>
      </c>
      <c r="L452">
        <v>8</v>
      </c>
      <c r="M452">
        <v>19</v>
      </c>
      <c r="N452">
        <v>9</v>
      </c>
      <c r="O452">
        <v>9</v>
      </c>
      <c r="P452">
        <v>24</v>
      </c>
      <c r="Q452">
        <v>12</v>
      </c>
      <c r="R452">
        <v>12</v>
      </c>
      <c r="S452">
        <v>30</v>
      </c>
      <c r="T452">
        <v>15</v>
      </c>
      <c r="U452">
        <v>15</v>
      </c>
    </row>
    <row r="453">
      <c r="A453" t="s">
        <v>1338</v>
      </c>
      <c r="B453" t="s">
        <v>22</v>
      </c>
      <c r="C453" t="s">
        <v>1339</v>
      </c>
      <c r="D453" t="s">
        <v>1339</v>
      </c>
      <c r="E453" t="str">
        <f>HYPERLINK("https://www.google.com/maps/place/8.4696409%2C-13.2412145", "8.4696409,-13.2412145")</f>
        <v>8.4696409,-13.2412145</v>
      </c>
      <c r="F453" t="s">
        <v>1340</v>
      </c>
      <c r="G453">
        <v>14</v>
      </c>
      <c r="H453">
        <v>7</v>
      </c>
      <c r="I453">
        <v>7</v>
      </c>
      <c r="J453">
        <v>16</v>
      </c>
      <c r="K453">
        <v>8</v>
      </c>
      <c r="L453">
        <v>8</v>
      </c>
      <c r="M453">
        <v>19</v>
      </c>
      <c r="N453">
        <v>9</v>
      </c>
      <c r="O453">
        <v>10</v>
      </c>
      <c r="P453">
        <v>20</v>
      </c>
      <c r="Q453">
        <v>10</v>
      </c>
      <c r="R453">
        <v>10</v>
      </c>
      <c r="S453">
        <v>30</v>
      </c>
      <c r="T453">
        <v>14</v>
      </c>
      <c r="U453">
        <v>16</v>
      </c>
    </row>
    <row r="454">
      <c r="A454" t="s">
        <v>1341</v>
      </c>
      <c r="B454" t="s">
        <v>22</v>
      </c>
      <c r="C454" t="s">
        <v>1342</v>
      </c>
      <c r="D454" t="s">
        <v>1342</v>
      </c>
      <c r="E454" t="str">
        <f>HYPERLINK("https://www.google.com/maps/place/8.4696359%2C-13.2412166", "8.4696359,-13.2412166")</f>
        <v>8.4696359,-13.2412166</v>
      </c>
      <c r="F454" t="s">
        <v>1343</v>
      </c>
      <c r="G454">
        <v>15</v>
      </c>
      <c r="H454">
        <v>8</v>
      </c>
      <c r="I454">
        <v>7</v>
      </c>
      <c r="J454">
        <v>16</v>
      </c>
      <c r="K454">
        <v>8</v>
      </c>
      <c r="L454">
        <v>8</v>
      </c>
      <c r="M454">
        <v>25</v>
      </c>
      <c r="N454">
        <v>12</v>
      </c>
      <c r="O454">
        <v>13</v>
      </c>
      <c r="P454">
        <v>30</v>
      </c>
      <c r="Q454">
        <v>15</v>
      </c>
      <c r="R454">
        <v>15</v>
      </c>
      <c r="S454">
        <v>35</v>
      </c>
      <c r="T454">
        <v>14</v>
      </c>
      <c r="U454">
        <v>18</v>
      </c>
    </row>
    <row r="455">
      <c r="A455" t="s">
        <v>1344</v>
      </c>
      <c r="B455" t="s">
        <v>22</v>
      </c>
      <c r="C455" t="s">
        <v>1345</v>
      </c>
      <c r="D455" t="s">
        <v>1345</v>
      </c>
      <c r="E455" t="str">
        <f>HYPERLINK("https://www.google.com/maps/place/8.4696912%2C-13.2412515", "8.4696912,-13.2412515")</f>
        <v>8.4696912,-13.2412515</v>
      </c>
      <c r="F455" t="s">
        <v>1346</v>
      </c>
      <c r="G455">
        <v>24</v>
      </c>
      <c r="H455">
        <v>12</v>
      </c>
      <c r="I455">
        <v>12</v>
      </c>
      <c r="J455">
        <v>28</v>
      </c>
      <c r="K455">
        <v>13</v>
      </c>
      <c r="L455">
        <v>13</v>
      </c>
      <c r="M455">
        <v>26</v>
      </c>
      <c r="N455">
        <v>12</v>
      </c>
      <c r="O455">
        <v>11</v>
      </c>
      <c r="P455">
        <v>30</v>
      </c>
      <c r="Q455">
        <v>12</v>
      </c>
      <c r="R455">
        <v>16</v>
      </c>
      <c r="S455">
        <v>38</v>
      </c>
      <c r="T455">
        <v>18</v>
      </c>
      <c r="U455">
        <v>20</v>
      </c>
    </row>
    <row r="456">
      <c r="A456" t="s">
        <v>1347</v>
      </c>
      <c r="B456" t="s">
        <v>22</v>
      </c>
      <c r="C456" t="s">
        <v>1345</v>
      </c>
      <c r="D456" t="s">
        <v>1345</v>
      </c>
      <c r="E456" t="str">
        <f>HYPERLINK("https://www.google.com/maps/place/8.4696776%2C-13.2412631", "8.4696776,-13.2412631")</f>
        <v>8.4696776,-13.2412631</v>
      </c>
      <c r="F456" t="s">
        <v>1348</v>
      </c>
      <c r="G456">
        <v>28</v>
      </c>
      <c r="H456">
        <v>10</v>
      </c>
      <c r="I456">
        <v>18</v>
      </c>
      <c r="J456">
        <v>30</v>
      </c>
      <c r="K456">
        <v>15</v>
      </c>
      <c r="L456">
        <v>15</v>
      </c>
      <c r="M456">
        <v>24</v>
      </c>
      <c r="N456">
        <v>12</v>
      </c>
      <c r="O456">
        <v>12</v>
      </c>
      <c r="P456">
        <v>26</v>
      </c>
      <c r="Q456">
        <v>12</v>
      </c>
      <c r="R456">
        <v>14</v>
      </c>
      <c r="S456">
        <v>30</v>
      </c>
      <c r="T456">
        <v>15</v>
      </c>
      <c r="U456">
        <v>15</v>
      </c>
    </row>
    <row r="457">
      <c r="A457" t="s">
        <v>1349</v>
      </c>
      <c r="B457" t="s">
        <v>22</v>
      </c>
      <c r="C457" t="s">
        <v>1350</v>
      </c>
      <c r="D457" t="s">
        <v>1350</v>
      </c>
      <c r="E457" t="str">
        <f>HYPERLINK("https://www.google.com/maps/place/8.4696669%2C-13.2412068", "8.4696669,-13.2412068")</f>
        <v>8.4696669,-13.2412068</v>
      </c>
      <c r="F457" t="s">
        <v>1351</v>
      </c>
      <c r="G457">
        <v>30</v>
      </c>
      <c r="H457">
        <v>15</v>
      </c>
      <c r="I457">
        <v>15</v>
      </c>
      <c r="J457">
        <v>30</v>
      </c>
      <c r="K457">
        <v>14</v>
      </c>
      <c r="L457">
        <v>16</v>
      </c>
      <c r="M457">
        <v>30</v>
      </c>
      <c r="N457">
        <v>16</v>
      </c>
      <c r="O457">
        <v>14</v>
      </c>
      <c r="P457">
        <v>30</v>
      </c>
      <c r="Q457">
        <v>15</v>
      </c>
      <c r="R457">
        <v>15</v>
      </c>
      <c r="S457">
        <v>35</v>
      </c>
      <c r="T457">
        <v>16</v>
      </c>
      <c r="U457">
        <v>17</v>
      </c>
    </row>
    <row r="458">
      <c r="A458" t="s">
        <v>1352</v>
      </c>
      <c r="B458" t="s">
        <v>22</v>
      </c>
      <c r="C458" t="s">
        <v>1353</v>
      </c>
      <c r="D458" t="s">
        <v>1353</v>
      </c>
      <c r="E458" t="str">
        <f>HYPERLINK("https://www.google.com/maps/place/8.4696854%2C-13.2412533", "8.4696854,-13.2412533")</f>
        <v>8.4696854,-13.2412533</v>
      </c>
      <c r="F458" t="s">
        <v>1354</v>
      </c>
      <c r="G458">
        <v>20</v>
      </c>
      <c r="H458">
        <v>12</v>
      </c>
      <c r="I458">
        <v>8</v>
      </c>
      <c r="J458">
        <v>20</v>
      </c>
      <c r="K458">
        <v>9</v>
      </c>
      <c r="L458">
        <v>8</v>
      </c>
      <c r="M458">
        <v>20</v>
      </c>
      <c r="N458">
        <v>8</v>
      </c>
      <c r="O458">
        <v>12</v>
      </c>
      <c r="P458">
        <v>20</v>
      </c>
      <c r="Q458">
        <v>10</v>
      </c>
      <c r="R458">
        <v>10</v>
      </c>
      <c r="S458">
        <v>25</v>
      </c>
      <c r="T458">
        <v>12</v>
      </c>
      <c r="U458">
        <v>13</v>
      </c>
    </row>
    <row r="459">
      <c r="A459" t="s">
        <v>1355</v>
      </c>
      <c r="B459" t="s">
        <v>22</v>
      </c>
      <c r="C459" t="s">
        <v>1356</v>
      </c>
      <c r="D459" t="s">
        <v>1356</v>
      </c>
      <c r="E459" t="str">
        <f>HYPERLINK("https://www.google.com/maps/place/8.4696894%2C-13.2412038", "8.4696894,-13.2412038")</f>
        <v>8.4696894,-13.2412038</v>
      </c>
      <c r="F459" t="s">
        <v>1357</v>
      </c>
      <c r="G459">
        <v>20</v>
      </c>
      <c r="H459">
        <v>9</v>
      </c>
      <c r="I459">
        <v>10</v>
      </c>
      <c r="J459">
        <v>20</v>
      </c>
      <c r="K459">
        <v>9</v>
      </c>
      <c r="L459">
        <v>11</v>
      </c>
      <c r="M459">
        <v>20</v>
      </c>
      <c r="N459">
        <v>10</v>
      </c>
      <c r="O459">
        <v>10</v>
      </c>
      <c r="P459">
        <v>20</v>
      </c>
      <c r="Q459">
        <v>8</v>
      </c>
      <c r="R459">
        <v>8</v>
      </c>
      <c r="S459">
        <v>20</v>
      </c>
      <c r="T459">
        <v>9</v>
      </c>
      <c r="U459">
        <v>10</v>
      </c>
    </row>
    <row r="460">
      <c r="A460" t="s">
        <v>1358</v>
      </c>
      <c r="B460" t="s">
        <v>22</v>
      </c>
      <c r="C460" t="s">
        <v>1359</v>
      </c>
      <c r="D460" t="s">
        <v>1359</v>
      </c>
      <c r="E460" t="str">
        <f>HYPERLINK("https://www.google.com/maps/place/8.4696422%2C-13.2412169", "8.4696422,-13.2412169")</f>
        <v>8.4696422,-13.2412169</v>
      </c>
      <c r="F460" t="s">
        <v>1360</v>
      </c>
      <c r="G460">
        <v>16</v>
      </c>
      <c r="H460">
        <v>8</v>
      </c>
      <c r="I460">
        <v>8</v>
      </c>
      <c r="J460">
        <v>20</v>
      </c>
      <c r="K460">
        <v>10</v>
      </c>
      <c r="L460">
        <v>10</v>
      </c>
      <c r="M460">
        <v>21</v>
      </c>
      <c r="N460">
        <v>11</v>
      </c>
      <c r="O460">
        <v>10</v>
      </c>
      <c r="P460">
        <v>24</v>
      </c>
      <c r="Q460">
        <v>12</v>
      </c>
      <c r="R460">
        <v>12</v>
      </c>
      <c r="S460">
        <v>30</v>
      </c>
      <c r="T460">
        <v>15</v>
      </c>
      <c r="U460">
        <v>15</v>
      </c>
    </row>
    <row r="461">
      <c r="A461" t="s">
        <v>1361</v>
      </c>
      <c r="B461" t="s">
        <v>22</v>
      </c>
      <c r="C461" t="s">
        <v>1362</v>
      </c>
      <c r="D461" t="s">
        <v>1362</v>
      </c>
      <c r="E461" t="str">
        <f>HYPERLINK("https://www.google.com/maps/place/8.4696435%2C-13.2412156", "8.4696435,-13.2412156")</f>
        <v>8.4696435,-13.2412156</v>
      </c>
      <c r="F461" t="s">
        <v>1363</v>
      </c>
      <c r="G461">
        <v>15</v>
      </c>
      <c r="H461">
        <v>8</v>
      </c>
      <c r="I461">
        <v>7</v>
      </c>
      <c r="J461">
        <v>20</v>
      </c>
      <c r="K461">
        <v>10</v>
      </c>
      <c r="L461">
        <v>10</v>
      </c>
      <c r="M461">
        <v>24</v>
      </c>
      <c r="N461">
        <v>12</v>
      </c>
      <c r="O461">
        <v>10</v>
      </c>
      <c r="P461">
        <v>28</v>
      </c>
      <c r="Q461">
        <v>12</v>
      </c>
      <c r="R461">
        <v>14</v>
      </c>
      <c r="S461">
        <v>32</v>
      </c>
      <c r="T461">
        <v>15</v>
      </c>
      <c r="U461">
        <v>16</v>
      </c>
    </row>
    <row r="462">
      <c r="A462" t="s">
        <v>1364</v>
      </c>
      <c r="B462" t="s">
        <v>22</v>
      </c>
      <c r="C462" t="s">
        <v>1365</v>
      </c>
      <c r="D462" t="s">
        <v>1365</v>
      </c>
      <c r="E462" t="str">
        <f>HYPERLINK("https://www.google.com/maps/place/8.469647%2C-13.2412202", "8.469647,-13.2412202")</f>
        <v>8.469647,-13.2412202</v>
      </c>
      <c r="F462" t="s">
        <v>1366</v>
      </c>
      <c r="G462">
        <v>20</v>
      </c>
      <c r="H462">
        <v>10</v>
      </c>
      <c r="I462">
        <v>10</v>
      </c>
      <c r="J462">
        <v>20</v>
      </c>
      <c r="K462">
        <v>10</v>
      </c>
      <c r="L462">
        <v>10</v>
      </c>
      <c r="M462">
        <v>24</v>
      </c>
      <c r="N462">
        <v>11</v>
      </c>
      <c r="O462">
        <v>11</v>
      </c>
      <c r="P462">
        <v>24</v>
      </c>
      <c r="Q462">
        <v>12</v>
      </c>
      <c r="R462">
        <v>12</v>
      </c>
      <c r="S462">
        <v>38</v>
      </c>
      <c r="T462">
        <v>18</v>
      </c>
      <c r="U462">
        <v>20</v>
      </c>
    </row>
    <row r="463">
      <c r="A463" t="s">
        <v>1367</v>
      </c>
      <c r="B463" t="s">
        <v>22</v>
      </c>
      <c r="C463" t="s">
        <v>1368</v>
      </c>
      <c r="D463" t="s">
        <v>1368</v>
      </c>
      <c r="E463" t="str">
        <f>HYPERLINK("https://www.google.com/maps/place/8.4696468%2C-13.2412169", "8.4696468,-13.2412169")</f>
        <v>8.4696468,-13.2412169</v>
      </c>
      <c r="F463" t="s">
        <v>1369</v>
      </c>
      <c r="G463">
        <v>20</v>
      </c>
      <c r="H463">
        <v>10</v>
      </c>
      <c r="I463">
        <v>10</v>
      </c>
      <c r="J463">
        <v>30</v>
      </c>
      <c r="K463">
        <v>15</v>
      </c>
      <c r="L463">
        <v>15</v>
      </c>
      <c r="M463">
        <v>25</v>
      </c>
      <c r="N463">
        <v>11</v>
      </c>
      <c r="O463">
        <v>14</v>
      </c>
      <c r="P463">
        <v>28</v>
      </c>
      <c r="Q463">
        <v>14</v>
      </c>
      <c r="R463">
        <v>14</v>
      </c>
      <c r="S463">
        <v>32</v>
      </c>
      <c r="T463">
        <v>15</v>
      </c>
      <c r="U463">
        <v>16</v>
      </c>
    </row>
    <row r="464">
      <c r="A464" t="s">
        <v>1370</v>
      </c>
      <c r="B464" t="s">
        <v>22</v>
      </c>
      <c r="C464" t="s">
        <v>1371</v>
      </c>
      <c r="D464" t="s">
        <v>1371</v>
      </c>
      <c r="E464" t="str">
        <f>HYPERLINK("https://www.google.com/maps/place/8.469645%2C-13.2412177", "8.469645,-13.2412177")</f>
        <v>8.469645,-13.2412177</v>
      </c>
      <c r="F464" t="s">
        <v>1372</v>
      </c>
      <c r="G464">
        <v>17</v>
      </c>
      <c r="H464">
        <v>9</v>
      </c>
      <c r="I464">
        <v>8</v>
      </c>
      <c r="J464">
        <v>15</v>
      </c>
      <c r="K464">
        <v>7</v>
      </c>
      <c r="L464">
        <v>8</v>
      </c>
      <c r="M464">
        <v>25</v>
      </c>
      <c r="N464">
        <v>11</v>
      </c>
      <c r="O464">
        <v>14</v>
      </c>
      <c r="P464">
        <v>25</v>
      </c>
      <c r="Q464">
        <v>12</v>
      </c>
      <c r="R464">
        <v>13</v>
      </c>
      <c r="S464">
        <v>35</v>
      </c>
      <c r="T464">
        <v>16</v>
      </c>
      <c r="U464">
        <v>18</v>
      </c>
    </row>
    <row r="465">
      <c r="A465" t="s">
        <v>1373</v>
      </c>
      <c r="B465" t="s">
        <v>22</v>
      </c>
      <c r="C465" t="s">
        <v>1374</v>
      </c>
      <c r="D465" t="s">
        <v>1374</v>
      </c>
      <c r="E465" t="str">
        <f>HYPERLINK("https://www.google.com/maps/place/8.4696449%2C-13.2412169", "8.4696449,-13.2412169")</f>
        <v>8.4696449,-13.2412169</v>
      </c>
      <c r="F465" t="s">
        <v>1375</v>
      </c>
      <c r="G465">
        <v>14</v>
      </c>
      <c r="H465">
        <v>7</v>
      </c>
      <c r="I465">
        <v>7</v>
      </c>
      <c r="J465">
        <v>19</v>
      </c>
      <c r="K465">
        <v>8</v>
      </c>
      <c r="L465">
        <v>9</v>
      </c>
      <c r="M465">
        <v>20</v>
      </c>
      <c r="N465">
        <v>10</v>
      </c>
      <c r="O465">
        <v>10</v>
      </c>
      <c r="P465">
        <v>24</v>
      </c>
      <c r="Q465">
        <v>12</v>
      </c>
      <c r="R465">
        <v>10</v>
      </c>
      <c r="S465">
        <v>25</v>
      </c>
      <c r="T465">
        <v>11</v>
      </c>
      <c r="U465">
        <v>10</v>
      </c>
    </row>
    <row r="466">
      <c r="A466" t="s">
        <v>1376</v>
      </c>
      <c r="B466" t="s">
        <v>22</v>
      </c>
      <c r="C466" t="s">
        <v>1377</v>
      </c>
      <c r="D466" t="s">
        <v>1377</v>
      </c>
      <c r="E466" t="str">
        <f>HYPERLINK("https://www.google.com/maps/place/8.4697144%2C-13.2412438", "8.4697144,-13.2412438")</f>
        <v>8.4697144,-13.2412438</v>
      </c>
      <c r="F466" t="s">
        <v>1378</v>
      </c>
      <c r="G466">
        <v>15</v>
      </c>
      <c r="H466">
        <v>8</v>
      </c>
      <c r="I466">
        <v>7</v>
      </c>
      <c r="J466">
        <v>21</v>
      </c>
      <c r="K466">
        <v>10</v>
      </c>
      <c r="L466">
        <v>9</v>
      </c>
      <c r="M466">
        <v>32</v>
      </c>
      <c r="N466">
        <v>14</v>
      </c>
      <c r="O466">
        <v>18</v>
      </c>
      <c r="P466">
        <v>35</v>
      </c>
      <c r="Q466">
        <v>12</v>
      </c>
      <c r="R466">
        <v>15</v>
      </c>
      <c r="S466">
        <v>38</v>
      </c>
      <c r="T466">
        <v>12</v>
      </c>
      <c r="U466">
        <v>15</v>
      </c>
    </row>
    <row r="467">
      <c r="A467" t="s">
        <v>1379</v>
      </c>
      <c r="B467" t="s">
        <v>22</v>
      </c>
      <c r="C467" t="s">
        <v>1380</v>
      </c>
      <c r="D467" t="s">
        <v>1380</v>
      </c>
      <c r="E467" t="str">
        <f>HYPERLINK("https://www.google.com/maps/place/8.4696433%2C-13.2412102", "8.4696433,-13.2412102")</f>
        <v>8.4696433,-13.2412102</v>
      </c>
      <c r="F467" t="s">
        <v>1381</v>
      </c>
      <c r="G467">
        <v>23</v>
      </c>
      <c r="H467">
        <v>12</v>
      </c>
      <c r="I467">
        <v>10</v>
      </c>
      <c r="J467">
        <v>32</v>
      </c>
      <c r="K467">
        <v>14</v>
      </c>
      <c r="L467">
        <v>15</v>
      </c>
      <c r="M467">
        <v>37</v>
      </c>
      <c r="N467">
        <v>16</v>
      </c>
      <c r="O467">
        <v>18</v>
      </c>
      <c r="P467">
        <v>34</v>
      </c>
      <c r="Q467">
        <v>14</v>
      </c>
      <c r="R467">
        <v>16</v>
      </c>
      <c r="S467">
        <v>40</v>
      </c>
      <c r="T467">
        <v>19</v>
      </c>
      <c r="U467">
        <v>21</v>
      </c>
    </row>
    <row r="468">
      <c r="A468" t="s">
        <v>1382</v>
      </c>
      <c r="B468" t="s">
        <v>22</v>
      </c>
      <c r="C468" t="s">
        <v>1383</v>
      </c>
      <c r="D468" t="s">
        <v>1383</v>
      </c>
      <c r="E468" t="str">
        <f>HYPERLINK("https://www.google.com/maps/place/8.4696832%2C-13.2412879", "8.4696832,-13.2412879")</f>
        <v>8.4696832,-13.2412879</v>
      </c>
      <c r="F468" t="s">
        <v>1384</v>
      </c>
      <c r="G468">
        <v>19</v>
      </c>
      <c r="H468">
        <v>7</v>
      </c>
      <c r="I468">
        <v>9</v>
      </c>
      <c r="J468">
        <v>23</v>
      </c>
      <c r="K468">
        <v>10</v>
      </c>
      <c r="L468">
        <v>11</v>
      </c>
      <c r="M468">
        <v>24</v>
      </c>
      <c r="N468">
        <v>12</v>
      </c>
      <c r="O468">
        <v>11</v>
      </c>
      <c r="P468">
        <v>23</v>
      </c>
      <c r="Q468">
        <v>9</v>
      </c>
      <c r="R468">
        <v>13</v>
      </c>
      <c r="S468">
        <v>29</v>
      </c>
      <c r="T468">
        <v>12</v>
      </c>
      <c r="U468">
        <v>13</v>
      </c>
    </row>
    <row r="469">
      <c r="A469" t="s">
        <v>1385</v>
      </c>
      <c r="B469" t="s">
        <v>22</v>
      </c>
      <c r="C469" t="s">
        <v>1386</v>
      </c>
      <c r="D469" t="s">
        <v>1386</v>
      </c>
      <c r="E469" t="str">
        <f>HYPERLINK("https://www.google.com/maps/place/8.4697189%2C-13.2412318", "8.4697189,-13.2412318")</f>
        <v>8.4697189,-13.2412318</v>
      </c>
      <c r="F469" t="s">
        <v>1387</v>
      </c>
      <c r="G469">
        <v>16</v>
      </c>
      <c r="H469">
        <v>6</v>
      </c>
      <c r="I469">
        <v>6</v>
      </c>
      <c r="J469">
        <v>25</v>
      </c>
      <c r="K469">
        <v>10</v>
      </c>
      <c r="L469">
        <v>13</v>
      </c>
      <c r="M469">
        <v>18</v>
      </c>
      <c r="N469">
        <v>9</v>
      </c>
      <c r="O469">
        <v>8</v>
      </c>
      <c r="P469">
        <v>27</v>
      </c>
      <c r="Q469">
        <v>11</v>
      </c>
      <c r="R469">
        <v>12</v>
      </c>
      <c r="S469">
        <v>34</v>
      </c>
      <c r="T469">
        <v>12</v>
      </c>
      <c r="U469">
        <v>15</v>
      </c>
    </row>
    <row r="470">
      <c r="A470" t="s">
        <v>1388</v>
      </c>
      <c r="B470" t="s">
        <v>22</v>
      </c>
      <c r="C470" t="s">
        <v>1389</v>
      </c>
      <c r="D470" t="s">
        <v>1389</v>
      </c>
      <c r="E470" t="str">
        <f>HYPERLINK("https://www.google.com/maps/place/8.4696404%2C-13.2412159", "8.4696404,-13.2412159")</f>
        <v>8.4696404,-13.2412159</v>
      </c>
      <c r="F470" t="s">
        <v>1390</v>
      </c>
      <c r="G470">
        <v>21</v>
      </c>
      <c r="H470">
        <v>10</v>
      </c>
      <c r="I470">
        <v>8</v>
      </c>
      <c r="J470">
        <v>23</v>
      </c>
      <c r="K470">
        <v>11</v>
      </c>
      <c r="L470">
        <v>12</v>
      </c>
      <c r="M470">
        <v>24</v>
      </c>
      <c r="N470">
        <v>8</v>
      </c>
      <c r="O470">
        <v>9</v>
      </c>
      <c r="P470">
        <v>32</v>
      </c>
      <c r="Q470">
        <v>11</v>
      </c>
      <c r="R470">
        <v>15</v>
      </c>
      <c r="S470">
        <v>39</v>
      </c>
      <c r="T470">
        <v>10</v>
      </c>
      <c r="U470">
        <v>16</v>
      </c>
    </row>
    <row r="471">
      <c r="A471" t="s">
        <v>1391</v>
      </c>
      <c r="B471" t="s">
        <v>22</v>
      </c>
      <c r="C471" t="s">
        <v>1392</v>
      </c>
      <c r="D471" t="s">
        <v>1393</v>
      </c>
      <c r="E471" t="str">
        <f>HYPERLINK("https://www.google.com/maps/place/8.4696435%2C-13.2412146", "8.4696435,-13.2412146")</f>
        <v>8.4696435,-13.2412146</v>
      </c>
      <c r="F471" t="s">
        <v>1394</v>
      </c>
      <c r="G471">
        <v>16</v>
      </c>
      <c r="H471">
        <v>7</v>
      </c>
      <c r="I471">
        <v>7</v>
      </c>
      <c r="J471">
        <v>19</v>
      </c>
      <c r="K471">
        <v>9</v>
      </c>
      <c r="L471">
        <v>10</v>
      </c>
      <c r="M471">
        <v>24</v>
      </c>
      <c r="N471">
        <v>12</v>
      </c>
      <c r="O471">
        <v>11</v>
      </c>
      <c r="P471">
        <v>28</v>
      </c>
      <c r="Q471">
        <v>11</v>
      </c>
      <c r="R471">
        <v>12</v>
      </c>
      <c r="S471">
        <v>36</v>
      </c>
      <c r="T471">
        <v>15</v>
      </c>
      <c r="U471">
        <v>16</v>
      </c>
    </row>
    <row r="472">
      <c r="A472" t="s">
        <v>1395</v>
      </c>
      <c r="B472" t="s">
        <v>22</v>
      </c>
      <c r="C472" t="s">
        <v>1396</v>
      </c>
      <c r="D472" t="s">
        <v>1397</v>
      </c>
      <c r="E472" t="str">
        <f>HYPERLINK("https://www.google.com/maps/place/8.469646%2C-13.2412415", "8.469646,-13.2412415")</f>
        <v>8.469646,-13.2412415</v>
      </c>
      <c r="F472" t="s">
        <v>1398</v>
      </c>
      <c r="G472">
        <v>13</v>
      </c>
      <c r="H472">
        <v>5</v>
      </c>
      <c r="I472">
        <v>6</v>
      </c>
      <c r="J472">
        <v>24</v>
      </c>
      <c r="K472">
        <v>14</v>
      </c>
      <c r="L472">
        <v>10</v>
      </c>
      <c r="M472">
        <v>23</v>
      </c>
      <c r="N472">
        <v>11</v>
      </c>
      <c r="O472">
        <v>12</v>
      </c>
      <c r="P472">
        <v>25</v>
      </c>
      <c r="Q472">
        <v>10</v>
      </c>
      <c r="R472">
        <v>13</v>
      </c>
      <c r="S472">
        <v>30</v>
      </c>
      <c r="T472">
        <v>14</v>
      </c>
      <c r="U472">
        <v>16</v>
      </c>
    </row>
    <row r="473">
      <c r="A473" t="s">
        <v>1399</v>
      </c>
      <c r="B473" t="s">
        <v>22</v>
      </c>
      <c r="C473" t="s">
        <v>1400</v>
      </c>
      <c r="D473" t="s">
        <v>1401</v>
      </c>
      <c r="E473" t="str">
        <f>HYPERLINK("https://www.google.com/maps/place/8.4696482%2C-13.2412158", "8.4696482,-13.2412158")</f>
        <v>8.4696482,-13.2412158</v>
      </c>
      <c r="F473" t="s">
        <v>1402</v>
      </c>
      <c r="G473">
        <v>13</v>
      </c>
      <c r="H473">
        <v>5</v>
      </c>
      <c r="I473">
        <v>6</v>
      </c>
      <c r="J473">
        <v>16</v>
      </c>
      <c r="K473">
        <v>7</v>
      </c>
      <c r="L473">
        <v>8</v>
      </c>
      <c r="M473">
        <v>21</v>
      </c>
      <c r="N473">
        <v>9</v>
      </c>
      <c r="O473">
        <v>11</v>
      </c>
      <c r="P473">
        <v>25</v>
      </c>
      <c r="Q473">
        <v>12</v>
      </c>
      <c r="R473">
        <v>9</v>
      </c>
      <c r="S473">
        <v>28</v>
      </c>
      <c r="T473">
        <v>12</v>
      </c>
      <c r="U473">
        <v>14</v>
      </c>
    </row>
  </sheetData>
  <ignoredErrors>
    <ignoredError sqref="A1:U1 A2:D2 F2:U2 A3:U473" numberStoredAsText="1"/>
  </ignoredErrors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2025-06-10T04:28:32Z</dcterms:modified>
</cp:coreProperties>
</file>