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1'!$A$1:$AV$47</definedName>
  </definedNames>
  <calcPr/>
</workbook>
</file>

<file path=xl/sharedStrings.xml><?xml version="1.0" encoding="utf-8"?>
<sst xmlns="http://schemas.openxmlformats.org/spreadsheetml/2006/main" count="785" uniqueCount="338">
  <si>
    <t>Submission Id</t>
  </si>
  <si>
    <t>Owner</t>
  </si>
  <si>
    <t>Created At</t>
  </si>
  <si>
    <t>Last Updated At</t>
  </si>
  <si>
    <t>Scan QR code</t>
  </si>
  <si>
    <t>School ownership</t>
  </si>
  <si>
    <t>Number of ITNs received in the school</t>
  </si>
  <si>
    <t>Class</t>
  </si>
  <si>
    <t>How many pupils are enrolled in Class 1?</t>
  </si>
  <si>
    <t>How many boys are in Class 1?</t>
  </si>
  <si>
    <t>How many boys in Class 1 received ITNs?</t>
  </si>
  <si>
    <t>How many girls are in Class 1?</t>
  </si>
  <si>
    <t>How many girls in Class 1 received ITNs?</t>
  </si>
  <si>
    <t>How many pupils are enrolled in Class 2?</t>
  </si>
  <si>
    <t>How many boys are in Class 2?</t>
  </si>
  <si>
    <t>How many boys in Class 2 received ITNs?</t>
  </si>
  <si>
    <t>How many girls are in Class 2?</t>
  </si>
  <si>
    <t>How many girls in Class 2 received ITNs?</t>
  </si>
  <si>
    <t>How many pupils are enrolled in Class 3?</t>
  </si>
  <si>
    <t>How many boys are in Class 3?</t>
  </si>
  <si>
    <t>How many boys in Class 3 received ITNs?</t>
  </si>
  <si>
    <t>How many girls are in Class 3?</t>
  </si>
  <si>
    <t>How many girls in Class 3 received ITNs?</t>
  </si>
  <si>
    <t xml:space="preserve">Class </t>
  </si>
  <si>
    <t>How many pupils are enrolled in Class 4?</t>
  </si>
  <si>
    <t>How many boys are in Class 4?</t>
  </si>
  <si>
    <t>How many boys in Class 4 received ITNs?</t>
  </si>
  <si>
    <t>How many girls are in Class 4?</t>
  </si>
  <si>
    <t>How many girls in Class 4 received ITNs?</t>
  </si>
  <si>
    <t>How many pupils are enrolled in Class 5?</t>
  </si>
  <si>
    <t>How many boys are in Class 5?</t>
  </si>
  <si>
    <t>How many boys in Class 5 received ITNs?</t>
  </si>
  <si>
    <t>How many girls are in Class 5?</t>
  </si>
  <si>
    <t>How many girls in Class 5 received ITNs?</t>
  </si>
  <si>
    <t>Total ITNs distributed</t>
  </si>
  <si>
    <t>ITNs left at the school for pupils who were absent.</t>
  </si>
  <si>
    <t>ITNs remaining</t>
  </si>
  <si>
    <t>ITNs taken to the PHU</t>
  </si>
  <si>
    <t>Name of first team member</t>
  </si>
  <si>
    <t>Signature of first team member</t>
  </si>
  <si>
    <t>Name of second team member</t>
  </si>
  <si>
    <t>Signature of second team member</t>
  </si>
  <si>
    <t>Name of third team member</t>
  </si>
  <si>
    <t xml:space="preserve">Signature of third team </t>
  </si>
  <si>
    <t>GPS Location</t>
  </si>
  <si>
    <t>HFJ22794410</t>
  </si>
  <si>
    <t>training@clappia.com</t>
  </si>
  <si>
    <t>30-06-2025 07:50 AM</t>
  </si>
  <si>
    <t>District: Bombali
Chiefdom: Gbanti (Bombali) 
PHU name: Panlap CHP
Community name: Talent Town (Gbanti)
Name of school: Sandred Model Academy Pimary School, Talent Town, Makeni (2104-2-04211)(Talent Town (Gbanti), Panlap CHP)
Enrollment: 200</t>
  </si>
  <si>
    <t>Private</t>
  </si>
  <si>
    <t>Class 1</t>
  </si>
  <si>
    <t>Class 2</t>
  </si>
  <si>
    <t>Class 3</t>
  </si>
  <si>
    <t>Class 4</t>
  </si>
  <si>
    <t>Class 5</t>
  </si>
  <si>
    <t>0</t>
  </si>
  <si>
    <t xml:space="preserve">Sento N Kargbo </t>
  </si>
  <si>
    <t xml:space="preserve">Alice conteh </t>
  </si>
  <si>
    <t xml:space="preserve">Adorah Alfred Kamara </t>
  </si>
  <si>
    <t>XEY73100732</t>
  </si>
  <si>
    <t>kakua@clappia.com</t>
  </si>
  <si>
    <t>30-06-2025 07:44 AM</t>
  </si>
  <si>
    <t>30-06-2025 07:49 AM</t>
  </si>
  <si>
    <t>District: Bo
Chiefdom: Kakua
PHU name: Veronica MCHP
Community name: New England
Name of school: Al-Noor Primary School
Enrollment: 157</t>
  </si>
  <si>
    <t>Public</t>
  </si>
  <si>
    <t xml:space="preserve">Henry Edwards </t>
  </si>
  <si>
    <t xml:space="preserve">Patricia Lucida lahai </t>
  </si>
  <si>
    <t xml:space="preserve">Kevin I Conteh </t>
  </si>
  <si>
    <t>YRY11174129</t>
  </si>
  <si>
    <t>Makenicity</t>
  </si>
  <si>
    <t>District: Bombali
Chiefdom: Makeni City
PHU name: Teko Barracks CHP
Community name: Congo Town (Makeni City)
Name of school: National Pentecostal Primary School (2191-2-04396)(Congo Town (Makeni City), Teko Barracks CHP)
Enrollment: 77</t>
  </si>
  <si>
    <t xml:space="preserve">Fatmata Bangura </t>
  </si>
  <si>
    <t xml:space="preserve">Mohamed Tarawalie </t>
  </si>
  <si>
    <t xml:space="preserve">Fatmata Kamara </t>
  </si>
  <si>
    <t>XCN67989682</t>
  </si>
  <si>
    <t>Biriwa</t>
  </si>
  <si>
    <t>30-06-2025 07:47 AM</t>
  </si>
  <si>
    <t>District: Bombali
Chiefdom: Biriwa
PHU name: Kagbaneh CHC
Community name: Kagbaneh (Biriwa)
Name of school: Wesleyan Church Of Sierra Leone Primary School (2101-2-04073)(Kagbaneh (Biriwa), Kagbaneh CHC)
Enrollment: 190</t>
  </si>
  <si>
    <t>Hassan conteh</t>
  </si>
  <si>
    <t>Mohamed  G  Mansaray</t>
  </si>
  <si>
    <t>Mattu Sillah</t>
  </si>
  <si>
    <t>ZOM52930135</t>
  </si>
  <si>
    <t>baoma@clappia.com</t>
  </si>
  <si>
    <t>District: Bo
Chiefdom: Baoma
PHU name: Baoma CHP
Community name: Baoma Station
Name of school: Ansarul Islamic Primary School
Enrollment: 318</t>
  </si>
  <si>
    <t>AGNES SAMA</t>
  </si>
  <si>
    <t>Alex..maada..kowa</t>
  </si>
  <si>
    <t>Miriama Kaimapo</t>
  </si>
  <si>
    <t>TSG59452380</t>
  </si>
  <si>
    <t>gbo@clappia.com</t>
  </si>
  <si>
    <t>30-06-2025 07:39 AM</t>
  </si>
  <si>
    <t>District: Bo
Chiefdom: Gbo
PHU name: Gbaiima Songa CHC
Community name: Mokebbie
Name of school: Peevic Aviation Primary School
Enrollment: 138</t>
  </si>
  <si>
    <t>Josephine Faith Fannah</t>
  </si>
  <si>
    <t>Fatmata c Vandy</t>
  </si>
  <si>
    <t>Benjamin s  sesaymmo</t>
  </si>
  <si>
    <t>XWH86274748</t>
  </si>
  <si>
    <t>30-06-2025 07:35 AM</t>
  </si>
  <si>
    <t>District: Bombali
Chiefdom: Makeni City
PHU name: Bombali Police CHC
Community name: 85 Old Magburaka Road, Makeni
Name of school: King Jesus International Academy Primary School(2191-2-14933)(85 Old Magburaka Road, Makeni, Bombali Police CHC)
Enrollment: 0</t>
  </si>
  <si>
    <t xml:space="preserve">Fatmata Amie Gbla </t>
  </si>
  <si>
    <t xml:space="preserve">Rugiatu kargbo </t>
  </si>
  <si>
    <t xml:space="preserve">Fatmata Gibril Kalokoh </t>
  </si>
  <si>
    <t>CCE58524124</t>
  </si>
  <si>
    <t>bocity@clappia.com</t>
  </si>
  <si>
    <t>30-06-2025 07:34 AM</t>
  </si>
  <si>
    <t>District: Bo
Chiefdom: Bo City
PHU name: Morning Star CHP
Community name: C-Line Sewa Road
Name of school: R C Madonna Primary School
Enrollment: 196</t>
  </si>
  <si>
    <t>Elizabeth B M'brewah</t>
  </si>
  <si>
    <t>Amie Barrie</t>
  </si>
  <si>
    <t>Agnes F Jaba</t>
  </si>
  <si>
    <t>WDK81865760</t>
  </si>
  <si>
    <t>30-06-2025 07:33 AM</t>
  </si>
  <si>
    <t>District: Bo
Chiefdom: Bo City
PHU name: Break Through MCHP
Community name: Mendawa
Name of school: Rosal International Academy
Enrollment: 169</t>
  </si>
  <si>
    <t xml:space="preserve">Lydia Thomas </t>
  </si>
  <si>
    <t xml:space="preserve">Augusta Rogers </t>
  </si>
  <si>
    <t xml:space="preserve">Jamiru Ibrahim </t>
  </si>
  <si>
    <t>HVD62101551</t>
  </si>
  <si>
    <t>Ngowahun</t>
  </si>
  <si>
    <t>30-06-2025 07:30 AM</t>
  </si>
  <si>
    <t>District: Bombali
Chiefdom: Ngowahun 
PHU name: Maharie CHP
Community name: Maharie (N'Gowahun)
Name of school: Wesleyan Church of Sierra Leone Primary (2110-2-04580)(Maharie (N'Gowahun), Maharie CHP)
Enrollment: 260</t>
  </si>
  <si>
    <t>Yealie turay</t>
  </si>
  <si>
    <t>Marian sesay</t>
  </si>
  <si>
    <t>Mohamed A kamara</t>
  </si>
  <si>
    <t>UAL61708653</t>
  </si>
  <si>
    <t>30-06-2025 07:20 AM</t>
  </si>
  <si>
    <t>District: Bo
Chiefdom: Kakua
PHU name: M. M. Maternity MCHP
Community name: Nyagorehun 
Name of school: Glory Assemble School
Enrollment: 66</t>
  </si>
  <si>
    <t>Cecilia Blackie</t>
  </si>
  <si>
    <t xml:space="preserve">Fatmata W Jalloh </t>
  </si>
  <si>
    <t>Phelix A. Kainwo</t>
  </si>
  <si>
    <t>ZFJ65860817</t>
  </si>
  <si>
    <t>bargbo@clappia.com</t>
  </si>
  <si>
    <t>30-06-2025 07:19 AM</t>
  </si>
  <si>
    <t>District: Bo
Chiefdom: Bargbo
PHU name: Mano Yorgbo MCHP
Community name: Dandabu
Name of school: National Islamic Primary School
Enrollment: 259</t>
  </si>
  <si>
    <t>Alice Fofanah</t>
  </si>
  <si>
    <t>Mariana ArunaMU</t>
  </si>
  <si>
    <t>Paul .T .M.  Saffa</t>
  </si>
  <si>
    <t>SSQ62369537</t>
  </si>
  <si>
    <t>30-06-2025 07:16 AM</t>
  </si>
  <si>
    <t>District: Bombali
Chiefdom: Ngowahun 
PHU name: Kalangba (Ngowahun) CHC
Community name: Maforay Kolatick N'Gowahun
Name of school: Victory International Academy Primary School (2110-2-14941)(Maforay Kolatick N'Gowahun, Kalangba (Ngowahun) CHC)
Enrollment: 0</t>
  </si>
  <si>
    <t xml:space="preserve">Ramatu Barrie </t>
  </si>
  <si>
    <t xml:space="preserve">Kadiatu Sesay </t>
  </si>
  <si>
    <t xml:space="preserve">Edward Lamin Kargbo </t>
  </si>
  <si>
    <t>DEW52932994</t>
  </si>
  <si>
    <t>30-06-2025 07:12 AM</t>
  </si>
  <si>
    <t>District: Bo
Chiefdom: Gbo
PHU name: Sembehun Mamangewor MCHP
Community name: Sembehun
Name of school: Aladura Primary School
Enrollment: 76</t>
  </si>
  <si>
    <t>Mariana D Jalloh</t>
  </si>
  <si>
    <t>Hawa Blessing Kamara</t>
  </si>
  <si>
    <t>Francis Jusu</t>
  </si>
  <si>
    <t>LVH98427672</t>
  </si>
  <si>
    <t>Safroko Limba</t>
  </si>
  <si>
    <t>30-06-2025 07:07 AM</t>
  </si>
  <si>
    <t>District: Bombali
Chiefdom: Safroko Limba 
PHU name: Maselleh MCHP
Community name: Masselleh (Safroko Limba)
Name of school: Wesleyan Church Of Sierra Leone Primary School (2112-2-04697)(Masselleh (Safroko Limba), Maselleh MCHP)
Enrollment: 188</t>
  </si>
  <si>
    <t>Kai koroma</t>
  </si>
  <si>
    <t xml:space="preserve">Christiana Laundeh </t>
  </si>
  <si>
    <t>Alex.A .T Bangurah</t>
  </si>
  <si>
    <t>UOJ36407166</t>
  </si>
  <si>
    <t>Makaria</t>
  </si>
  <si>
    <t>District: Bombali
Chiefdom: Makarie 
PHU name: Masongbo (Makarie) CHC
Community name: Robombeh (Makari)
Name of school: Bai Sebora Kasangha Islamic Primary School (2108-2-13090)(Robombeh (Makari), Masongbo (Makarie) CHC)
Enrollment: 223</t>
  </si>
  <si>
    <t xml:space="preserve">Isata T Bangura </t>
  </si>
  <si>
    <t xml:space="preserve">Alpha Kargbo </t>
  </si>
  <si>
    <t>Sallay Bundu</t>
  </si>
  <si>
    <t>IAB95995918</t>
  </si>
  <si>
    <t>Tinkoko</t>
  </si>
  <si>
    <t>30-06-2025 07:06 AM</t>
  </si>
  <si>
    <t>District: Bo
Chiefdom: Tinkoko
PHU name: Gondama CHC
Community name: Gondama
Name of school: SLUIM Islamic Primary School
Enrollment: 154</t>
  </si>
  <si>
    <t xml:space="preserve">Hawa mansaray </t>
  </si>
  <si>
    <t>Mariama tarawally</t>
  </si>
  <si>
    <t>Saffa sarmu</t>
  </si>
  <si>
    <t>TAR58962652</t>
  </si>
  <si>
    <t>30-06-2025 07:01 AM</t>
  </si>
  <si>
    <t>District: Bo
Chiefdom: Tinkoko
PHU name: Theresa Hakim CHP
Community name: Thomas Town Extension
Name of school: Providence Primary School
Enrollment: 140</t>
  </si>
  <si>
    <t>Mary Alpha</t>
  </si>
  <si>
    <t>Christina J mansaray</t>
  </si>
  <si>
    <t>Rugsyl Jitta Ndolleh</t>
  </si>
  <si>
    <t>BXE49992194</t>
  </si>
  <si>
    <t>District: Bo
Chiefdom: Tinkoko
PHU name: Gondama CHC
Community name: Gondama
Name of school: Every Nation Primary School
Enrollment: 260</t>
  </si>
  <si>
    <t xml:space="preserve">Mariama Yilla </t>
  </si>
  <si>
    <t xml:space="preserve">Bernadette J George </t>
  </si>
  <si>
    <t>Saidu moigua</t>
  </si>
  <si>
    <t>MTO06577109</t>
  </si>
  <si>
    <t>Gbendembu</t>
  </si>
  <si>
    <t>District: Bombali
Chiefdom: Gbendembu 
PHU name: Gbendembu CHC
Community name: Gbendembu
Name of school: Sierra Leone Muslim Women Benevolent Organisation Primary School (2105-2-04247)(Gbendembu, Gbendembu CHC)
Enrollment: 311</t>
  </si>
  <si>
    <t>Beatrice Alice. Lebbie</t>
  </si>
  <si>
    <t>Sulaiman Bah</t>
  </si>
  <si>
    <t>Abdulrahman T Barrie</t>
  </si>
  <si>
    <t>DGJ92740467</t>
  </si>
  <si>
    <t>30-06-2025 06:56 AM</t>
  </si>
  <si>
    <t>District: Bombali
Chiefdom: Makeni City
PHU name: Red Cross (Makeni City) CHP
Community name: Renka Street Makeni (Makeni City)
Name of school: Sierra Leone Muslim Women Benevolent Organisation Primary School (2191-2-04381)(Renka Street Makeni (Makeni City), Red Cross (Makeni City) CHP)
Enrollment: 168</t>
  </si>
  <si>
    <t xml:space="preserve">Achmed fears </t>
  </si>
  <si>
    <t>Mohamed conteh</t>
  </si>
  <si>
    <t>Sabiana</t>
  </si>
  <si>
    <t>XPO38892450</t>
  </si>
  <si>
    <t>District: Bo
Chiefdom: Bo City
PHU name: Break Through MCHP
Community name: Joe Town
Name of school: Desire Devine Bilingual Academiy
Enrollment: 197</t>
  </si>
  <si>
    <t>JANET ROGERS</t>
  </si>
  <si>
    <t>Philicia Bobordeen</t>
  </si>
  <si>
    <t xml:space="preserve">Sonnie Rogers </t>
  </si>
  <si>
    <t>OII57933828</t>
  </si>
  <si>
    <t>30-06-2025 06:54 AM</t>
  </si>
  <si>
    <t>District: Bo
Chiefdom: Kakua
PHU name: Ndegbomie MCHP
Community name: Falaba (Kakua)
Name of school: Believer's Christian Community
Enrollment: 272</t>
  </si>
  <si>
    <t>Amara foray</t>
  </si>
  <si>
    <t>Aminata Bangalie</t>
  </si>
  <si>
    <t>Baby massaquoi</t>
  </si>
  <si>
    <t>FOF95163005</t>
  </si>
  <si>
    <t>30-06-2025 06:49 AM</t>
  </si>
  <si>
    <t>District: Bombali
Chiefdom: Makarie 
PHU name: Fullah Town 1 CHP
Community name: Robaray (Makari)
Name of school: Sierra Leone Muslim Women Benevolent Organisation Primary School (2108-2-04350)(Robaray (Makari), Fullah Town 1 CHP)
Enrollment: 177</t>
  </si>
  <si>
    <t>Dyna Jamie patricks</t>
  </si>
  <si>
    <t>Saito A marah</t>
  </si>
  <si>
    <t xml:space="preserve">Issa Koroma </t>
  </si>
  <si>
    <t>PWC02903528</t>
  </si>
  <si>
    <t>BombaliShebora</t>
  </si>
  <si>
    <t>District: Bombali
Chiefdom: Bombali Sebora 
PHU name: Maforay (Bombali Sebora) CHP
Community name: Mabarrie Village
Name of school: Royal Academy Primary School (2102-2-14938)(Mabarrie Village, Maforay (Bombali Sebora) CHP)
Enrollment: 0</t>
  </si>
  <si>
    <t>Fatmata T Turay</t>
  </si>
  <si>
    <t>Daphne B Macauley</t>
  </si>
  <si>
    <t>Mabinty Tarawali</t>
  </si>
  <si>
    <t>KSK14026686</t>
  </si>
  <si>
    <t>30-06-2025 06:48 AM</t>
  </si>
  <si>
    <t>District: Bo
Chiefdom: Kakua
PHU name: Gbongboma CHP
Community name: Gbongboma
Name of school: S L M B Primary School
Enrollment: 273</t>
  </si>
  <si>
    <t>1 and 2</t>
  </si>
  <si>
    <t>Juliet y. Yopoi</t>
  </si>
  <si>
    <t>NCI73589757</t>
  </si>
  <si>
    <t>30-06-2025 06:45 AM</t>
  </si>
  <si>
    <t>District: Bo
Chiefdom: Bo City
PHU name: Batiama MCHP
Community name: Goigoma
Name of school: A-Jallie Primary School
Enrollment: 100</t>
  </si>
  <si>
    <t>Modu  T Mansaray</t>
  </si>
  <si>
    <t>Seibatu H Yokie</t>
  </si>
  <si>
    <t>Justina T Momodu</t>
  </si>
  <si>
    <t>EXH27204622</t>
  </si>
  <si>
    <t>niawalenga@clappia.com</t>
  </si>
  <si>
    <t>30-06-2025 06:44 AM</t>
  </si>
  <si>
    <t>District: Bo
Chiefdom: Niawa Lenga
PHU name: Nemgbema CHP
Community name: Mbellebu
Name of school: B D E C Primary School
Enrollment: 105</t>
  </si>
  <si>
    <t xml:space="preserve">Foday Francis Kargbo </t>
  </si>
  <si>
    <t xml:space="preserve">Edmond Bangalie </t>
  </si>
  <si>
    <t xml:space="preserve">Warah Conteh </t>
  </si>
  <si>
    <t>APR80629155</t>
  </si>
  <si>
    <t>30-06-2025 06:42 AM</t>
  </si>
  <si>
    <t>District: Bo
Chiefdom: Kakua
PHU name: Nafaya MCHP
Community name: Manjama Shellmingo
Name of school: S L U I M Primary School
Enrollment: 191</t>
  </si>
  <si>
    <t>Agnes Amara</t>
  </si>
  <si>
    <t>Sulaiman swaray</t>
  </si>
  <si>
    <t>Bettymvonjoe</t>
  </si>
  <si>
    <t>LMG35734104</t>
  </si>
  <si>
    <t>30-06-2025 06:41 AM</t>
  </si>
  <si>
    <t>District: Bo
Chiefdom: Niawa Lenga
PHU name: Nemgbema CHP
Community name: Tondorya
Name of school: B D E C Primary School
Enrollment: 178</t>
  </si>
  <si>
    <t>Ibrahim Gamanga</t>
  </si>
  <si>
    <t>Juliana v Allieu</t>
  </si>
  <si>
    <t xml:space="preserve">David Johnny </t>
  </si>
  <si>
    <t>BXU62986863</t>
  </si>
  <si>
    <t>lugbu@clappia.com</t>
  </si>
  <si>
    <t>30-06-2025 06:40 AM</t>
  </si>
  <si>
    <t>District: Bo
Chiefdom: Lugbu
PHU name: Bontiwo MCHP
Community name: Bontiwo
Name of school: I C S Primary School
Enrollment: 247</t>
  </si>
  <si>
    <t>Lucy .M Sam</t>
  </si>
  <si>
    <t>Wuyata  Mannah</t>
  </si>
  <si>
    <t>Alhaji  Nyambeh</t>
  </si>
  <si>
    <t>ZVE26292877</t>
  </si>
  <si>
    <t>30-06-2025 06:39 AM</t>
  </si>
  <si>
    <t>District: Bombali
Chiefdom: Makarie 
PHU name: Fullah Town 1 CHP
Community name: Madina Tabai Makari
Name of school: Redemption Bilingual Academy Primary School (2108-2-13793)(Madina Tabai Makari, Fullah Town 1 CHP)
Enrollment: 167</t>
  </si>
  <si>
    <t>Margaret kabia</t>
  </si>
  <si>
    <t>Zainab koroma</t>
  </si>
  <si>
    <t>Alhaji turay</t>
  </si>
  <si>
    <t>MPD68460165</t>
  </si>
  <si>
    <t>30-06-2025 06:35 AM</t>
  </si>
  <si>
    <t>District: Bo
Chiefdom: Kakua
PHU name: M. M. Maternity MCHP
Community name: Nyagorehun 
Name of school: Nation Evangelist Ministries
Enrollment: 124</t>
  </si>
  <si>
    <t>Hindowa Alie</t>
  </si>
  <si>
    <t>Sheku koroma</t>
  </si>
  <si>
    <t>Harun K Kanneh</t>
  </si>
  <si>
    <t>REC58566440</t>
  </si>
  <si>
    <t>30-06-2025 06:27 AM</t>
  </si>
  <si>
    <t>District: Bombali
Chiefdom: Bombali Sebora 
PHU name: Masory CHP
Community name: Rogberay (Bombali Sebora)
Name of school: Community Primary School (2102-2-04121)(Rogberay (Bombali Sebora), Masory CHP)
Enrollment: 241</t>
  </si>
  <si>
    <t>Esther I kamara</t>
  </si>
  <si>
    <t>Yabundu kanu</t>
  </si>
  <si>
    <t>Mohamed s kamara</t>
  </si>
  <si>
    <t>TOE84451698</t>
  </si>
  <si>
    <t>District: Bo
Chiefdom: Kakua
PHU name: Ndegbomie MCHP
Community name: Falaba (Kakua)
Name of school: Grace International
Enrollment: 445</t>
  </si>
  <si>
    <t>Mary I Dakowa</t>
  </si>
  <si>
    <t>Marian I Sandy</t>
  </si>
  <si>
    <t>Timothy S Kamara</t>
  </si>
  <si>
    <t>SBM01803467</t>
  </si>
  <si>
    <t>30-06-2025 06:24 AM</t>
  </si>
  <si>
    <t>District: Bo
Chiefdom: Tinkoko
PHU name: We Care Health CHP
Community name: Mosamai
Name of school: Church Brima Primary School
Enrollment: 192</t>
  </si>
  <si>
    <t>Janet Hannah Kallay</t>
  </si>
  <si>
    <t>Isatu Massaquoi Mar</t>
  </si>
  <si>
    <t>Mariama Gbanda</t>
  </si>
  <si>
    <t>OAH65104744</t>
  </si>
  <si>
    <t>30-06-2025 06:23 AM</t>
  </si>
  <si>
    <t>District: Bo
Chiefdom: Tinkoko
PHU name: Zion CHP
Community name: Bandawa
Name of school: Zion Ministry Pri Sch
Enrollment: 100</t>
  </si>
  <si>
    <t>Rebecca M Sandy</t>
  </si>
  <si>
    <t>Yeabu B Kanu</t>
  </si>
  <si>
    <t>Mary Y Senesie</t>
  </si>
  <si>
    <t>WGB43512096</t>
  </si>
  <si>
    <t>30-06-2025 06:20 AM</t>
  </si>
  <si>
    <t>District: Bombali
Chiefdom: Ngowahun 
PHU name: Kalangba (Ngowahun) CHC
Community name: Maforay Kolatick (N'Gowahun)
Name of school: Roman Catholic Primary School (2110-2-04583)(Maforay Kolatick (N'Gowahun), Kalangba (Ngowahun) CHC)
Enrollment: 165</t>
  </si>
  <si>
    <t>Victoria Bangura</t>
  </si>
  <si>
    <t xml:space="preserve">Ibrahim Blackie </t>
  </si>
  <si>
    <t xml:space="preserve">Jonathan Bangura </t>
  </si>
  <si>
    <t>BVJ42363308</t>
  </si>
  <si>
    <t>30-06-2025 06:17 AM</t>
  </si>
  <si>
    <t>District: Bombali
Chiefdom: Makarie 
PHU name: Mangay Loko MCHP
Community name: Mange Loko (Makari)
Name of school: Baptist Model Primary School (2108-2-04331)(Mange Loko (Makari), Mangay Loko MCHP)
Enrollment: 243</t>
  </si>
  <si>
    <t xml:space="preserve">Marie Koroma </t>
  </si>
  <si>
    <t>Umuhawa m sesay</t>
  </si>
  <si>
    <t>Ibrahim A sesay</t>
  </si>
  <si>
    <t>FHW52808642</t>
  </si>
  <si>
    <t>30-06-2025 06:13 AM</t>
  </si>
  <si>
    <t>District: Bo
Chiefdom: Bo City
PHU name: Agape CHC
Community name: Kennedy Section
Name of school: Islamic Primary School
Enrollment: 172</t>
  </si>
  <si>
    <t>Emmanuel Charles</t>
  </si>
  <si>
    <t>Tiangay Allen</t>
  </si>
  <si>
    <t xml:space="preserve">Sutta Kamara </t>
  </si>
  <si>
    <t>ZSM06245428</t>
  </si>
  <si>
    <t>30-06-2025 05:54 AM</t>
  </si>
  <si>
    <t>District: Bo
Chiefdom: Tinkoko
PHU name: Mattru on the Rail CHP
Community name: Mattru on the Rail
Name of school: R C Primary School
Enrollment: 133</t>
  </si>
  <si>
    <t xml:space="preserve">Amadu Alhaji Barrie </t>
  </si>
  <si>
    <t>Eva makannah</t>
  </si>
  <si>
    <t>Lahai Alpha</t>
  </si>
  <si>
    <t>YZO70208952</t>
  </si>
  <si>
    <t>30-06-2025 05:35 AM</t>
  </si>
  <si>
    <t>District: Bo
Chiefdom: Bagbwe
PHU name: Ngalu CHC
Community name: Ngalu
Name of school: Ansarul Primary School
Enrollment: 77</t>
  </si>
  <si>
    <t>Martha Samba</t>
  </si>
  <si>
    <t>Ishmael Mokowa</t>
  </si>
  <si>
    <t>Abibatu Koroma</t>
  </si>
  <si>
    <t>QMK55470160</t>
  </si>
  <si>
    <t>30-06-2025 05:19 AM</t>
  </si>
  <si>
    <t>30-06-2025 05:26 AM</t>
  </si>
  <si>
    <t>District: Bo
Chiefdom: Bo City
PHU name: Batiama MCHP
Community name: Batiama Layout
Name of school: Huzzy Primary School
Enrollment: 23</t>
  </si>
  <si>
    <t>Veronica Gborie</t>
  </si>
  <si>
    <t>Josephine S Simbo</t>
  </si>
  <si>
    <t>Mohamed Lamin Ngegba</t>
  </si>
  <si>
    <t>BVK64399603</t>
  </si>
  <si>
    <t>30-06-2025 05:24 AM</t>
  </si>
  <si>
    <t>30-06-2025 05:25 AM</t>
  </si>
  <si>
    <t>District: Bo
Chiefdom: Baoma
PHU name: Pelewahun MCHP
Community name: Pelewahun
Name of school: ICS Primary School
Enrollment: 223</t>
  </si>
  <si>
    <t>Christiana  Kangayo</t>
  </si>
  <si>
    <t>Isata Mabel saffa</t>
  </si>
  <si>
    <t>Musa  Alie</t>
  </si>
  <si>
    <t>BWF12528097</t>
  </si>
  <si>
    <t>30-06-2025 05:17 AM</t>
  </si>
  <si>
    <t>District: Bo
Chiefdom: Baoma
PHU name: Faabu MCHP
Community name: Faabu
Name of school: R C Primary School
Enrollment: 269</t>
  </si>
  <si>
    <t>Solomon lahai</t>
  </si>
  <si>
    <t>Margaret T Harding</t>
  </si>
  <si>
    <t>Ibrahim A Mansaray</t>
  </si>
  <si>
    <t>OAJ85397146</t>
  </si>
  <si>
    <t>30-06-2025 04:09 AM</t>
  </si>
  <si>
    <t>District: Bo
Chiefdom: Kakua
PHU name: SLRCS CHC
Community name: Njai Town (Bo Town)
Name of school: District Education Committee Primary School (Lower)(Njai Town (Bo Town), SLRCS CHC)
Enrollment: 224</t>
  </si>
  <si>
    <t xml:space="preserve">Esther m Ndaloma </t>
  </si>
  <si>
    <t xml:space="preserve">Zainab Edwards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</si>
</sst>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44"/>
    <col customWidth="1" min="2" max="2" width="21.78"/>
    <col customWidth="1" min="3" max="4" width="18.33"/>
    <col customWidth="1" min="5" max="5" width="57.33"/>
    <col customWidth="1" min="6" max="41" width="8.56"/>
    <col customWidth="1" min="42" max="42" width="23.56"/>
    <col customWidth="1" min="43" max="43" width="8.56"/>
    <col customWidth="1" min="44" max="44" width="25.89"/>
    <col customWidth="1" min="45" max="45" width="8.56"/>
    <col customWidth="1" min="46" max="46" width="24.33"/>
    <col customWidth="1" min="47" max="47" width="25.0"/>
    <col customWidth="1" min="48" max="48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ht="15.75" customHeight="1">
      <c r="A2" s="1" t="s">
        <v>45</v>
      </c>
      <c r="B2" s="1" t="s">
        <v>46</v>
      </c>
      <c r="C2" s="1" t="s">
        <v>47</v>
      </c>
      <c r="D2" s="1" t="s">
        <v>47</v>
      </c>
      <c r="E2" s="1" t="s">
        <v>48</v>
      </c>
      <c r="F2" s="1" t="s">
        <v>49</v>
      </c>
      <c r="G2" s="1">
        <v>250.0</v>
      </c>
      <c r="H2" s="1" t="s">
        <v>50</v>
      </c>
      <c r="I2" s="1">
        <v>69.0</v>
      </c>
      <c r="J2" s="1">
        <v>31.0</v>
      </c>
      <c r="K2" s="1">
        <v>29.0</v>
      </c>
      <c r="L2" s="1">
        <v>38.0</v>
      </c>
      <c r="M2" s="1">
        <v>36.0</v>
      </c>
      <c r="N2" s="1" t="s">
        <v>51</v>
      </c>
      <c r="O2" s="1">
        <v>38.0</v>
      </c>
      <c r="P2" s="1">
        <v>13.0</v>
      </c>
      <c r="Q2" s="1">
        <v>13.0</v>
      </c>
      <c r="R2" s="1">
        <v>25.0</v>
      </c>
      <c r="S2" s="1">
        <v>24.0</v>
      </c>
      <c r="T2" s="1" t="s">
        <v>52</v>
      </c>
      <c r="U2" s="1">
        <v>42.0</v>
      </c>
      <c r="V2" s="1">
        <v>18.0</v>
      </c>
      <c r="W2" s="1">
        <v>18.0</v>
      </c>
      <c r="X2" s="1">
        <v>24.0</v>
      </c>
      <c r="Y2" s="1">
        <v>22.0</v>
      </c>
      <c r="Z2" s="1" t="s">
        <v>53</v>
      </c>
      <c r="AA2" s="1">
        <v>42.0</v>
      </c>
      <c r="AB2" s="1">
        <v>22.0</v>
      </c>
      <c r="AC2" s="1">
        <v>21.0</v>
      </c>
      <c r="AD2" s="1">
        <v>20.0</v>
      </c>
      <c r="AE2" s="1">
        <v>19.0</v>
      </c>
      <c r="AF2" s="1" t="s">
        <v>54</v>
      </c>
      <c r="AG2" s="1">
        <v>31.0</v>
      </c>
      <c r="AH2" s="1">
        <v>17.0</v>
      </c>
      <c r="AI2" s="1">
        <v>14.0</v>
      </c>
      <c r="AJ2" s="1">
        <v>14.0</v>
      </c>
      <c r="AK2" s="1">
        <v>13.0</v>
      </c>
      <c r="AL2" s="1">
        <v>209.0</v>
      </c>
      <c r="AM2" s="1" t="s">
        <v>55</v>
      </c>
      <c r="AN2" s="1">
        <v>41.0</v>
      </c>
      <c r="AO2" s="1">
        <v>41.0</v>
      </c>
      <c r="AP2" s="1" t="s">
        <v>56</v>
      </c>
      <c r="AQ2" s="2" t="str">
        <f>HYPERLINK("https://icf.clappia.com/app/GMB253374/submission/HFJ22794410/ICF247370-GMB253374-663j8noche7200000000/SIG-20250630_124919oo8o.jpeg", "SIG-20250630_124919oo8o.jpeg")</f>
        <v>SIG-20250630_124919oo8o.jpeg</v>
      </c>
      <c r="AR2" s="1" t="s">
        <v>57</v>
      </c>
      <c r="AS2" s="2" t="str">
        <f>HYPERLINK("https://icf.clappia.com/app/GMB253374/submission/HFJ22794410/ICF247370-GMB253374-43pa2io1bh9m00000000/SIG-20250630_124913ema1.jpeg", "SIG-20250630_124913ema1.jpeg")</f>
        <v>SIG-20250630_124913ema1.jpeg</v>
      </c>
      <c r="AT2" s="1" t="s">
        <v>58</v>
      </c>
      <c r="AU2" s="2" t="str">
        <f>HYPERLINK("https://icf.clappia.com/app/GMB253374/submission/HFJ22794410/ICF247370-GMB253374-17diad2i3m1280000000/SIG-20250630_1249go9d2.jpeg", "SIG-20250630_1249go9d2.jpeg")</f>
        <v>SIG-20250630_1249go9d2.jpeg</v>
      </c>
      <c r="AV2" s="2" t="str">
        <f>HYPERLINK("https://www.google.com/maps/place/8.9147217%2C-12.0330667", "8.9147217,-12.0330667")</f>
        <v>8.9147217,-12.0330667</v>
      </c>
    </row>
    <row r="3" ht="15.75" customHeight="1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>
        <v>157.0</v>
      </c>
      <c r="H3" s="1" t="s">
        <v>50</v>
      </c>
      <c r="I3" s="1">
        <v>49.0</v>
      </c>
      <c r="J3" s="1">
        <v>18.0</v>
      </c>
      <c r="K3" s="1">
        <v>6.0</v>
      </c>
      <c r="L3" s="1">
        <v>31.0</v>
      </c>
      <c r="M3" s="1">
        <v>14.0</v>
      </c>
      <c r="N3" s="1" t="s">
        <v>51</v>
      </c>
      <c r="O3" s="1">
        <v>71.0</v>
      </c>
      <c r="P3" s="1">
        <v>32.0</v>
      </c>
      <c r="Q3" s="1">
        <v>16.0</v>
      </c>
      <c r="R3" s="1">
        <v>39.0</v>
      </c>
      <c r="S3" s="1">
        <v>21.0</v>
      </c>
      <c r="T3" s="1" t="s">
        <v>52</v>
      </c>
      <c r="U3" s="1">
        <v>44.0</v>
      </c>
      <c r="V3" s="1">
        <v>14.0</v>
      </c>
      <c r="W3" s="1">
        <v>14.0</v>
      </c>
      <c r="X3" s="1">
        <v>30.0</v>
      </c>
      <c r="Y3" s="1">
        <v>24.0</v>
      </c>
      <c r="Z3" s="1" t="s">
        <v>53</v>
      </c>
      <c r="AA3" s="1">
        <v>44.0</v>
      </c>
      <c r="AB3" s="1">
        <v>21.0</v>
      </c>
      <c r="AC3" s="1">
        <v>20.0</v>
      </c>
      <c r="AD3" s="1">
        <v>23.0</v>
      </c>
      <c r="AE3" s="1">
        <v>20.0</v>
      </c>
      <c r="AF3" s="1" t="s">
        <v>54</v>
      </c>
      <c r="AG3" s="1">
        <v>43.0</v>
      </c>
      <c r="AH3" s="1">
        <v>13.0</v>
      </c>
      <c r="AI3" s="1">
        <v>12.0</v>
      </c>
      <c r="AJ3" s="1">
        <v>30.0</v>
      </c>
      <c r="AK3" s="1">
        <v>10.0</v>
      </c>
      <c r="AL3" s="1">
        <v>157.0</v>
      </c>
      <c r="AM3" s="1" t="s">
        <v>55</v>
      </c>
      <c r="AN3" s="1" t="s">
        <v>55</v>
      </c>
      <c r="AO3" s="1" t="s">
        <v>55</v>
      </c>
      <c r="AP3" s="1" t="s">
        <v>65</v>
      </c>
      <c r="AQ3" s="2" t="str">
        <f>HYPERLINK("https://icf.clappia.com/app/GMB253374/submission/XEY73100732/ICF247370-GMB253374-2moa8eppjj6o00000000/SIG-20250630_122918jff4.jpeg", "SIG-20250630_122918jff4.jpeg")</f>
        <v>SIG-20250630_122918jff4.jpeg</v>
      </c>
      <c r="AR3" s="1" t="s">
        <v>66</v>
      </c>
      <c r="AS3" s="2" t="str">
        <f>HYPERLINK("https://icf.clappia.com/app/GMB253374/submission/XEY73100732/ICF247370-GMB253374-5bjob1n9i3le00000000/SIG-20250630_1229132gk2.jpeg", "SIG-20250630_1229132gk2.jpeg")</f>
        <v>SIG-20250630_1229132gk2.jpeg</v>
      </c>
      <c r="AT3" s="1" t="s">
        <v>67</v>
      </c>
      <c r="AU3" s="2" t="str">
        <f>HYPERLINK("https://icf.clappia.com/app/GMB253374/submission/XEY73100732/ICF247370-GMB253374-1oad6i854deee0000000/SIG-20250630_1242mkdnd.jpeg", "SIG-20250630_1242mkdnd.jpeg")</f>
        <v>SIG-20250630_1242mkdnd.jpeg</v>
      </c>
      <c r="AV3" s="2" t="str">
        <f>HYPERLINK("https://www.google.com/maps/place/7.9332386%2C-11.7187503", "7.9332386,-11.7187503")</f>
        <v>7.9332386,-11.7187503</v>
      </c>
    </row>
    <row r="4" ht="15.75" customHeight="1">
      <c r="A4" s="1" t="s">
        <v>68</v>
      </c>
      <c r="B4" s="1" t="s">
        <v>69</v>
      </c>
      <c r="C4" s="1" t="s">
        <v>62</v>
      </c>
      <c r="D4" s="1" t="s">
        <v>62</v>
      </c>
      <c r="E4" s="1" t="s">
        <v>70</v>
      </c>
      <c r="F4" s="1" t="s">
        <v>49</v>
      </c>
      <c r="G4" s="1">
        <v>100.0</v>
      </c>
      <c r="H4" s="1" t="s">
        <v>50</v>
      </c>
      <c r="I4" s="1">
        <v>26.0</v>
      </c>
      <c r="J4" s="1">
        <v>13.0</v>
      </c>
      <c r="K4" s="1">
        <v>12.0</v>
      </c>
      <c r="L4" s="1">
        <v>13.0</v>
      </c>
      <c r="M4" s="1">
        <v>8.0</v>
      </c>
      <c r="N4" s="1" t="s">
        <v>51</v>
      </c>
      <c r="O4" s="1">
        <v>13.0</v>
      </c>
      <c r="P4" s="1">
        <v>9.0</v>
      </c>
      <c r="Q4" s="1">
        <v>9.0</v>
      </c>
      <c r="R4" s="1">
        <v>4.0</v>
      </c>
      <c r="S4" s="1">
        <v>4.0</v>
      </c>
      <c r="T4" s="1" t="s">
        <v>52</v>
      </c>
      <c r="U4" s="1">
        <v>11.0</v>
      </c>
      <c r="V4" s="1">
        <v>5.0</v>
      </c>
      <c r="W4" s="1">
        <v>5.0</v>
      </c>
      <c r="X4" s="1">
        <v>6.0</v>
      </c>
      <c r="Y4" s="1">
        <v>6.0</v>
      </c>
      <c r="Z4" s="1" t="s">
        <v>53</v>
      </c>
      <c r="AA4" s="1">
        <v>8.0</v>
      </c>
      <c r="AB4" s="1">
        <v>3.0</v>
      </c>
      <c r="AC4" s="1">
        <v>3.0</v>
      </c>
      <c r="AD4" s="1">
        <v>5.0</v>
      </c>
      <c r="AE4" s="1">
        <v>5.0</v>
      </c>
      <c r="AF4" s="1" t="s">
        <v>54</v>
      </c>
      <c r="AG4" s="1">
        <v>11.0</v>
      </c>
      <c r="AH4" s="1">
        <v>6.0</v>
      </c>
      <c r="AI4" s="1">
        <v>5.0</v>
      </c>
      <c r="AJ4" s="1">
        <v>5.0</v>
      </c>
      <c r="AK4" s="1">
        <v>3.0</v>
      </c>
      <c r="AL4" s="1">
        <v>60.0</v>
      </c>
      <c r="AM4" s="1" t="s">
        <v>55</v>
      </c>
      <c r="AN4" s="1">
        <v>40.0</v>
      </c>
      <c r="AO4" s="1">
        <v>40.0</v>
      </c>
      <c r="AP4" s="1" t="s">
        <v>71</v>
      </c>
      <c r="AQ4" s="2" t="str">
        <f>HYPERLINK("https://icf.clappia.com/app/GMB253374/submission/YRY11174129/ICF247370-GMB253374-6abe5fghf4e000000000/SIG-20250630_12465d5ap.jpeg", "SIG-20250630_12465d5ap.jpeg")</f>
        <v>SIG-20250630_12465d5ap.jpeg</v>
      </c>
      <c r="AR4" s="1" t="s">
        <v>72</v>
      </c>
      <c r="AS4" s="2" t="str">
        <f>HYPERLINK("https://icf.clappia.com/app/GMB253374/submission/YRY11174129/ICF247370-GMB253374-19cofeng3d21m0000000/SIG-20250630_1247e78l6.jpeg", "SIG-20250630_1247e78l6.jpeg")</f>
        <v>SIG-20250630_1247e78l6.jpeg</v>
      </c>
      <c r="AT4" s="1" t="s">
        <v>73</v>
      </c>
      <c r="AU4" s="2" t="str">
        <f>HYPERLINK("https://icf.clappia.com/app/GMB253374/submission/YRY11174129/ICF247370-GMB253374-1i4go88d5jf8c0000000/SIG-20250630_1247db7de.jpeg", "SIG-20250630_1247db7de.jpeg")</f>
        <v>SIG-20250630_1247db7de.jpeg</v>
      </c>
      <c r="AV4" s="2" t="str">
        <f>HYPERLINK("https://www.google.com/maps/place/8.8682749%2C-12.0316671", "8.8682749,-12.0316671")</f>
        <v>8.8682749,-12.0316671</v>
      </c>
    </row>
    <row r="5" ht="15.75" customHeight="1">
      <c r="A5" s="1" t="s">
        <v>74</v>
      </c>
      <c r="B5" s="1" t="s">
        <v>75</v>
      </c>
      <c r="C5" s="1" t="s">
        <v>76</v>
      </c>
      <c r="D5" s="1" t="s">
        <v>76</v>
      </c>
      <c r="E5" s="1" t="s">
        <v>77</v>
      </c>
      <c r="F5" s="1" t="s">
        <v>64</v>
      </c>
      <c r="G5" s="1">
        <v>300.0</v>
      </c>
      <c r="H5" s="1" t="s">
        <v>50</v>
      </c>
      <c r="I5" s="1">
        <v>70.0</v>
      </c>
      <c r="J5" s="1">
        <v>36.0</v>
      </c>
      <c r="K5" s="1">
        <v>34.0</v>
      </c>
      <c r="L5" s="1">
        <v>34.0</v>
      </c>
      <c r="M5" s="1">
        <v>32.0</v>
      </c>
      <c r="N5" s="1" t="s">
        <v>51</v>
      </c>
      <c r="O5" s="1">
        <v>62.0</v>
      </c>
      <c r="P5" s="1">
        <v>30.0</v>
      </c>
      <c r="Q5" s="1">
        <v>30.0</v>
      </c>
      <c r="R5" s="1">
        <v>32.0</v>
      </c>
      <c r="S5" s="1">
        <v>30.0</v>
      </c>
      <c r="T5" s="1" t="s">
        <v>52</v>
      </c>
      <c r="U5" s="1">
        <v>52.0</v>
      </c>
      <c r="V5" s="1">
        <v>27.0</v>
      </c>
      <c r="W5" s="1">
        <v>27.0</v>
      </c>
      <c r="X5" s="1">
        <v>25.0</v>
      </c>
      <c r="Y5" s="1">
        <v>25.0</v>
      </c>
      <c r="Z5" s="1" t="s">
        <v>53</v>
      </c>
      <c r="AA5" s="1">
        <v>55.0</v>
      </c>
      <c r="AB5" s="1">
        <v>27.0</v>
      </c>
      <c r="AC5" s="1">
        <v>26.0</v>
      </c>
      <c r="AD5" s="1">
        <v>28.0</v>
      </c>
      <c r="AE5" s="1">
        <v>28.0</v>
      </c>
      <c r="AF5" s="1" t="s">
        <v>54</v>
      </c>
      <c r="AG5" s="1">
        <v>45.0</v>
      </c>
      <c r="AH5" s="1">
        <v>25.0</v>
      </c>
      <c r="AI5" s="1">
        <v>23.0</v>
      </c>
      <c r="AJ5" s="1">
        <v>20.0</v>
      </c>
      <c r="AK5" s="1">
        <v>19.0</v>
      </c>
      <c r="AL5" s="1">
        <v>274.0</v>
      </c>
      <c r="AM5" s="1">
        <v>10.0</v>
      </c>
      <c r="AN5" s="1">
        <v>16.0</v>
      </c>
      <c r="AO5" s="1">
        <v>16.0</v>
      </c>
      <c r="AP5" s="1" t="s">
        <v>78</v>
      </c>
      <c r="AQ5" s="2" t="str">
        <f>HYPERLINK("https://icf.clappia.com/app/GMB253374/submission/XCN67989682/ICF247370-GMB253374-68bhj8gbbmn200000000/SIG-20250630_1243keia5.jpeg", "SIG-20250630_1243keia5.jpeg")</f>
        <v>SIG-20250630_1243keia5.jpeg</v>
      </c>
      <c r="AR5" s="1" t="s">
        <v>79</v>
      </c>
      <c r="AS5" s="2" t="str">
        <f>HYPERLINK("https://icf.clappia.com/app/GMB253374/submission/XCN67989682/ICF247370-GMB253374-2054cndd5m8c80000000/SIG-20250630_1244mgc4k.jpeg", "SIG-20250630_1244mgc4k.jpeg")</f>
        <v>SIG-20250630_1244mgc4k.jpeg</v>
      </c>
      <c r="AT5" s="1" t="s">
        <v>80</v>
      </c>
      <c r="AU5" s="2" t="str">
        <f>HYPERLINK("https://icf.clappia.com/app/GMB253374/submission/XCN67989682/ICF247370-GMB253374-34h43j9c3fk400000000/SIG-20250630_124426i8d.jpeg", "SIG-20250630_124426i8d.jpeg")</f>
        <v>SIG-20250630_124426i8d.jpeg</v>
      </c>
      <c r="AV5" s="2" t="str">
        <f>HYPERLINK("https://www.google.com/maps/place/9.06745%2C-11.9543233", "9.06745,-11.9543233")</f>
        <v>9.06745,-11.9543233</v>
      </c>
    </row>
    <row r="6" ht="15.75" customHeight="1">
      <c r="A6" s="1" t="s">
        <v>81</v>
      </c>
      <c r="B6" s="1" t="s">
        <v>82</v>
      </c>
      <c r="C6" s="1" t="s">
        <v>61</v>
      </c>
      <c r="D6" s="1" t="s">
        <v>61</v>
      </c>
      <c r="E6" s="1" t="s">
        <v>83</v>
      </c>
      <c r="F6" s="1" t="s">
        <v>64</v>
      </c>
      <c r="G6" s="1">
        <v>300.0</v>
      </c>
      <c r="H6" s="1" t="s">
        <v>50</v>
      </c>
      <c r="I6" s="1">
        <v>200.0</v>
      </c>
      <c r="J6" s="1">
        <v>40.0</v>
      </c>
      <c r="K6" s="1">
        <v>40.0</v>
      </c>
      <c r="L6" s="1">
        <v>50.0</v>
      </c>
      <c r="M6" s="1">
        <v>50.0</v>
      </c>
      <c r="N6" s="1" t="s">
        <v>51</v>
      </c>
      <c r="O6" s="1">
        <v>60.0</v>
      </c>
      <c r="P6" s="1">
        <v>25.0</v>
      </c>
      <c r="Q6" s="1">
        <v>25.0</v>
      </c>
      <c r="R6" s="1">
        <v>35.0</v>
      </c>
      <c r="S6" s="1">
        <v>35.0</v>
      </c>
      <c r="T6" s="1" t="s">
        <v>52</v>
      </c>
      <c r="U6" s="1">
        <v>50.0</v>
      </c>
      <c r="V6" s="1">
        <v>20.0</v>
      </c>
      <c r="W6" s="1">
        <v>20.0</v>
      </c>
      <c r="X6" s="1">
        <v>30.0</v>
      </c>
      <c r="Y6" s="1">
        <v>30.0</v>
      </c>
      <c r="Z6" s="1" t="s">
        <v>53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54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>
        <v>200.0</v>
      </c>
      <c r="AM6" s="1" t="s">
        <v>55</v>
      </c>
      <c r="AN6" s="1">
        <v>100.0</v>
      </c>
      <c r="AO6" s="1" t="s">
        <v>55</v>
      </c>
      <c r="AP6" s="1" t="s">
        <v>84</v>
      </c>
      <c r="AQ6" s="2" t="str">
        <f>HYPERLINK("https://icf.clappia.com/app/GMB253374/submission/ZOM52930135/ICF247370-GMB253374-4laimd2bifg600000000/SIG-20250630_1242ffng.jpeg", "SIG-20250630_1242ffng.jpeg")</f>
        <v>SIG-20250630_1242ffng.jpeg</v>
      </c>
      <c r="AR6" s="1" t="s">
        <v>85</v>
      </c>
      <c r="AS6" s="2" t="str">
        <f>HYPERLINK("https://icf.clappia.com/app/GMB253374/submission/ZOM52930135/ICF247370-GMB253374-3mm4mlbcjc6000000000/SIG-20250630_1241131518.jpeg", "SIG-20250630_1241131518.jpeg")</f>
        <v>SIG-20250630_1241131518.jpeg</v>
      </c>
      <c r="AT6" s="1" t="s">
        <v>86</v>
      </c>
      <c r="AU6" s="2" t="str">
        <f>HYPERLINK("https://icf.clappia.com/app/GMB253374/submission/ZOM52930135/ICF247370-GMB253374-5bhlkkkkbg4000000000/SIG-20250630_1242ie0f7.jpeg", "SIG-20250630_1242ie0f7.jpeg")</f>
        <v>SIG-20250630_1242ie0f7.jpeg</v>
      </c>
      <c r="AV6" s="2" t="str">
        <f>HYPERLINK("https://www.google.com/maps/place/7.9286051%2C-11.4422549", "7.9286051,-11.4422549")</f>
        <v>7.9286051,-11.4422549</v>
      </c>
    </row>
    <row r="7" ht="15.75" customHeight="1">
      <c r="A7" s="1" t="s">
        <v>87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64</v>
      </c>
      <c r="G7" s="1">
        <v>150.0</v>
      </c>
      <c r="H7" s="1" t="s">
        <v>50</v>
      </c>
      <c r="I7" s="1">
        <v>16.0</v>
      </c>
      <c r="J7" s="1">
        <v>9.0</v>
      </c>
      <c r="K7" s="1">
        <v>9.0</v>
      </c>
      <c r="L7" s="1">
        <v>7.0</v>
      </c>
      <c r="M7" s="1">
        <v>7.0</v>
      </c>
      <c r="N7" s="1" t="s">
        <v>51</v>
      </c>
      <c r="O7" s="1">
        <v>10.0</v>
      </c>
      <c r="P7" s="1">
        <v>3.0</v>
      </c>
      <c r="Q7" s="1">
        <v>3.0</v>
      </c>
      <c r="R7" s="1">
        <v>3.0</v>
      </c>
      <c r="S7" s="1">
        <v>3.0</v>
      </c>
      <c r="T7" s="1" t="s">
        <v>52</v>
      </c>
      <c r="U7" s="1">
        <v>5.0</v>
      </c>
      <c r="V7" s="1">
        <v>4.0</v>
      </c>
      <c r="W7" s="1">
        <v>4.0</v>
      </c>
      <c r="X7" s="1">
        <v>1.0</v>
      </c>
      <c r="Y7" s="1">
        <v>1.0</v>
      </c>
      <c r="Z7" s="1" t="s">
        <v>53</v>
      </c>
      <c r="AA7" s="1">
        <v>8.0</v>
      </c>
      <c r="AB7" s="1">
        <v>6.0</v>
      </c>
      <c r="AC7" s="1">
        <v>6.0</v>
      </c>
      <c r="AD7" s="1">
        <v>2.0</v>
      </c>
      <c r="AE7" s="1">
        <v>2.0</v>
      </c>
      <c r="AF7" s="1" t="s">
        <v>54</v>
      </c>
      <c r="AG7" s="1">
        <v>8.0</v>
      </c>
      <c r="AH7" s="1" t="s">
        <v>55</v>
      </c>
      <c r="AI7" s="1" t="s">
        <v>55</v>
      </c>
      <c r="AJ7" s="1">
        <v>2.0</v>
      </c>
      <c r="AK7" s="1">
        <v>2.0</v>
      </c>
      <c r="AL7" s="1">
        <v>37.0</v>
      </c>
      <c r="AM7" s="1">
        <v>10.0</v>
      </c>
      <c r="AN7" s="1">
        <v>103.0</v>
      </c>
      <c r="AO7" s="1">
        <v>103.0</v>
      </c>
      <c r="AP7" s="1" t="s">
        <v>91</v>
      </c>
      <c r="AQ7" s="2" t="str">
        <f>HYPERLINK("https://icf.clappia.com/app/GMB253374/submission/TSG59452380/ICF247370-GMB253374-5n13mibbghmo00000000/SIG-20250630_1233h43le.jpeg", "SIG-20250630_1233h43le.jpeg")</f>
        <v>SIG-20250630_1233h43le.jpeg</v>
      </c>
      <c r="AR7" s="1" t="s">
        <v>92</v>
      </c>
      <c r="AS7" s="2" t="str">
        <f>HYPERLINK("https://icf.clappia.com/app/GMB253374/submission/TSG59452380/ICF247370-GMB253374-25km4lekp47gk0000000/SIG-20250630_12348k427.jpeg", "SIG-20250630_12348k427.jpeg")</f>
        <v>SIG-20250630_12348k427.jpeg</v>
      </c>
      <c r="AT7" s="1" t="s">
        <v>93</v>
      </c>
      <c r="AU7" s="2" t="str">
        <f>HYPERLINK("https://icf.clappia.com/app/GMB253374/submission/TSG59452380/ICF247370-GMB253374-9073pdafdl280000000/SIG-20250630_12362841n.jpeg", "SIG-20250630_12362841n.jpeg")</f>
        <v>SIG-20250630_12362841n.jpeg</v>
      </c>
      <c r="AV7" s="2" t="str">
        <f>HYPERLINK("https://www.google.com/maps/place/8.0708742%2C-11.8202222", "8.0708742,-11.8202222")</f>
        <v>8.0708742,-11.8202222</v>
      </c>
    </row>
    <row r="8" ht="15.75" customHeight="1">
      <c r="A8" s="1" t="s">
        <v>94</v>
      </c>
      <c r="B8" s="1" t="s">
        <v>69</v>
      </c>
      <c r="C8" s="1" t="s">
        <v>95</v>
      </c>
      <c r="D8" s="1" t="s">
        <v>95</v>
      </c>
      <c r="E8" s="1" t="s">
        <v>96</v>
      </c>
      <c r="F8" s="1" t="s">
        <v>49</v>
      </c>
      <c r="G8" s="1">
        <v>150.0</v>
      </c>
      <c r="H8" s="1" t="s">
        <v>50</v>
      </c>
      <c r="I8" s="1">
        <v>26.0</v>
      </c>
      <c r="J8" s="1">
        <v>13.0</v>
      </c>
      <c r="K8" s="1">
        <v>10.0</v>
      </c>
      <c r="L8" s="1">
        <v>13.0</v>
      </c>
      <c r="M8" s="1">
        <v>6.0</v>
      </c>
      <c r="N8" s="1" t="s">
        <v>51</v>
      </c>
      <c r="O8" s="1">
        <v>19.0</v>
      </c>
      <c r="P8" s="1">
        <v>10.0</v>
      </c>
      <c r="Q8" s="1">
        <v>9.0</v>
      </c>
      <c r="R8" s="1">
        <v>9.0</v>
      </c>
      <c r="S8" s="1">
        <v>8.0</v>
      </c>
      <c r="T8" s="1" t="s">
        <v>52</v>
      </c>
      <c r="U8" s="1">
        <v>16.0</v>
      </c>
      <c r="V8" s="1">
        <v>5.0</v>
      </c>
      <c r="W8" s="1">
        <v>4.0</v>
      </c>
      <c r="X8" s="1">
        <v>11.0</v>
      </c>
      <c r="Y8" s="1">
        <v>9.0</v>
      </c>
      <c r="Z8" s="1" t="s">
        <v>53</v>
      </c>
      <c r="AA8" s="1">
        <v>19.0</v>
      </c>
      <c r="AB8" s="1">
        <v>12.0</v>
      </c>
      <c r="AC8" s="1">
        <v>11.0</v>
      </c>
      <c r="AD8" s="1">
        <v>7.0</v>
      </c>
      <c r="AE8" s="1">
        <v>4.0</v>
      </c>
      <c r="AF8" s="1" t="s">
        <v>54</v>
      </c>
      <c r="AG8" s="1">
        <v>13.0</v>
      </c>
      <c r="AH8" s="1">
        <v>4.0</v>
      </c>
      <c r="AI8" s="1">
        <v>4.0</v>
      </c>
      <c r="AJ8" s="1">
        <v>9.0</v>
      </c>
      <c r="AK8" s="1">
        <v>8.0</v>
      </c>
      <c r="AL8" s="1">
        <v>73.0</v>
      </c>
      <c r="AM8" s="1" t="s">
        <v>55</v>
      </c>
      <c r="AN8" s="1">
        <v>77.0</v>
      </c>
      <c r="AO8" s="1">
        <v>77.0</v>
      </c>
      <c r="AP8" s="1" t="s">
        <v>97</v>
      </c>
      <c r="AQ8" s="2" t="str">
        <f>HYPERLINK("https://icf.clappia.com/app/GMB253374/submission/XWH86274748/ICF247370-GMB253374-10ljep126bci40000000/SIG-20250630_12178c2ha.jpeg", "SIG-20250630_12178c2ha.jpeg")</f>
        <v>SIG-20250630_12178c2ha.jpeg</v>
      </c>
      <c r="AR8" s="1" t="s">
        <v>98</v>
      </c>
      <c r="AS8" s="2" t="str">
        <f>HYPERLINK("https://icf.clappia.com/app/GMB253374/submission/XWH86274748/ICF247370-GMB253374-64bbfoihohaa00000000/SIG-20250630_1234118c52.jpeg", "SIG-20250630_1234118c52.jpeg")</f>
        <v>SIG-20250630_1234118c52.jpeg</v>
      </c>
      <c r="AT8" s="1" t="s">
        <v>99</v>
      </c>
      <c r="AU8" s="2" t="str">
        <f>HYPERLINK("https://icf.clappia.com/app/GMB253374/submission/XWH86274748/ICF247370-GMB253374-4o86a66an3ok0000000/SIG-20250630_123382gj0.jpeg", "SIG-20250630_123382gj0.jpeg")</f>
        <v>SIG-20250630_123382gj0.jpeg</v>
      </c>
      <c r="AV8" s="2" t="str">
        <f>HYPERLINK("https://www.google.com/maps/place/8.87828%2C-12.0496783", "8.87828,-12.0496783")</f>
        <v>8.87828,-12.0496783</v>
      </c>
    </row>
    <row r="9" ht="15.75" customHeight="1">
      <c r="A9" s="1" t="s">
        <v>100</v>
      </c>
      <c r="B9" s="1" t="s">
        <v>101</v>
      </c>
      <c r="C9" s="1" t="s">
        <v>102</v>
      </c>
      <c r="D9" s="1" t="s">
        <v>102</v>
      </c>
      <c r="E9" s="1" t="s">
        <v>103</v>
      </c>
      <c r="F9" s="1" t="s">
        <v>64</v>
      </c>
      <c r="G9" s="1">
        <v>400.0</v>
      </c>
      <c r="H9" s="1" t="s">
        <v>50</v>
      </c>
      <c r="I9" s="1">
        <v>126.0</v>
      </c>
      <c r="J9" s="1" t="s">
        <v>55</v>
      </c>
      <c r="K9" s="1" t="s">
        <v>55</v>
      </c>
      <c r="L9" s="1">
        <v>126.0</v>
      </c>
      <c r="M9" s="1">
        <v>71.0</v>
      </c>
      <c r="N9" s="1" t="s">
        <v>51</v>
      </c>
      <c r="O9" s="1">
        <v>91.0</v>
      </c>
      <c r="P9" s="1" t="s">
        <v>55</v>
      </c>
      <c r="Q9" s="1" t="s">
        <v>55</v>
      </c>
      <c r="R9" s="1">
        <v>91.0</v>
      </c>
      <c r="S9" s="1">
        <v>58.0</v>
      </c>
      <c r="T9" s="1" t="s">
        <v>52</v>
      </c>
      <c r="U9" s="1">
        <v>79.0</v>
      </c>
      <c r="V9" s="1" t="s">
        <v>55</v>
      </c>
      <c r="W9" s="1" t="s">
        <v>55</v>
      </c>
      <c r="X9" s="1">
        <v>79.0</v>
      </c>
      <c r="Y9" s="1">
        <v>71.0</v>
      </c>
      <c r="Z9" s="1" t="s">
        <v>53</v>
      </c>
      <c r="AA9" s="1">
        <v>103.0</v>
      </c>
      <c r="AB9" s="1" t="s">
        <v>55</v>
      </c>
      <c r="AC9" s="1" t="s">
        <v>55</v>
      </c>
      <c r="AD9" s="1">
        <v>103.0</v>
      </c>
      <c r="AE9" s="1">
        <v>90.0</v>
      </c>
      <c r="AF9" s="1" t="s">
        <v>54</v>
      </c>
      <c r="AG9" s="1">
        <v>84.0</v>
      </c>
      <c r="AH9" s="1" t="s">
        <v>55</v>
      </c>
      <c r="AI9" s="1" t="s">
        <v>55</v>
      </c>
      <c r="AJ9" s="1">
        <v>84.0</v>
      </c>
      <c r="AK9" s="1">
        <v>74.0</v>
      </c>
      <c r="AL9" s="1">
        <v>364.0</v>
      </c>
      <c r="AM9" s="1">
        <v>10.0</v>
      </c>
      <c r="AN9" s="1">
        <v>26.0</v>
      </c>
      <c r="AO9" s="1">
        <v>16.0</v>
      </c>
      <c r="AP9" s="1" t="s">
        <v>104</v>
      </c>
      <c r="AQ9" s="2" t="str">
        <f>HYPERLINK("https://icf.clappia.com/app/GMB253374/submission/CCE58524124/ICF247370-GMB253374-4oa0hanp0dog00000000/SIG-20250630_122317efd7.jpeg", "SIG-20250630_122317efd7.jpeg")</f>
        <v>SIG-20250630_122317efd7.jpeg</v>
      </c>
      <c r="AR9" s="1" t="s">
        <v>105</v>
      </c>
      <c r="AS9" s="2" t="str">
        <f>HYPERLINK("https://icf.clappia.com/app/GMB253374/submission/CCE58524124/ICF247370-GMB253374-40fga2dkf50c0000000/SIG-20250630_122416afj9.jpeg", "SIG-20250630_122416afj9.jpeg")</f>
        <v>SIG-20250630_122416afj9.jpeg</v>
      </c>
      <c r="AT9" s="1" t="s">
        <v>106</v>
      </c>
      <c r="AU9" s="2" t="str">
        <f>HYPERLINK("https://icf.clappia.com/app/GMB253374/submission/CCE58524124/ICF247370-GMB253374-2kkpgn7gj48800000000/SIG-20250630_1229gh00p.jpeg", "SIG-20250630_1229gh00p.jpeg")</f>
        <v>SIG-20250630_1229gh00p.jpeg</v>
      </c>
      <c r="AV9" s="2" t="str">
        <f>HYPERLINK("https://www.google.com/maps/place/7.9538312%2C-11.7354775", "7.9538312,-11.7354775")</f>
        <v>7.9538312,-11.7354775</v>
      </c>
    </row>
    <row r="10" ht="15.75" customHeight="1">
      <c r="A10" s="1" t="s">
        <v>107</v>
      </c>
      <c r="B10" s="1" t="s">
        <v>101</v>
      </c>
      <c r="C10" s="1" t="s">
        <v>108</v>
      </c>
      <c r="D10" s="1" t="s">
        <v>108</v>
      </c>
      <c r="E10" s="1" t="s">
        <v>109</v>
      </c>
      <c r="F10" s="1" t="s">
        <v>64</v>
      </c>
      <c r="G10" s="1">
        <v>169.0</v>
      </c>
      <c r="H10" s="1" t="s">
        <v>50</v>
      </c>
      <c r="I10" s="1">
        <v>53.0</v>
      </c>
      <c r="J10" s="1">
        <v>30.0</v>
      </c>
      <c r="K10" s="1">
        <v>26.0</v>
      </c>
      <c r="L10" s="1">
        <v>23.0</v>
      </c>
      <c r="M10" s="1">
        <v>20.0</v>
      </c>
      <c r="N10" s="1" t="s">
        <v>51</v>
      </c>
      <c r="O10" s="1">
        <v>44.0</v>
      </c>
      <c r="P10" s="1">
        <v>20.0</v>
      </c>
      <c r="Q10" s="1">
        <v>16.0</v>
      </c>
      <c r="R10" s="1">
        <v>24.0</v>
      </c>
      <c r="S10" s="1">
        <v>23.0</v>
      </c>
      <c r="T10" s="1" t="s">
        <v>52</v>
      </c>
      <c r="U10" s="1">
        <v>39.0</v>
      </c>
      <c r="V10" s="1">
        <v>13.0</v>
      </c>
      <c r="W10" s="1">
        <v>13.0</v>
      </c>
      <c r="X10" s="1">
        <v>26.0</v>
      </c>
      <c r="Y10" s="1">
        <v>25.0</v>
      </c>
      <c r="Z10" s="1" t="s">
        <v>53</v>
      </c>
      <c r="AA10" s="1">
        <v>24.0</v>
      </c>
      <c r="AB10" s="1">
        <v>8.0</v>
      </c>
      <c r="AC10" s="1">
        <v>7.0</v>
      </c>
      <c r="AD10" s="1">
        <v>16.0</v>
      </c>
      <c r="AE10" s="1">
        <v>16.0</v>
      </c>
      <c r="AF10" s="1" t="s">
        <v>54</v>
      </c>
      <c r="AG10" s="1">
        <v>29.0</v>
      </c>
      <c r="AH10" s="1">
        <v>21.0</v>
      </c>
      <c r="AI10" s="1">
        <v>15.0</v>
      </c>
      <c r="AJ10" s="1">
        <v>8.0</v>
      </c>
      <c r="AK10" s="1">
        <v>8.0</v>
      </c>
      <c r="AL10" s="1">
        <v>169.0</v>
      </c>
      <c r="AM10" s="1" t="s">
        <v>55</v>
      </c>
      <c r="AN10" s="1" t="s">
        <v>55</v>
      </c>
      <c r="AO10" s="1" t="s">
        <v>55</v>
      </c>
      <c r="AP10" s="1" t="s">
        <v>110</v>
      </c>
      <c r="AQ10" s="2" t="str">
        <f>HYPERLINK("https://icf.clappia.com/app/GMB253374/submission/WDK81865760/ICF247370-GMB253374-n7gckgm0op280000000/SIG-20250630_122816mi6l.jpeg", "SIG-20250630_122816mi6l.jpeg")</f>
        <v>SIG-20250630_122816mi6l.jpeg</v>
      </c>
      <c r="AR10" s="1" t="s">
        <v>111</v>
      </c>
      <c r="AS10" s="2" t="str">
        <f>HYPERLINK("https://icf.clappia.com/app/GMB253374/submission/WDK81865760/ICF247370-GMB253374-l0of98361d840000000/SIG-20250630_1228160cgm.jpeg", "SIG-20250630_1228160cgm.jpeg")</f>
        <v>SIG-20250630_1228160cgm.jpeg</v>
      </c>
      <c r="AT10" s="1" t="s">
        <v>112</v>
      </c>
      <c r="AU10" s="2" t="str">
        <f>HYPERLINK("https://icf.clappia.com/app/GMB253374/submission/WDK81865760/ICF247370-GMB253374-1najdggm5fmii0000000/SIG-20250630_12311300ag.jpeg", "SIG-20250630_12311300ag.jpeg")</f>
        <v>SIG-20250630_12311300ag.jpeg</v>
      </c>
      <c r="AV10" s="2" t="str">
        <f>HYPERLINK("https://www.google.com/maps/place/7.9368267%2C-11.74965", "7.9368267,-11.74965")</f>
        <v>7.9368267,-11.74965</v>
      </c>
    </row>
    <row r="11" ht="15.75" customHeight="1">
      <c r="A11" s="1" t="s">
        <v>113</v>
      </c>
      <c r="B11" s="1" t="s">
        <v>114</v>
      </c>
      <c r="C11" s="1" t="s">
        <v>115</v>
      </c>
      <c r="D11" s="1" t="s">
        <v>115</v>
      </c>
      <c r="E11" s="1" t="s">
        <v>116</v>
      </c>
      <c r="F11" s="1" t="s">
        <v>64</v>
      </c>
      <c r="G11" s="1">
        <v>300.0</v>
      </c>
      <c r="H11" s="1" t="s">
        <v>50</v>
      </c>
      <c r="I11" s="1">
        <v>63.0</v>
      </c>
      <c r="J11" s="1">
        <v>41.0</v>
      </c>
      <c r="K11" s="1">
        <v>41.0</v>
      </c>
      <c r="L11" s="1">
        <v>22.0</v>
      </c>
      <c r="M11" s="1">
        <v>22.0</v>
      </c>
      <c r="N11" s="1" t="s">
        <v>51</v>
      </c>
      <c r="O11" s="1">
        <v>48.0</v>
      </c>
      <c r="P11" s="1">
        <v>34.0</v>
      </c>
      <c r="Q11" s="1">
        <v>34.0</v>
      </c>
      <c r="R11" s="1">
        <v>14.0</v>
      </c>
      <c r="S11" s="1">
        <v>14.0</v>
      </c>
      <c r="T11" s="1" t="s">
        <v>52</v>
      </c>
      <c r="U11" s="1">
        <v>57.0</v>
      </c>
      <c r="V11" s="1">
        <v>25.0</v>
      </c>
      <c r="W11" s="1">
        <v>25.0</v>
      </c>
      <c r="X11" s="1">
        <v>32.0</v>
      </c>
      <c r="Y11" s="1">
        <v>32.0</v>
      </c>
      <c r="Z11" s="1" t="s">
        <v>53</v>
      </c>
      <c r="AA11" s="1">
        <v>55.0</v>
      </c>
      <c r="AB11" s="1">
        <v>25.0</v>
      </c>
      <c r="AC11" s="1">
        <v>25.0</v>
      </c>
      <c r="AD11" s="1">
        <v>30.0</v>
      </c>
      <c r="AE11" s="1">
        <v>30.0</v>
      </c>
      <c r="AF11" s="1" t="s">
        <v>54</v>
      </c>
      <c r="AG11" s="1">
        <v>47.0</v>
      </c>
      <c r="AH11" s="1">
        <v>25.0</v>
      </c>
      <c r="AI11" s="1">
        <v>25.0</v>
      </c>
      <c r="AJ11" s="1">
        <v>22.0</v>
      </c>
      <c r="AK11" s="1">
        <v>22.0</v>
      </c>
      <c r="AL11" s="1">
        <v>270.0</v>
      </c>
      <c r="AM11" s="1" t="s">
        <v>55</v>
      </c>
      <c r="AN11" s="1">
        <v>30.0</v>
      </c>
      <c r="AO11" s="1">
        <v>30.0</v>
      </c>
      <c r="AP11" s="1" t="s">
        <v>117</v>
      </c>
      <c r="AQ11" s="2" t="str">
        <f>HYPERLINK("https://icf.clappia.com/app/GMB253374/submission/HVD62101551/ICF247370-GMB253374-a9e9m99lopbm0000000/SIG-20250630_12237kn7a.jpeg", "SIG-20250630_12237kn7a.jpeg")</f>
        <v>SIG-20250630_12237kn7a.jpeg</v>
      </c>
      <c r="AR11" s="1" t="s">
        <v>118</v>
      </c>
      <c r="AS11" s="2" t="str">
        <f>HYPERLINK("https://icf.clappia.com/app/GMB253374/submission/HVD62101551/ICF247370-GMB253374-4cj5j22ca81c00000000/SIG-20250630_1223npeep.jpeg", "SIG-20250630_1223npeep.jpeg")</f>
        <v>SIG-20250630_1223npeep.jpeg</v>
      </c>
      <c r="AT11" s="1" t="s">
        <v>119</v>
      </c>
      <c r="AU11" s="2" t="str">
        <f>HYPERLINK("https://icf.clappia.com/app/GMB253374/submission/HVD62101551/ICF247370-GMB253374-k4djjn5f1hjm0000000/SIG-20250630_12285o5jh.jpeg", "SIG-20250630_12285o5jh.jpeg")</f>
        <v>SIG-20250630_12285o5jh.jpeg</v>
      </c>
      <c r="AV11" s="2" t="str">
        <f>HYPERLINK("https://www.google.com/maps/place/8.9515667%2C-12.224055", "8.9515667,-12.224055")</f>
        <v>8.9515667,-12.224055</v>
      </c>
    </row>
    <row r="12" ht="15.75" customHeight="1">
      <c r="A12" s="1" t="s">
        <v>120</v>
      </c>
      <c r="B12" s="1" t="s">
        <v>60</v>
      </c>
      <c r="C12" s="1" t="s">
        <v>121</v>
      </c>
      <c r="D12" s="1" t="s">
        <v>121</v>
      </c>
      <c r="E12" s="1" t="s">
        <v>122</v>
      </c>
      <c r="F12" s="1" t="s">
        <v>49</v>
      </c>
      <c r="G12" s="1">
        <v>66.0</v>
      </c>
      <c r="H12" s="1" t="s">
        <v>50</v>
      </c>
      <c r="I12" s="1">
        <v>10.0</v>
      </c>
      <c r="J12" s="1">
        <v>5.0</v>
      </c>
      <c r="K12" s="1">
        <v>5.0</v>
      </c>
      <c r="L12" s="1">
        <v>5.0</v>
      </c>
      <c r="M12" s="1">
        <v>5.0</v>
      </c>
      <c r="N12" s="1" t="s">
        <v>51</v>
      </c>
      <c r="O12" s="1">
        <v>13.0</v>
      </c>
      <c r="P12" s="1">
        <v>9.0</v>
      </c>
      <c r="Q12" s="1">
        <v>4.0</v>
      </c>
      <c r="R12" s="1">
        <v>4.0</v>
      </c>
      <c r="S12" s="1">
        <v>1.0</v>
      </c>
      <c r="T12" s="1" t="s">
        <v>52</v>
      </c>
      <c r="U12" s="1">
        <v>7.0</v>
      </c>
      <c r="V12" s="1">
        <v>4.0</v>
      </c>
      <c r="W12" s="1">
        <v>1.0</v>
      </c>
      <c r="X12" s="1">
        <v>3.0</v>
      </c>
      <c r="Y12" s="1">
        <v>2.0</v>
      </c>
      <c r="Z12" s="1" t="s">
        <v>53</v>
      </c>
      <c r="AA12" s="1">
        <v>7.0</v>
      </c>
      <c r="AB12" s="1">
        <v>3.0</v>
      </c>
      <c r="AC12" s="1">
        <v>2.0</v>
      </c>
      <c r="AD12" s="1">
        <v>4.0</v>
      </c>
      <c r="AE12" s="1">
        <v>3.0</v>
      </c>
      <c r="AF12" s="1" t="s">
        <v>54</v>
      </c>
      <c r="AG12" s="1">
        <v>5.0</v>
      </c>
      <c r="AH12" s="1">
        <v>1.0</v>
      </c>
      <c r="AI12" s="1">
        <v>1.0</v>
      </c>
      <c r="AJ12" s="1">
        <v>4.0</v>
      </c>
      <c r="AK12" s="1" t="s">
        <v>55</v>
      </c>
      <c r="AL12" s="1">
        <v>24.0</v>
      </c>
      <c r="AM12" s="1">
        <v>10.0</v>
      </c>
      <c r="AN12" s="1">
        <v>32.0</v>
      </c>
      <c r="AO12" s="1">
        <v>32.0</v>
      </c>
      <c r="AP12" s="1" t="s">
        <v>123</v>
      </c>
      <c r="AQ12" s="2" t="str">
        <f>HYPERLINK("https://icf.clappia.com/app/GMB253374/submission/UAL61708653/ICF247370-GMB253374-1jdkne8e4jkn20000000/SIG-20250630_121310l4l.jpeg", "SIG-20250630_121310l4l.jpeg")</f>
        <v>SIG-20250630_121310l4l.jpeg</v>
      </c>
      <c r="AR12" s="1" t="s">
        <v>124</v>
      </c>
      <c r="AS12" s="2" t="str">
        <f>HYPERLINK("https://icf.clappia.com/app/GMB253374/submission/UAL61708653/ICF247370-GMB253374-61cf5ee396km000000/SIG-20250630_121416b0fd.jpeg", "SIG-20250630_121416b0fd.jpeg")</f>
        <v>SIG-20250630_121416b0fd.jpeg</v>
      </c>
      <c r="AT12" s="1" t="s">
        <v>125</v>
      </c>
      <c r="AU12" s="2" t="str">
        <f>HYPERLINK("https://icf.clappia.com/app/GMB253374/submission/UAL61708653/ICF247370-GMB253374-675bdd3l86n600000000/SIG-20250630_1218mmll9.jpeg", "SIG-20250630_1218mmll9.jpeg")</f>
        <v>SIG-20250630_1218mmll9.jpeg</v>
      </c>
      <c r="AV12" s="2" t="str">
        <f>HYPERLINK("https://www.google.com/maps/place/7.9474455%2C-11.6825576", "7.9474455,-11.6825576")</f>
        <v>7.9474455,-11.6825576</v>
      </c>
    </row>
    <row r="13" ht="15.75" customHeight="1">
      <c r="A13" s="1" t="s">
        <v>126</v>
      </c>
      <c r="B13" s="1" t="s">
        <v>127</v>
      </c>
      <c r="C13" s="1" t="s">
        <v>128</v>
      </c>
      <c r="D13" s="1" t="s">
        <v>128</v>
      </c>
      <c r="E13" s="1" t="s">
        <v>129</v>
      </c>
      <c r="F13" s="1" t="s">
        <v>64</v>
      </c>
      <c r="G13" s="1">
        <v>150.0</v>
      </c>
      <c r="H13" s="1" t="s">
        <v>50</v>
      </c>
      <c r="I13" s="1">
        <v>68.0</v>
      </c>
      <c r="J13" s="1">
        <v>35.0</v>
      </c>
      <c r="K13" s="1">
        <v>25.0</v>
      </c>
      <c r="L13" s="1">
        <v>33.0</v>
      </c>
      <c r="M13" s="1">
        <v>24.0</v>
      </c>
      <c r="N13" s="1" t="s">
        <v>51</v>
      </c>
      <c r="O13" s="1">
        <v>60.0</v>
      </c>
      <c r="P13" s="1">
        <v>31.0</v>
      </c>
      <c r="Q13" s="1">
        <v>20.0</v>
      </c>
      <c r="R13" s="1">
        <v>29.0</v>
      </c>
      <c r="S13" s="1">
        <v>18.0</v>
      </c>
      <c r="T13" s="1" t="s">
        <v>52</v>
      </c>
      <c r="U13" s="1">
        <v>53.0</v>
      </c>
      <c r="V13" s="1">
        <v>28.0</v>
      </c>
      <c r="W13" s="1">
        <v>18.0</v>
      </c>
      <c r="X13" s="1">
        <v>25.0</v>
      </c>
      <c r="Y13" s="1">
        <v>16.0</v>
      </c>
      <c r="Z13" s="1" t="s">
        <v>53</v>
      </c>
      <c r="AA13" s="1">
        <v>44.0</v>
      </c>
      <c r="AB13" s="1">
        <v>25.0</v>
      </c>
      <c r="AC13" s="1">
        <v>8.0</v>
      </c>
      <c r="AD13" s="1">
        <v>19.0</v>
      </c>
      <c r="AE13" s="1">
        <v>4.0</v>
      </c>
      <c r="AF13" s="1" t="s">
        <v>54</v>
      </c>
      <c r="AG13" s="1">
        <v>34.0</v>
      </c>
      <c r="AH13" s="1">
        <v>18.0</v>
      </c>
      <c r="AI13" s="1">
        <v>10.0</v>
      </c>
      <c r="AJ13" s="1">
        <v>16.0</v>
      </c>
      <c r="AK13" s="1">
        <v>7.0</v>
      </c>
      <c r="AL13" s="1">
        <v>150.0</v>
      </c>
      <c r="AM13" s="1" t="s">
        <v>55</v>
      </c>
      <c r="AN13" s="1" t="s">
        <v>55</v>
      </c>
      <c r="AO13" s="1" t="s">
        <v>55</v>
      </c>
      <c r="AP13" s="1" t="s">
        <v>130</v>
      </c>
      <c r="AQ13" s="2" t="str">
        <f>HYPERLINK("https://icf.clappia.com/app/GMB253374/submission/ZFJ65860817/ICF247370-GMB253374-24861f4ja20480000000/SIG-20250630_1213pke54.jpeg", "SIG-20250630_1213pke54.jpeg")</f>
        <v>SIG-20250630_1213pke54.jpeg</v>
      </c>
      <c r="AR13" s="1" t="s">
        <v>131</v>
      </c>
      <c r="AS13" s="2" t="str">
        <f>HYPERLINK("https://icf.clappia.com/app/GMB253374/submission/ZFJ65860817/ICF247370-GMB253374-2m4b5opaaohi00000000/SIG-20250630_1214ge8ka.jpeg", "SIG-20250630_1214ge8ka.jpeg")</f>
        <v>SIG-20250630_1214ge8ka.jpeg</v>
      </c>
      <c r="AT13" s="1" t="s">
        <v>132</v>
      </c>
      <c r="AU13" s="2" t="str">
        <f>HYPERLINK("https://icf.clappia.com/app/GMB253374/submission/ZFJ65860817/ICF247370-GMB253374-llchfk3c47520000000/SIG-20250630_121715fikh.jpeg", "SIG-20250630_121715fikh.jpeg")</f>
        <v>SIG-20250630_121715fikh.jpeg</v>
      </c>
      <c r="AV13" s="2" t="str">
        <f>HYPERLINK("https://www.google.com/maps/place/7.439225%2C-11.8886374", "7.439225,-11.8886374")</f>
        <v>7.439225,-11.8886374</v>
      </c>
    </row>
    <row r="14" ht="15.75" customHeight="1">
      <c r="A14" s="1" t="s">
        <v>133</v>
      </c>
      <c r="B14" s="1" t="s">
        <v>46</v>
      </c>
      <c r="C14" s="1" t="s">
        <v>134</v>
      </c>
      <c r="D14" s="1" t="s">
        <v>134</v>
      </c>
      <c r="E14" s="1" t="s">
        <v>135</v>
      </c>
      <c r="F14" s="1" t="s">
        <v>49</v>
      </c>
      <c r="G14" s="1">
        <v>150.0</v>
      </c>
      <c r="H14" s="1" t="s">
        <v>50</v>
      </c>
      <c r="I14" s="1">
        <v>43.0</v>
      </c>
      <c r="J14" s="1">
        <v>25.0</v>
      </c>
      <c r="K14" s="1">
        <v>19.0</v>
      </c>
      <c r="L14" s="1">
        <v>18.0</v>
      </c>
      <c r="M14" s="1">
        <v>16.0</v>
      </c>
      <c r="N14" s="1" t="s">
        <v>51</v>
      </c>
      <c r="O14" s="1">
        <v>34.0</v>
      </c>
      <c r="P14" s="1">
        <v>18.0</v>
      </c>
      <c r="Q14" s="1">
        <v>18.0</v>
      </c>
      <c r="R14" s="1">
        <v>16.0</v>
      </c>
      <c r="S14" s="1">
        <v>16.0</v>
      </c>
      <c r="T14" s="1" t="s">
        <v>52</v>
      </c>
      <c r="U14" s="1">
        <v>18.0</v>
      </c>
      <c r="V14" s="1">
        <v>7.0</v>
      </c>
      <c r="W14" s="1">
        <v>7.0</v>
      </c>
      <c r="X14" s="1">
        <v>11.0</v>
      </c>
      <c r="Y14" s="1">
        <v>11.0</v>
      </c>
      <c r="Z14" s="1" t="s">
        <v>53</v>
      </c>
      <c r="AA14" s="1">
        <v>6.0</v>
      </c>
      <c r="AB14" s="1">
        <v>2.0</v>
      </c>
      <c r="AC14" s="1">
        <v>2.0</v>
      </c>
      <c r="AD14" s="1">
        <v>4.0</v>
      </c>
      <c r="AE14" s="1">
        <v>3.0</v>
      </c>
      <c r="AF14" s="1" t="s">
        <v>54</v>
      </c>
      <c r="AG14" s="1">
        <v>14.0</v>
      </c>
      <c r="AH14" s="1">
        <v>7.0</v>
      </c>
      <c r="AI14" s="1">
        <v>7.0</v>
      </c>
      <c r="AJ14" s="1">
        <v>7.0</v>
      </c>
      <c r="AK14" s="1">
        <v>6.0</v>
      </c>
      <c r="AL14" s="1">
        <v>105.0</v>
      </c>
      <c r="AM14" s="1">
        <v>10.0</v>
      </c>
      <c r="AN14" s="1">
        <v>35.0</v>
      </c>
      <c r="AO14" s="1">
        <v>35.0</v>
      </c>
      <c r="AP14" s="1" t="s">
        <v>136</v>
      </c>
      <c r="AQ14" s="2" t="str">
        <f>HYPERLINK("https://icf.clappia.com/app/GMB253374/submission/SSQ62369537/ICF247370-GMB253374-i4i8b5n5aohe0000000/SIG-20250630_1100dggje.jpeg", "SIG-20250630_1100dggje.jpeg")</f>
        <v>SIG-20250630_1100dggje.jpeg</v>
      </c>
      <c r="AR14" s="1" t="s">
        <v>137</v>
      </c>
      <c r="AS14" s="2" t="str">
        <f>HYPERLINK("https://icf.clappia.com/app/GMB253374/submission/SSQ62369537/ICF247370-GMB253374-3ld3mi7jld1c00000000/SIG-20250630_11001n815.jpeg", "SIG-20250630_11001n815.jpeg")</f>
        <v>SIG-20250630_11001n815.jpeg</v>
      </c>
      <c r="AT14" s="1" t="s">
        <v>138</v>
      </c>
      <c r="AU14" s="2" t="str">
        <f>HYPERLINK("https://icf.clappia.com/app/GMB253374/submission/SSQ62369537/ICF247370-GMB253374-4o2lapkae6oa00000000/SIG-20250630_1101e2ph8.jpeg", "SIG-20250630_1101e2ph8.jpeg")</f>
        <v>SIG-20250630_1101e2ph8.jpeg</v>
      </c>
      <c r="AV14" s="2" t="str">
        <f>HYPERLINK("https://www.google.com/maps/place/9.0299533%2C-12.15762", "9.0299533,-12.15762")</f>
        <v>9.0299533,-12.15762</v>
      </c>
    </row>
    <row r="15" ht="15.75" customHeight="1">
      <c r="A15" s="1" t="s">
        <v>139</v>
      </c>
      <c r="B15" s="1" t="s">
        <v>88</v>
      </c>
      <c r="C15" s="1" t="s">
        <v>140</v>
      </c>
      <c r="D15" s="1" t="s">
        <v>140</v>
      </c>
      <c r="E15" s="1" t="s">
        <v>141</v>
      </c>
      <c r="F15" s="1" t="s">
        <v>64</v>
      </c>
      <c r="G15" s="1">
        <v>76.0</v>
      </c>
      <c r="H15" s="1" t="s">
        <v>50</v>
      </c>
      <c r="I15" s="1">
        <v>17.0</v>
      </c>
      <c r="J15" s="1">
        <v>8.0</v>
      </c>
      <c r="K15" s="1">
        <v>8.0</v>
      </c>
      <c r="L15" s="1">
        <v>9.0</v>
      </c>
      <c r="M15" s="1">
        <v>9.0</v>
      </c>
      <c r="N15" s="1" t="s">
        <v>51</v>
      </c>
      <c r="O15" s="1">
        <v>23.0</v>
      </c>
      <c r="P15" s="1">
        <v>13.0</v>
      </c>
      <c r="Q15" s="1">
        <v>13.0</v>
      </c>
      <c r="R15" s="1">
        <v>10.0</v>
      </c>
      <c r="S15" s="1">
        <v>10.0</v>
      </c>
      <c r="T15" s="1" t="s">
        <v>52</v>
      </c>
      <c r="U15" s="1">
        <v>12.0</v>
      </c>
      <c r="V15" s="1">
        <v>7.0</v>
      </c>
      <c r="W15" s="1">
        <v>7.0</v>
      </c>
      <c r="X15" s="1">
        <v>5.0</v>
      </c>
      <c r="Y15" s="1">
        <v>5.0</v>
      </c>
      <c r="Z15" s="1" t="s">
        <v>53</v>
      </c>
      <c r="AA15" s="1">
        <v>13.0</v>
      </c>
      <c r="AB15" s="1">
        <v>5.0</v>
      </c>
      <c r="AC15" s="1">
        <v>5.0</v>
      </c>
      <c r="AD15" s="1">
        <v>8.0</v>
      </c>
      <c r="AE15" s="1">
        <v>8.0</v>
      </c>
      <c r="AF15" s="1" t="s">
        <v>54</v>
      </c>
      <c r="AG15" s="1">
        <v>11.0</v>
      </c>
      <c r="AH15" s="1">
        <v>6.0</v>
      </c>
      <c r="AI15" s="1">
        <v>6.0</v>
      </c>
      <c r="AJ15" s="1">
        <v>5.0</v>
      </c>
      <c r="AK15" s="1">
        <v>5.0</v>
      </c>
      <c r="AL15" s="1">
        <v>76.0</v>
      </c>
      <c r="AM15" s="1" t="s">
        <v>55</v>
      </c>
      <c r="AN15" s="1" t="s">
        <v>55</v>
      </c>
      <c r="AO15" s="1" t="s">
        <v>55</v>
      </c>
      <c r="AP15" s="1" t="s">
        <v>142</v>
      </c>
      <c r="AQ15" s="2" t="str">
        <f>HYPERLINK("https://icf.clappia.com/app/GMB253374/submission/DEW52932994/ICF247370-GMB253374-2olb2684maic00000000/SIG-20250630_09517f36l.jpeg", "SIG-20250630_09517f36l.jpeg")</f>
        <v>SIG-20250630_09517f36l.jpeg</v>
      </c>
      <c r="AR15" s="1" t="s">
        <v>143</v>
      </c>
      <c r="AS15" s="2" t="str">
        <f>HYPERLINK("https://icf.clappia.com/app/GMB253374/submission/DEW52932994/ICF247370-GMB253374-42jod7eipb7000000000/SIG-20250630_0952e4o0f.jpeg", "SIG-20250630_0952e4o0f.jpeg")</f>
        <v>SIG-20250630_0952e4o0f.jpeg</v>
      </c>
      <c r="AT15" s="1" t="s">
        <v>144</v>
      </c>
      <c r="AU15" s="2" t="str">
        <f>HYPERLINK("https://icf.clappia.com/app/GMB253374/submission/DEW52932994/ICF247370-GMB253374-48c7om0c6hpm00000000/SIG-20250630_110610o59p.jpeg", "SIG-20250630_110610o59p.jpeg")</f>
        <v>SIG-20250630_110610o59p.jpeg</v>
      </c>
      <c r="AV15" s="2" t="str">
        <f>HYPERLINK("https://www.google.com/maps/place/7.991295%2C-11.86878", "7.991295,-11.86878")</f>
        <v>7.991295,-11.86878</v>
      </c>
    </row>
    <row r="16" ht="15.75" customHeight="1">
      <c r="A16" s="1" t="s">
        <v>145</v>
      </c>
      <c r="B16" s="1" t="s">
        <v>146</v>
      </c>
      <c r="C16" s="1" t="s">
        <v>147</v>
      </c>
      <c r="D16" s="1" t="s">
        <v>147</v>
      </c>
      <c r="E16" s="1" t="s">
        <v>148</v>
      </c>
      <c r="F16" s="1" t="s">
        <v>64</v>
      </c>
      <c r="G16" s="1">
        <v>165.0</v>
      </c>
      <c r="H16" s="1" t="s">
        <v>50</v>
      </c>
      <c r="I16" s="1">
        <v>60.0</v>
      </c>
      <c r="J16" s="1">
        <v>35.0</v>
      </c>
      <c r="K16" s="1">
        <v>31.0</v>
      </c>
      <c r="L16" s="1">
        <v>25.0</v>
      </c>
      <c r="M16" s="1">
        <v>18.0</v>
      </c>
      <c r="N16" s="1" t="s">
        <v>51</v>
      </c>
      <c r="O16" s="1">
        <v>36.0</v>
      </c>
      <c r="P16" s="1">
        <v>19.0</v>
      </c>
      <c r="Q16" s="1">
        <v>15.0</v>
      </c>
      <c r="R16" s="1">
        <v>17.0</v>
      </c>
      <c r="S16" s="1">
        <v>7.0</v>
      </c>
      <c r="T16" s="1" t="s">
        <v>52</v>
      </c>
      <c r="U16" s="1">
        <v>47.0</v>
      </c>
      <c r="V16" s="1">
        <v>25.0</v>
      </c>
      <c r="W16" s="1">
        <v>15.0</v>
      </c>
      <c r="X16" s="1">
        <v>22.0</v>
      </c>
      <c r="Y16" s="1">
        <v>22.0</v>
      </c>
      <c r="Z16" s="1" t="s">
        <v>53</v>
      </c>
      <c r="AA16" s="1">
        <v>32.0</v>
      </c>
      <c r="AB16" s="1">
        <v>16.0</v>
      </c>
      <c r="AC16" s="1">
        <v>14.0</v>
      </c>
      <c r="AD16" s="1">
        <v>16.0</v>
      </c>
      <c r="AE16" s="1">
        <v>14.0</v>
      </c>
      <c r="AF16" s="1" t="s">
        <v>54</v>
      </c>
      <c r="AG16" s="1">
        <v>13.0</v>
      </c>
      <c r="AH16" s="1">
        <v>5.0</v>
      </c>
      <c r="AI16" s="1">
        <v>5.0</v>
      </c>
      <c r="AJ16" s="1">
        <v>8.0</v>
      </c>
      <c r="AK16" s="1">
        <v>8.0</v>
      </c>
      <c r="AL16" s="1">
        <v>149.0</v>
      </c>
      <c r="AM16" s="1" t="s">
        <v>55</v>
      </c>
      <c r="AN16" s="1">
        <v>16.0</v>
      </c>
      <c r="AO16" s="1">
        <v>16.0</v>
      </c>
      <c r="AP16" s="1" t="s">
        <v>149</v>
      </c>
      <c r="AQ16" s="2" t="str">
        <f>HYPERLINK("https://icf.clappia.com/app/GMB253374/submission/LVH98427672/ICF247370-GMB253374-5n7816hdmhg400000000/SIG-20250630_12018pnc6.jpeg", "SIG-20250630_12018pnc6.jpeg")</f>
        <v>SIG-20250630_12018pnc6.jpeg</v>
      </c>
      <c r="AR16" s="1" t="s">
        <v>150</v>
      </c>
      <c r="AS16" s="2" t="str">
        <f>HYPERLINK("https://icf.clappia.com/app/GMB253374/submission/LVH98427672/ICF247370-GMB253374-3af9ppd4629600000000/SIG-20250630_1204jak1f.jpeg", "SIG-20250630_1204jak1f.jpeg")</f>
        <v>SIG-20250630_1204jak1f.jpeg</v>
      </c>
      <c r="AT16" s="1" t="s">
        <v>151</v>
      </c>
      <c r="AU16" s="2" t="str">
        <f>HYPERLINK("https://icf.clappia.com/app/GMB253374/submission/LVH98427672/ICF247370-GMB253374-5cp7o9c7m10800000000/SIG-20250630_120610h455.jpeg", "SIG-20250630_120610h455.jpeg")</f>
        <v>SIG-20250630_120610h455.jpeg</v>
      </c>
      <c r="AV16" s="2" t="str">
        <f>HYPERLINK("https://www.google.com/maps/place/9.0177183%2C-12.0442283", "9.0177183,-12.0442283")</f>
        <v>9.0177183,-12.0442283</v>
      </c>
    </row>
    <row r="17" ht="15.75" customHeight="1">
      <c r="A17" s="1" t="s">
        <v>152</v>
      </c>
      <c r="B17" s="1" t="s">
        <v>153</v>
      </c>
      <c r="C17" s="1" t="s">
        <v>147</v>
      </c>
      <c r="D17" s="1" t="s">
        <v>147</v>
      </c>
      <c r="E17" s="1" t="s">
        <v>154</v>
      </c>
      <c r="F17" s="1" t="s">
        <v>64</v>
      </c>
      <c r="G17" s="1">
        <v>200.0</v>
      </c>
      <c r="H17" s="1" t="s">
        <v>50</v>
      </c>
      <c r="I17" s="1">
        <v>55.0</v>
      </c>
      <c r="J17" s="1">
        <v>25.0</v>
      </c>
      <c r="K17" s="1">
        <v>14.0</v>
      </c>
      <c r="L17" s="1">
        <v>30.0</v>
      </c>
      <c r="M17" s="1">
        <v>18.0</v>
      </c>
      <c r="N17" s="1" t="s">
        <v>51</v>
      </c>
      <c r="O17" s="1">
        <v>50.0</v>
      </c>
      <c r="P17" s="1">
        <v>20.0</v>
      </c>
      <c r="Q17" s="1">
        <v>10.0</v>
      </c>
      <c r="R17" s="1">
        <v>30.0</v>
      </c>
      <c r="S17" s="1">
        <v>10.0</v>
      </c>
      <c r="T17" s="1" t="s">
        <v>52</v>
      </c>
      <c r="U17" s="1">
        <v>37.0</v>
      </c>
      <c r="V17" s="1">
        <v>27.0</v>
      </c>
      <c r="W17" s="1">
        <v>7.0</v>
      </c>
      <c r="X17" s="1">
        <v>10.0</v>
      </c>
      <c r="Y17" s="1">
        <v>6.0</v>
      </c>
      <c r="Z17" s="1" t="s">
        <v>53</v>
      </c>
      <c r="AA17" s="1">
        <v>20.0</v>
      </c>
      <c r="AB17" s="1">
        <v>8.0</v>
      </c>
      <c r="AC17" s="1">
        <v>5.0</v>
      </c>
      <c r="AD17" s="1">
        <v>12.0</v>
      </c>
      <c r="AE17" s="1">
        <v>9.0</v>
      </c>
      <c r="AF17" s="1" t="s">
        <v>54</v>
      </c>
      <c r="AG17" s="1">
        <v>15.0</v>
      </c>
      <c r="AH17" s="1">
        <v>7.0</v>
      </c>
      <c r="AI17" s="1">
        <v>5.0</v>
      </c>
      <c r="AJ17" s="1">
        <v>8.0</v>
      </c>
      <c r="AK17" s="1">
        <v>6.0</v>
      </c>
      <c r="AL17" s="1">
        <v>90.0</v>
      </c>
      <c r="AM17" s="1">
        <v>10.0</v>
      </c>
      <c r="AN17" s="1">
        <v>100.0</v>
      </c>
      <c r="AO17" s="1">
        <v>100.0</v>
      </c>
      <c r="AP17" s="1" t="s">
        <v>155</v>
      </c>
      <c r="AQ17" s="2" t="str">
        <f>HYPERLINK("https://icf.clappia.com/app/GMB253374/submission/UOJ36407166/ICF247370-GMB253374-3j3604emc1a200000000/SIG-20250630_115914go2b.jpeg", "SIG-20250630_115914go2b.jpeg")</f>
        <v>SIG-20250630_115914go2b.jpeg</v>
      </c>
      <c r="AR17" s="1" t="s">
        <v>156</v>
      </c>
      <c r="AS17" s="2" t="str">
        <f>HYPERLINK("https://icf.clappia.com/app/GMB253374/submission/UOJ36407166/ICF247370-GMB253374-52j8lpkaejk000000000/SIG-20250630_1159c86na.jpeg", "SIG-20250630_1159c86na.jpeg")</f>
        <v>SIG-20250630_1159c86na.jpeg</v>
      </c>
      <c r="AT17" s="1" t="s">
        <v>157</v>
      </c>
      <c r="AU17" s="2" t="str">
        <f>HYPERLINK("https://icf.clappia.com/app/GMB253374/submission/UOJ36407166/ICF247370-GMB253374-672j4daf89k800000000/SIG-20250630_12069841l.jpeg", "SIG-20250630_12069841l.jpeg")</f>
        <v>SIG-20250630_12069841l.jpeg</v>
      </c>
      <c r="AV17" s="2" t="str">
        <f>HYPERLINK("https://www.google.com/maps/place/8.87714%2C-12.0952533", "8.87714,-12.0952533")</f>
        <v>8.87714,-12.0952533</v>
      </c>
    </row>
    <row r="18" ht="15.75" customHeight="1">
      <c r="A18" s="1" t="s">
        <v>158</v>
      </c>
      <c r="B18" s="1" t="s">
        <v>159</v>
      </c>
      <c r="C18" s="1" t="s">
        <v>160</v>
      </c>
      <c r="D18" s="1" t="s">
        <v>160</v>
      </c>
      <c r="E18" s="1" t="s">
        <v>161</v>
      </c>
      <c r="F18" s="1" t="s">
        <v>64</v>
      </c>
      <c r="G18" s="1">
        <v>154.0</v>
      </c>
      <c r="H18" s="1" t="s">
        <v>50</v>
      </c>
      <c r="I18" s="1">
        <v>43.0</v>
      </c>
      <c r="J18" s="1">
        <v>20.0</v>
      </c>
      <c r="K18" s="1">
        <v>20.0</v>
      </c>
      <c r="L18" s="1">
        <v>23.0</v>
      </c>
      <c r="M18" s="1">
        <v>23.0</v>
      </c>
      <c r="N18" s="1" t="s">
        <v>51</v>
      </c>
      <c r="O18" s="1">
        <v>35.0</v>
      </c>
      <c r="P18" s="1">
        <v>17.0</v>
      </c>
      <c r="Q18" s="1">
        <v>17.0</v>
      </c>
      <c r="R18" s="1">
        <v>18.0</v>
      </c>
      <c r="S18" s="1">
        <v>18.0</v>
      </c>
      <c r="T18" s="1" t="s">
        <v>52</v>
      </c>
      <c r="U18" s="1">
        <v>32.0</v>
      </c>
      <c r="V18" s="1">
        <v>12.0</v>
      </c>
      <c r="W18" s="1">
        <v>12.0</v>
      </c>
      <c r="X18" s="1">
        <v>20.0</v>
      </c>
      <c r="Y18" s="1">
        <v>20.0</v>
      </c>
      <c r="Z18" s="1" t="s">
        <v>53</v>
      </c>
      <c r="AA18" s="1">
        <v>24.0</v>
      </c>
      <c r="AB18" s="1">
        <v>10.0</v>
      </c>
      <c r="AC18" s="1">
        <v>10.0</v>
      </c>
      <c r="AD18" s="1">
        <v>14.0</v>
      </c>
      <c r="AE18" s="1">
        <v>14.0</v>
      </c>
      <c r="AF18" s="1" t="s">
        <v>54</v>
      </c>
      <c r="AG18" s="1">
        <v>20.0</v>
      </c>
      <c r="AH18" s="1">
        <v>10.0</v>
      </c>
      <c r="AI18" s="1">
        <v>10.0</v>
      </c>
      <c r="AJ18" s="1">
        <v>10.0</v>
      </c>
      <c r="AK18" s="1">
        <v>10.0</v>
      </c>
      <c r="AL18" s="1">
        <v>154.0</v>
      </c>
      <c r="AM18" s="1" t="s">
        <v>55</v>
      </c>
      <c r="AN18" s="1" t="s">
        <v>55</v>
      </c>
      <c r="AO18" s="1" t="s">
        <v>55</v>
      </c>
      <c r="AP18" s="1" t="s">
        <v>162</v>
      </c>
      <c r="AQ18" s="2" t="str">
        <f>HYPERLINK("https://icf.clappia.com/app/GMB253374/submission/IAB95995918/ICF247370-GMB253374-3fj48po403b400000000/SIG-20250630_1039aaoii.jpeg", "SIG-20250630_1039aaoii.jpeg")</f>
        <v>SIG-20250630_1039aaoii.jpeg</v>
      </c>
      <c r="AR18" s="1" t="s">
        <v>163</v>
      </c>
      <c r="AS18" s="2" t="str">
        <f>HYPERLINK("https://icf.clappia.com/app/GMB253374/submission/IAB95995918/ICF247370-GMB253374-hkla5cg5p81e0000000/SIG-20250630_1039dfh8g.jpeg", "SIG-20250630_1039dfh8g.jpeg")</f>
        <v>SIG-20250630_1039dfh8g.jpeg</v>
      </c>
      <c r="AT18" s="1" t="s">
        <v>164</v>
      </c>
      <c r="AU18" s="2" t="str">
        <f>HYPERLINK("https://icf.clappia.com/app/GMB253374/submission/IAB95995918/ICF247370-GMB253374-26l4p83c7p43a0000000/SIG-20250630_1042akkeb.jpeg", "SIG-20250630_1042akkeb.jpeg")</f>
        <v>SIG-20250630_1042akkeb.jpeg</v>
      </c>
      <c r="AV18" s="2" t="str">
        <f>HYPERLINK("https://www.google.com/maps/place/7.86584%2C-11.706605", "7.86584,-11.706605")</f>
        <v>7.86584,-11.706605</v>
      </c>
    </row>
    <row r="19" ht="15.75" customHeight="1">
      <c r="A19" s="1" t="s">
        <v>165</v>
      </c>
      <c r="B19" s="1" t="s">
        <v>159</v>
      </c>
      <c r="C19" s="1" t="s">
        <v>166</v>
      </c>
      <c r="D19" s="1" t="s">
        <v>166</v>
      </c>
      <c r="E19" s="1" t="s">
        <v>167</v>
      </c>
      <c r="F19" s="1" t="s">
        <v>49</v>
      </c>
      <c r="G19" s="1">
        <v>140.0</v>
      </c>
      <c r="H19" s="1" t="s">
        <v>50</v>
      </c>
      <c r="I19" s="1">
        <v>25.0</v>
      </c>
      <c r="J19" s="1">
        <v>12.0</v>
      </c>
      <c r="K19" s="1">
        <v>12.0</v>
      </c>
      <c r="L19" s="1">
        <v>13.0</v>
      </c>
      <c r="M19" s="1">
        <v>13.0</v>
      </c>
      <c r="N19" s="1" t="s">
        <v>51</v>
      </c>
      <c r="O19" s="1">
        <v>35.0</v>
      </c>
      <c r="P19" s="1">
        <v>20.0</v>
      </c>
      <c r="Q19" s="1">
        <v>20.0</v>
      </c>
      <c r="R19" s="1">
        <v>15.0</v>
      </c>
      <c r="S19" s="1">
        <v>15.0</v>
      </c>
      <c r="T19" s="1" t="s">
        <v>52</v>
      </c>
      <c r="U19" s="1">
        <v>30.0</v>
      </c>
      <c r="V19" s="1">
        <v>10.0</v>
      </c>
      <c r="W19" s="1">
        <v>10.0</v>
      </c>
      <c r="X19" s="1">
        <v>20.0</v>
      </c>
      <c r="Y19" s="1">
        <v>20.0</v>
      </c>
      <c r="Z19" s="1" t="s">
        <v>53</v>
      </c>
      <c r="AA19" s="1">
        <v>25.0</v>
      </c>
      <c r="AB19" s="1">
        <v>15.0</v>
      </c>
      <c r="AC19" s="1">
        <v>15.0</v>
      </c>
      <c r="AD19" s="1">
        <v>10.0</v>
      </c>
      <c r="AE19" s="1">
        <v>10.0</v>
      </c>
      <c r="AF19" s="1" t="s">
        <v>54</v>
      </c>
      <c r="AG19" s="1">
        <v>25.0</v>
      </c>
      <c r="AH19" s="1">
        <v>15.0</v>
      </c>
      <c r="AI19" s="1">
        <v>15.0</v>
      </c>
      <c r="AJ19" s="1">
        <v>10.0</v>
      </c>
      <c r="AK19" s="1">
        <v>10.0</v>
      </c>
      <c r="AL19" s="1">
        <v>140.0</v>
      </c>
      <c r="AM19" s="1" t="s">
        <v>55</v>
      </c>
      <c r="AN19" s="1" t="s">
        <v>55</v>
      </c>
      <c r="AO19" s="1" t="s">
        <v>55</v>
      </c>
      <c r="AP19" s="1" t="s">
        <v>168</v>
      </c>
      <c r="AQ19" s="2" t="str">
        <f>HYPERLINK("https://icf.clappia.com/app/GMB253374/submission/TAR58962652/ICF247370-GMB253374-1lggc8mcai4pg0000000/SIG-20250630_10413g23f.jpeg", "SIG-20250630_10413g23f.jpeg")</f>
        <v>SIG-20250630_10413g23f.jpeg</v>
      </c>
      <c r="AR19" s="1" t="s">
        <v>169</v>
      </c>
      <c r="AS19" s="2" t="str">
        <f>HYPERLINK("https://icf.clappia.com/app/GMB253374/submission/TAR58962652/ICF247370-GMB253374-i8io46fhom0o0000000/SIG-20250630_1041jh982.jpeg", "SIG-20250630_1041jh982.jpeg")</f>
        <v>SIG-20250630_1041jh982.jpeg</v>
      </c>
      <c r="AT19" s="1" t="s">
        <v>170</v>
      </c>
      <c r="AU19" s="2" t="str">
        <f>HYPERLINK("https://icf.clappia.com/app/GMB253374/submission/TAR58962652/ICF247370-GMB253374-60i8omd7nde000000000/SIG-20250630_1049gapi4.jpeg", "SIG-20250630_1049gapi4.jpeg")</f>
        <v>SIG-20250630_1049gapi4.jpeg</v>
      </c>
      <c r="AV19" s="2" t="str">
        <f>HYPERLINK("https://www.google.com/maps/place/7.9609283%2C-11.7685717", "7.9609283,-11.7685717")</f>
        <v>7.9609283,-11.7685717</v>
      </c>
    </row>
    <row r="20" ht="15.75" customHeight="1">
      <c r="A20" s="1" t="s">
        <v>171</v>
      </c>
      <c r="B20" s="1" t="s">
        <v>159</v>
      </c>
      <c r="C20" s="1" t="s">
        <v>166</v>
      </c>
      <c r="D20" s="1" t="s">
        <v>166</v>
      </c>
      <c r="E20" s="1" t="s">
        <v>172</v>
      </c>
      <c r="F20" s="1" t="s">
        <v>64</v>
      </c>
      <c r="G20" s="1">
        <v>260.0</v>
      </c>
      <c r="H20" s="1" t="s">
        <v>50</v>
      </c>
      <c r="I20" s="1">
        <v>64.0</v>
      </c>
      <c r="J20" s="1">
        <v>34.0</v>
      </c>
      <c r="K20" s="1">
        <v>31.0</v>
      </c>
      <c r="L20" s="1">
        <v>30.0</v>
      </c>
      <c r="M20" s="1">
        <v>30.0</v>
      </c>
      <c r="N20" s="1" t="s">
        <v>51</v>
      </c>
      <c r="O20" s="1">
        <v>52.0</v>
      </c>
      <c r="P20" s="1">
        <v>28.0</v>
      </c>
      <c r="Q20" s="1">
        <v>26.0</v>
      </c>
      <c r="R20" s="1">
        <v>24.0</v>
      </c>
      <c r="S20" s="1">
        <v>23.0</v>
      </c>
      <c r="T20" s="1" t="s">
        <v>52</v>
      </c>
      <c r="U20" s="1">
        <v>46.0</v>
      </c>
      <c r="V20" s="1">
        <v>22.0</v>
      </c>
      <c r="W20" s="1">
        <v>13.0</v>
      </c>
      <c r="X20" s="1">
        <v>24.0</v>
      </c>
      <c r="Y20" s="1">
        <v>17.0</v>
      </c>
      <c r="Z20" s="1" t="s">
        <v>53</v>
      </c>
      <c r="AA20" s="1">
        <v>41.0</v>
      </c>
      <c r="AB20" s="1">
        <v>21.0</v>
      </c>
      <c r="AC20" s="1">
        <v>20.0</v>
      </c>
      <c r="AD20" s="1">
        <v>20.0</v>
      </c>
      <c r="AE20" s="1">
        <v>16.0</v>
      </c>
      <c r="AF20" s="1" t="s">
        <v>54</v>
      </c>
      <c r="AG20" s="1">
        <v>42.0</v>
      </c>
      <c r="AH20" s="1">
        <v>25.0</v>
      </c>
      <c r="AI20" s="1">
        <v>20.0</v>
      </c>
      <c r="AJ20" s="1">
        <v>17.0</v>
      </c>
      <c r="AK20" s="1">
        <v>14.0</v>
      </c>
      <c r="AL20" s="1">
        <v>210.0</v>
      </c>
      <c r="AM20" s="1" t="s">
        <v>55</v>
      </c>
      <c r="AN20" s="1">
        <v>50.0</v>
      </c>
      <c r="AO20" s="1">
        <v>50.0</v>
      </c>
      <c r="AP20" s="1" t="s">
        <v>173</v>
      </c>
      <c r="AQ20" s="2" t="str">
        <f>HYPERLINK("https://icf.clappia.com/app/GMB253374/submission/BXE49992194/ICF247370-GMB253374-plidmbg0k4bo0000000/SIG-20250630_1157enlld.jpeg", "SIG-20250630_1157enlld.jpeg")</f>
        <v>SIG-20250630_1157enlld.jpeg</v>
      </c>
      <c r="AR20" s="1" t="s">
        <v>174</v>
      </c>
      <c r="AS20" s="2" t="str">
        <f>HYPERLINK("https://icf.clappia.com/app/GMB253374/submission/BXE49992194/ICF247370-GMB253374-cf2hc92595200000000/SIG-20250630_1159bgb32.jpeg", "SIG-20250630_1159bgb32.jpeg")</f>
        <v>SIG-20250630_1159bgb32.jpeg</v>
      </c>
      <c r="AT20" s="1" t="s">
        <v>175</v>
      </c>
      <c r="AU20" s="2" t="str">
        <f>HYPERLINK("https://icf.clappia.com/app/GMB253374/submission/BXE49992194/ICF247370-GMB253374-19m08pp4ggaf20000000/SIG-20250630_115918pkad.jpeg", "SIG-20250630_115918pkad.jpeg")</f>
        <v>SIG-20250630_115918pkad.jpeg</v>
      </c>
      <c r="AV20" s="2" t="str">
        <f>HYPERLINK("https://www.google.com/maps/place/7.8651519%2C-11.7043539", "7.8651519,-11.7043539")</f>
        <v>7.8651519,-11.7043539</v>
      </c>
    </row>
    <row r="21" ht="15.75" customHeight="1">
      <c r="A21" s="1" t="s">
        <v>176</v>
      </c>
      <c r="B21" s="1" t="s">
        <v>177</v>
      </c>
      <c r="C21" s="1" t="s">
        <v>166</v>
      </c>
      <c r="D21" s="1" t="s">
        <v>166</v>
      </c>
      <c r="E21" s="1" t="s">
        <v>178</v>
      </c>
      <c r="F21" s="1" t="s">
        <v>64</v>
      </c>
      <c r="G21" s="1">
        <v>150.0</v>
      </c>
      <c r="H21" s="1" t="s">
        <v>50</v>
      </c>
      <c r="I21" s="1">
        <v>57.0</v>
      </c>
      <c r="J21" s="1">
        <v>23.0</v>
      </c>
      <c r="K21" s="1">
        <v>10.0</v>
      </c>
      <c r="L21" s="1">
        <v>34.0</v>
      </c>
      <c r="M21" s="1">
        <v>17.0</v>
      </c>
      <c r="N21" s="1" t="s">
        <v>51</v>
      </c>
      <c r="O21" s="1">
        <v>41.0</v>
      </c>
      <c r="P21" s="1">
        <v>24.0</v>
      </c>
      <c r="Q21" s="1">
        <v>16.0</v>
      </c>
      <c r="R21" s="1">
        <v>17.0</v>
      </c>
      <c r="S21" s="1">
        <v>6.0</v>
      </c>
      <c r="T21" s="1" t="s">
        <v>52</v>
      </c>
      <c r="U21" s="1">
        <v>49.0</v>
      </c>
      <c r="V21" s="1">
        <v>20.0</v>
      </c>
      <c r="W21" s="1">
        <v>11.0</v>
      </c>
      <c r="X21" s="1">
        <v>29.0</v>
      </c>
      <c r="Y21" s="1">
        <v>24.0</v>
      </c>
      <c r="Z21" s="1" t="s">
        <v>53</v>
      </c>
      <c r="AA21" s="1">
        <v>56.0</v>
      </c>
      <c r="AB21" s="1">
        <v>24.0</v>
      </c>
      <c r="AC21" s="1">
        <v>10.0</v>
      </c>
      <c r="AD21" s="1">
        <v>30.0</v>
      </c>
      <c r="AE21" s="1">
        <v>15.0</v>
      </c>
      <c r="AF21" s="1" t="s">
        <v>54</v>
      </c>
      <c r="AG21" s="1">
        <v>50.0</v>
      </c>
      <c r="AH21" s="1">
        <v>24.0</v>
      </c>
      <c r="AI21" s="1">
        <v>20.0</v>
      </c>
      <c r="AJ21" s="1">
        <v>26.0</v>
      </c>
      <c r="AK21" s="1">
        <v>21.0</v>
      </c>
      <c r="AL21" s="1">
        <v>150.0</v>
      </c>
      <c r="AM21" s="1" t="s">
        <v>55</v>
      </c>
      <c r="AN21" s="1" t="s">
        <v>55</v>
      </c>
      <c r="AO21" s="1" t="s">
        <v>55</v>
      </c>
      <c r="AP21" s="1" t="s">
        <v>179</v>
      </c>
      <c r="AQ21" s="2" t="str">
        <f>HYPERLINK("https://icf.clappia.com/app/GMB253374/submission/MTO06577109/ICF247370-GMB253374-3f50f3g3hdj200000000/SIG-20250630_1149pi68a.jpeg", "SIG-20250630_1149pi68a.jpeg")</f>
        <v>SIG-20250630_1149pi68a.jpeg</v>
      </c>
      <c r="AR21" s="1" t="s">
        <v>180</v>
      </c>
      <c r="AS21" s="2" t="str">
        <f>HYPERLINK("https://icf.clappia.com/app/GMB253374/submission/MTO06577109/ICF247370-GMB253374-2ki8eanf4j9i00000000/SIG-20250630_1149378f5.jpeg", "SIG-20250630_1149378f5.jpeg")</f>
        <v>SIG-20250630_1149378f5.jpeg</v>
      </c>
      <c r="AT21" s="1" t="s">
        <v>181</v>
      </c>
      <c r="AU21" s="2" t="str">
        <f>HYPERLINK("https://icf.clappia.com/app/GMB253374/submission/MTO06577109/ICF247370-GMB253374-1ncfl02hn6iak0000000/SIG-20250630_115649ohi.jpeg", "SIG-20250630_115649ohi.jpeg")</f>
        <v>SIG-20250630_115649ohi.jpeg</v>
      </c>
      <c r="AV21" s="2" t="str">
        <f>HYPERLINK("https://www.google.com/maps/place/9.1071179%2C-12.2052686", "9.1071179,-12.2052686")</f>
        <v>9.1071179,-12.2052686</v>
      </c>
    </row>
    <row r="22" ht="15.75" customHeight="1">
      <c r="A22" s="1" t="s">
        <v>182</v>
      </c>
      <c r="B22" s="1" t="s">
        <v>69</v>
      </c>
      <c r="C22" s="1" t="s">
        <v>183</v>
      </c>
      <c r="D22" s="1" t="s">
        <v>183</v>
      </c>
      <c r="E22" s="1" t="s">
        <v>184</v>
      </c>
      <c r="F22" s="1" t="s">
        <v>64</v>
      </c>
      <c r="G22" s="1">
        <v>168.0</v>
      </c>
      <c r="H22" s="1" t="s">
        <v>50</v>
      </c>
      <c r="I22" s="1">
        <v>28.0</v>
      </c>
      <c r="J22" s="1">
        <v>11.0</v>
      </c>
      <c r="K22" s="1">
        <v>11.0</v>
      </c>
      <c r="L22" s="1">
        <v>17.0</v>
      </c>
      <c r="M22" s="1">
        <v>17.0</v>
      </c>
      <c r="N22" s="1" t="s">
        <v>51</v>
      </c>
      <c r="O22" s="1">
        <v>27.0</v>
      </c>
      <c r="P22" s="1">
        <v>11.0</v>
      </c>
      <c r="Q22" s="1">
        <v>11.0</v>
      </c>
      <c r="R22" s="1">
        <v>16.0</v>
      </c>
      <c r="S22" s="1">
        <v>16.0</v>
      </c>
      <c r="T22" s="1" t="s">
        <v>52</v>
      </c>
      <c r="U22" s="1">
        <v>20.0</v>
      </c>
      <c r="V22" s="1">
        <v>8.0</v>
      </c>
      <c r="W22" s="1">
        <v>8.0</v>
      </c>
      <c r="X22" s="1">
        <v>12.0</v>
      </c>
      <c r="Y22" s="1">
        <v>12.0</v>
      </c>
      <c r="Z22" s="1" t="s">
        <v>53</v>
      </c>
      <c r="AA22" s="1">
        <v>28.0</v>
      </c>
      <c r="AB22" s="1">
        <v>12.0</v>
      </c>
      <c r="AC22" s="1">
        <v>12.0</v>
      </c>
      <c r="AD22" s="1">
        <v>16.0</v>
      </c>
      <c r="AE22" s="1">
        <v>16.0</v>
      </c>
      <c r="AF22" s="1" t="s">
        <v>54</v>
      </c>
      <c r="AG22" s="1">
        <v>17.0</v>
      </c>
      <c r="AH22" s="1">
        <v>9.0</v>
      </c>
      <c r="AI22" s="1">
        <v>9.0</v>
      </c>
      <c r="AJ22" s="1">
        <v>8.0</v>
      </c>
      <c r="AK22" s="1">
        <v>8.0</v>
      </c>
      <c r="AL22" s="1">
        <v>120.0</v>
      </c>
      <c r="AM22" s="1" t="s">
        <v>55</v>
      </c>
      <c r="AN22" s="1">
        <v>48.0</v>
      </c>
      <c r="AO22" s="1">
        <v>48.0</v>
      </c>
      <c r="AP22" s="1" t="s">
        <v>185</v>
      </c>
      <c r="AQ22" s="2" t="str">
        <f>HYPERLINK("https://icf.clappia.com/app/GMB253374/submission/DGJ92740467/ICF247370-GMB253374-1b98454of51360000000/SIG-20250630_11521glop.jpeg", "SIG-20250630_11521glop.jpeg")</f>
        <v>SIG-20250630_11521glop.jpeg</v>
      </c>
      <c r="AR22" s="1" t="s">
        <v>186</v>
      </c>
      <c r="AS22" s="2" t="str">
        <f>HYPERLINK("https://icf.clappia.com/app/GMB253374/submission/DGJ92740467/ICF247370-GMB253374-4oobk5k6na0c00000000/SIG-20250630_11521a3i8k.jpeg", "SIG-20250630_11521a3i8k.jpeg")</f>
        <v>SIG-20250630_11521a3i8k.jpeg</v>
      </c>
      <c r="AT22" s="1" t="s">
        <v>187</v>
      </c>
      <c r="AU22" s="2" t="str">
        <f>HYPERLINK("https://icf.clappia.com/app/GMB253374/submission/DGJ92740467/ICF247370-GMB253374-1104ofcibjiog0000000/SIG-20250630_115496i2o.jpeg", "SIG-20250630_115496i2o.jpeg")</f>
        <v>SIG-20250630_115496i2o.jpeg</v>
      </c>
      <c r="AV22" s="2" t="str">
        <f>HYPERLINK("https://www.google.com/maps/place/8.8917917%2C-12.0475767", "8.8917917,-12.0475767")</f>
        <v>8.8917917,-12.0475767</v>
      </c>
    </row>
    <row r="23" ht="15.75" customHeight="1">
      <c r="A23" s="1" t="s">
        <v>188</v>
      </c>
      <c r="B23" s="1" t="s">
        <v>101</v>
      </c>
      <c r="C23" s="1" t="s">
        <v>183</v>
      </c>
      <c r="D23" s="1" t="s">
        <v>183</v>
      </c>
      <c r="E23" s="1" t="s">
        <v>189</v>
      </c>
      <c r="F23" s="1" t="s">
        <v>64</v>
      </c>
      <c r="G23" s="1">
        <v>87.0</v>
      </c>
      <c r="H23" s="1" t="s">
        <v>50</v>
      </c>
      <c r="I23" s="1">
        <v>34.0</v>
      </c>
      <c r="J23" s="1">
        <v>16.0</v>
      </c>
      <c r="K23" s="1">
        <v>16.0</v>
      </c>
      <c r="L23" s="1">
        <v>18.0</v>
      </c>
      <c r="M23" s="1">
        <v>18.0</v>
      </c>
      <c r="N23" s="1" t="s">
        <v>51</v>
      </c>
      <c r="O23" s="1">
        <v>13.0</v>
      </c>
      <c r="P23" s="1">
        <v>6.0</v>
      </c>
      <c r="Q23" s="1">
        <v>6.0</v>
      </c>
      <c r="R23" s="1">
        <v>7.0</v>
      </c>
      <c r="S23" s="1">
        <v>7.0</v>
      </c>
      <c r="T23" s="1" t="s">
        <v>52</v>
      </c>
      <c r="U23" s="1">
        <v>13.0</v>
      </c>
      <c r="V23" s="1">
        <v>5.0</v>
      </c>
      <c r="W23" s="1">
        <v>5.0</v>
      </c>
      <c r="X23" s="1">
        <v>8.0</v>
      </c>
      <c r="Y23" s="1">
        <v>8.0</v>
      </c>
      <c r="Z23" s="1" t="s">
        <v>53</v>
      </c>
      <c r="AA23" s="1">
        <v>11.0</v>
      </c>
      <c r="AB23" s="1">
        <v>5.0</v>
      </c>
      <c r="AC23" s="1">
        <v>5.0</v>
      </c>
      <c r="AD23" s="1">
        <v>6.0</v>
      </c>
      <c r="AE23" s="1">
        <v>6.0</v>
      </c>
      <c r="AF23" s="1" t="s">
        <v>54</v>
      </c>
      <c r="AG23" s="1">
        <v>10.0</v>
      </c>
      <c r="AH23" s="1">
        <v>4.0</v>
      </c>
      <c r="AI23" s="1">
        <v>4.0</v>
      </c>
      <c r="AJ23" s="1">
        <v>6.0</v>
      </c>
      <c r="AK23" s="1">
        <v>6.0</v>
      </c>
      <c r="AL23" s="1">
        <v>81.0</v>
      </c>
      <c r="AM23" s="1">
        <v>6.0</v>
      </c>
      <c r="AN23" s="1" t="s">
        <v>55</v>
      </c>
      <c r="AO23" s="1" t="s">
        <v>55</v>
      </c>
      <c r="AP23" s="1" t="s">
        <v>190</v>
      </c>
      <c r="AQ23" s="2" t="str">
        <f>HYPERLINK("https://icf.clappia.com/app/GMB253374/submission/XPO38892450/ICF247370-GMB253374-5c1elfigc1p600000000/SIG-20250630_114715ej06.jpeg", "SIG-20250630_114715ej06.jpeg")</f>
        <v>SIG-20250630_114715ej06.jpeg</v>
      </c>
      <c r="AR23" s="1" t="s">
        <v>191</v>
      </c>
      <c r="AS23" s="2" t="str">
        <f>HYPERLINK("https://icf.clappia.com/app/GMB253374/submission/XPO38892450/ICF247370-GMB253374-1a6ko9f7ff1ok0000000/SIG-20250630_115413c4gd.jpeg", "SIG-20250630_115413c4gd.jpeg")</f>
        <v>SIG-20250630_115413c4gd.jpeg</v>
      </c>
      <c r="AT23" s="1" t="s">
        <v>192</v>
      </c>
      <c r="AU23" s="2" t="str">
        <f>HYPERLINK("https://icf.clappia.com/app/GMB253374/submission/XPO38892450/ICF247370-GMB253374-420pe1d9g1f200000000/SIG-20250630_1155n31k.jpeg", "SIG-20250630_1155n31k.jpeg")</f>
        <v>SIG-20250630_1155n31k.jpeg</v>
      </c>
      <c r="AV23" s="2" t="str">
        <f>HYPERLINK("https://www.google.com/maps/place/7.9505082%2C-11.7487157", "7.9505082,-11.7487157")</f>
        <v>7.9505082,-11.7487157</v>
      </c>
    </row>
    <row r="24" ht="15.75" customHeight="1">
      <c r="A24" s="1" t="s">
        <v>193</v>
      </c>
      <c r="B24" s="1" t="s">
        <v>60</v>
      </c>
      <c r="C24" s="1" t="s">
        <v>194</v>
      </c>
      <c r="D24" s="1" t="s">
        <v>194</v>
      </c>
      <c r="E24" s="1" t="s">
        <v>195</v>
      </c>
      <c r="F24" s="1" t="s">
        <v>64</v>
      </c>
      <c r="G24" s="1">
        <v>42.0</v>
      </c>
      <c r="H24" s="1" t="s">
        <v>50</v>
      </c>
      <c r="I24" s="1">
        <v>10.0</v>
      </c>
      <c r="J24" s="1">
        <v>6.0</v>
      </c>
      <c r="K24" s="1">
        <v>5.0</v>
      </c>
      <c r="L24" s="1">
        <v>4.0</v>
      </c>
      <c r="M24" s="1">
        <v>3.0</v>
      </c>
      <c r="N24" s="1" t="s">
        <v>51</v>
      </c>
      <c r="O24" s="1">
        <v>8.0</v>
      </c>
      <c r="P24" s="1">
        <v>2.0</v>
      </c>
      <c r="Q24" s="1">
        <v>1.0</v>
      </c>
      <c r="R24" s="1">
        <v>6.0</v>
      </c>
      <c r="S24" s="1">
        <v>3.0</v>
      </c>
      <c r="T24" s="1" t="s">
        <v>52</v>
      </c>
      <c r="U24" s="1">
        <v>8.0</v>
      </c>
      <c r="V24" s="1">
        <v>5.0</v>
      </c>
      <c r="W24" s="1">
        <v>3.0</v>
      </c>
      <c r="X24" s="1">
        <v>3.0</v>
      </c>
      <c r="Y24" s="1">
        <v>3.0</v>
      </c>
      <c r="Z24" s="1" t="s">
        <v>53</v>
      </c>
      <c r="AA24" s="1">
        <v>7.0</v>
      </c>
      <c r="AB24" s="1">
        <v>3.0</v>
      </c>
      <c r="AC24" s="1">
        <v>3.0</v>
      </c>
      <c r="AD24" s="1">
        <v>4.0</v>
      </c>
      <c r="AE24" s="1">
        <v>4.0</v>
      </c>
      <c r="AF24" s="1" t="s">
        <v>54</v>
      </c>
      <c r="AG24" s="1">
        <v>9.0</v>
      </c>
      <c r="AH24" s="1">
        <v>2.0</v>
      </c>
      <c r="AI24" s="1" t="s">
        <v>55</v>
      </c>
      <c r="AJ24" s="1">
        <v>7.0</v>
      </c>
      <c r="AK24" s="1">
        <v>2.0</v>
      </c>
      <c r="AL24" s="1">
        <v>27.0</v>
      </c>
      <c r="AM24" s="1">
        <v>2.0</v>
      </c>
      <c r="AN24" s="1">
        <v>13.0</v>
      </c>
      <c r="AO24" s="1">
        <v>13.0</v>
      </c>
      <c r="AP24" s="1" t="s">
        <v>196</v>
      </c>
      <c r="AQ24" s="2" t="str">
        <f>HYPERLINK("https://icf.clappia.com/app/GMB253374/submission/OII57933828/ICF247370-GMB253374-4l3ibflni5lc00000000/SIG-20250630_1152akae9.jpeg", "SIG-20250630_1152akae9.jpeg")</f>
        <v>SIG-20250630_1152akae9.jpeg</v>
      </c>
      <c r="AR24" s="1" t="s">
        <v>197</v>
      </c>
      <c r="AS24" s="2" t="str">
        <f>HYPERLINK("https://icf.clappia.com/app/GMB253374/submission/OII57933828/ICF247370-GMB253374-5f0n060hgaco00000000/SIG-20250630_115331ho5.jpeg", "SIG-20250630_115331ho5.jpeg")</f>
        <v>SIG-20250630_115331ho5.jpeg</v>
      </c>
      <c r="AT24" s="1" t="s">
        <v>198</v>
      </c>
      <c r="AU24" s="2" t="str">
        <f>HYPERLINK("https://icf.clappia.com/app/GMB253374/submission/OII57933828/ICF247370-GMB253374-6a626n8354mg00000000/SIG-20250630_1153jlp1c.jpeg", "SIG-20250630_1153jlp1c.jpeg")</f>
        <v>SIG-20250630_1153jlp1c.jpeg</v>
      </c>
      <c r="AV24" s="2" t="str">
        <f>HYPERLINK("https://www.google.com/maps/place/7.9946399%2C-11.7707201", "7.9946399,-11.7707201")</f>
        <v>7.9946399,-11.7707201</v>
      </c>
    </row>
    <row r="25" ht="15.75" customHeight="1">
      <c r="A25" s="1" t="s">
        <v>199</v>
      </c>
      <c r="B25" s="1" t="s">
        <v>46</v>
      </c>
      <c r="C25" s="1" t="s">
        <v>200</v>
      </c>
      <c r="D25" s="1" t="s">
        <v>200</v>
      </c>
      <c r="E25" s="1" t="s">
        <v>201</v>
      </c>
      <c r="F25" s="1" t="s">
        <v>64</v>
      </c>
      <c r="G25" s="1">
        <v>98.0</v>
      </c>
      <c r="H25" s="1" t="s">
        <v>50</v>
      </c>
      <c r="I25" s="1">
        <v>20.0</v>
      </c>
      <c r="J25" s="1">
        <v>12.0</v>
      </c>
      <c r="K25" s="1">
        <v>6.0</v>
      </c>
      <c r="L25" s="1">
        <v>8.0</v>
      </c>
      <c r="M25" s="1">
        <v>3.0</v>
      </c>
      <c r="N25" s="1" t="s">
        <v>51</v>
      </c>
      <c r="O25" s="1">
        <v>20.0</v>
      </c>
      <c r="P25" s="1">
        <v>10.0</v>
      </c>
      <c r="Q25" s="1">
        <v>4.0</v>
      </c>
      <c r="R25" s="1">
        <v>10.0</v>
      </c>
      <c r="S25" s="1">
        <v>4.0</v>
      </c>
      <c r="T25" s="1" t="s">
        <v>52</v>
      </c>
      <c r="U25" s="1">
        <v>19.0</v>
      </c>
      <c r="V25" s="1">
        <v>10.0</v>
      </c>
      <c r="W25" s="1">
        <v>4.0</v>
      </c>
      <c r="X25" s="1">
        <v>9.0</v>
      </c>
      <c r="Y25" s="1">
        <v>3.0</v>
      </c>
      <c r="Z25" s="1" t="s">
        <v>53</v>
      </c>
      <c r="AA25" s="1">
        <v>15.0</v>
      </c>
      <c r="AB25" s="1">
        <v>7.0</v>
      </c>
      <c r="AC25" s="1">
        <v>6.0</v>
      </c>
      <c r="AD25" s="1">
        <v>8.0</v>
      </c>
      <c r="AE25" s="1">
        <v>6.0</v>
      </c>
      <c r="AF25" s="1" t="s">
        <v>54</v>
      </c>
      <c r="AG25" s="1">
        <v>19.0</v>
      </c>
      <c r="AH25" s="1">
        <v>15.0</v>
      </c>
      <c r="AI25" s="1">
        <v>3.0</v>
      </c>
      <c r="AJ25" s="1">
        <v>4.0</v>
      </c>
      <c r="AK25" s="1">
        <v>1.0</v>
      </c>
      <c r="AL25" s="1">
        <v>40.0</v>
      </c>
      <c r="AM25" s="1">
        <v>2.0</v>
      </c>
      <c r="AN25" s="1">
        <v>56.0</v>
      </c>
      <c r="AO25" s="1">
        <v>56.0</v>
      </c>
      <c r="AP25" s="1" t="s">
        <v>202</v>
      </c>
      <c r="AQ25" s="2" t="str">
        <f>HYPERLINK("https://icf.clappia.com/app/GMB253374/submission/FOF95163005/ICF247370-GMB253374-5e661fo9fl6600000000/SIG-20250630_1148j7nce.jpeg", "SIG-20250630_1148j7nce.jpeg")</f>
        <v>SIG-20250630_1148j7nce.jpeg</v>
      </c>
      <c r="AR25" s="1" t="s">
        <v>203</v>
      </c>
      <c r="AS25" s="2" t="str">
        <f>HYPERLINK("https://icf.clappia.com/app/GMB253374/submission/FOF95163005/ICF247370-GMB253374-d700e46ej77c0000000/SIG-20250630_11481311ad.jpeg", "SIG-20250630_11481311ad.jpeg")</f>
        <v>SIG-20250630_11481311ad.jpeg</v>
      </c>
      <c r="AT25" s="1" t="s">
        <v>204</v>
      </c>
      <c r="AU25" s="2" t="str">
        <f>HYPERLINK("https://icf.clappia.com/app/GMB253374/submission/FOF95163005/ICF247370-GMB253374-i4936cf8hmco0000000/SIG-20250630_1149nn42n.jpeg", "SIG-20250630_1149nn42n.jpeg")</f>
        <v>SIG-20250630_1149nn42n.jpeg</v>
      </c>
      <c r="AV25" s="2" t="str">
        <f t="shared" ref="AV25:AV26" si="1">HYPERLINK("https://www.google.com/maps/place/8.8042684%2C-12.2832285", "8.8042684,-12.2832285")</f>
        <v>8.8042684,-12.2832285</v>
      </c>
    </row>
    <row r="26" ht="15.75" customHeight="1">
      <c r="A26" s="1" t="s">
        <v>205</v>
      </c>
      <c r="B26" s="1" t="s">
        <v>206</v>
      </c>
      <c r="C26" s="1" t="s">
        <v>200</v>
      </c>
      <c r="D26" s="1" t="s">
        <v>200</v>
      </c>
      <c r="E26" s="1" t="s">
        <v>207</v>
      </c>
      <c r="F26" s="1" t="s">
        <v>64</v>
      </c>
      <c r="G26" s="1">
        <v>100.0</v>
      </c>
      <c r="H26" s="1" t="s">
        <v>50</v>
      </c>
      <c r="I26" s="1">
        <v>29.0</v>
      </c>
      <c r="J26" s="1">
        <v>15.0</v>
      </c>
      <c r="K26" s="1">
        <v>15.0</v>
      </c>
      <c r="L26" s="1">
        <v>14.0</v>
      </c>
      <c r="M26" s="1">
        <v>14.0</v>
      </c>
      <c r="N26" s="1" t="s">
        <v>51</v>
      </c>
      <c r="O26" s="1">
        <v>28.0</v>
      </c>
      <c r="P26" s="1">
        <v>15.0</v>
      </c>
      <c r="Q26" s="1">
        <v>15.0</v>
      </c>
      <c r="R26" s="1">
        <v>13.0</v>
      </c>
      <c r="S26" s="1">
        <v>13.0</v>
      </c>
      <c r="T26" s="1" t="s">
        <v>52</v>
      </c>
      <c r="U26" s="1">
        <v>14.0</v>
      </c>
      <c r="V26" s="1">
        <v>7.0</v>
      </c>
      <c r="W26" s="1">
        <v>7.0</v>
      </c>
      <c r="X26" s="1">
        <v>7.0</v>
      </c>
      <c r="Y26" s="1">
        <v>7.0</v>
      </c>
      <c r="Z26" s="1" t="s">
        <v>53</v>
      </c>
      <c r="AA26" s="1">
        <v>9.0</v>
      </c>
      <c r="AB26" s="1">
        <v>5.0</v>
      </c>
      <c r="AC26" s="1">
        <v>5.0</v>
      </c>
      <c r="AD26" s="1">
        <v>4.0</v>
      </c>
      <c r="AE26" s="1">
        <v>4.0</v>
      </c>
      <c r="AF26" s="1" t="s">
        <v>54</v>
      </c>
      <c r="AG26" s="1">
        <v>20.0</v>
      </c>
      <c r="AH26" s="1">
        <v>10.0</v>
      </c>
      <c r="AI26" s="1">
        <v>10.0</v>
      </c>
      <c r="AJ26" s="1">
        <v>10.0</v>
      </c>
      <c r="AK26" s="1">
        <v>10.0</v>
      </c>
      <c r="AL26" s="1">
        <v>100.0</v>
      </c>
      <c r="AM26" s="1" t="s">
        <v>55</v>
      </c>
      <c r="AN26" s="1" t="s">
        <v>55</v>
      </c>
      <c r="AO26" s="1" t="s">
        <v>55</v>
      </c>
      <c r="AP26" s="1" t="s">
        <v>208</v>
      </c>
      <c r="AQ26" s="2" t="str">
        <f>HYPERLINK("https://icf.clappia.com/app/GMB253374/submission/PWC02903528/ICF247370-GMB253374-3o0bph3mll7e00000000/SIG-20250630_1144eo63l.jpeg", "SIG-20250630_1144eo63l.jpeg")</f>
        <v>SIG-20250630_1144eo63l.jpeg</v>
      </c>
      <c r="AR26" s="1" t="s">
        <v>209</v>
      </c>
      <c r="AS26" s="2" t="str">
        <f>HYPERLINK("https://icf.clappia.com/app/GMB253374/submission/PWC02903528/ICF247370-GMB253374-21ogd7g68aj520000000/SIG-20250630_114517kg4j.jpeg", "SIG-20250630_114517kg4j.jpeg")</f>
        <v>SIG-20250630_114517kg4j.jpeg</v>
      </c>
      <c r="AT26" s="1" t="s">
        <v>210</v>
      </c>
      <c r="AU26" s="2" t="str">
        <f>HYPERLINK("https://icf.clappia.com/app/GMB253374/submission/PWC02903528/ICF247370-GMB253374-461nf7k12mci00000000/SIG-20250630_114818jdec.jpeg", "SIG-20250630_114818jdec.jpeg")</f>
        <v>SIG-20250630_114818jdec.jpeg</v>
      </c>
      <c r="AV26" s="2" t="str">
        <f t="shared" si="1"/>
        <v>8.8042684,-12.2832285</v>
      </c>
    </row>
    <row r="27" ht="15.75" customHeight="1">
      <c r="A27" s="1" t="s">
        <v>211</v>
      </c>
      <c r="B27" s="1" t="s">
        <v>60</v>
      </c>
      <c r="C27" s="1" t="s">
        <v>212</v>
      </c>
      <c r="D27" s="1" t="s">
        <v>212</v>
      </c>
      <c r="E27" s="1" t="s">
        <v>213</v>
      </c>
      <c r="F27" s="1" t="s">
        <v>64</v>
      </c>
      <c r="G27" s="1">
        <v>273.0</v>
      </c>
      <c r="H27" s="1" t="s">
        <v>50</v>
      </c>
      <c r="I27" s="1">
        <v>100.0</v>
      </c>
      <c r="J27" s="1">
        <v>50.0</v>
      </c>
      <c r="K27" s="1">
        <v>50.0</v>
      </c>
      <c r="L27" s="1">
        <v>50.0</v>
      </c>
      <c r="M27" s="1">
        <v>50.0</v>
      </c>
      <c r="N27" s="1" t="s">
        <v>51</v>
      </c>
      <c r="O27" s="1">
        <v>50.0</v>
      </c>
      <c r="P27" s="1">
        <v>24.0</v>
      </c>
      <c r="Q27" s="1">
        <v>24.0</v>
      </c>
      <c r="R27" s="1">
        <v>26.0</v>
      </c>
      <c r="S27" s="1">
        <v>26.0</v>
      </c>
      <c r="T27" s="1" t="s">
        <v>52</v>
      </c>
      <c r="U27" s="1">
        <v>40.0</v>
      </c>
      <c r="V27" s="1">
        <v>14.0</v>
      </c>
      <c r="W27" s="1">
        <v>14.0</v>
      </c>
      <c r="X27" s="1">
        <v>26.0</v>
      </c>
      <c r="Y27" s="1">
        <v>26.0</v>
      </c>
      <c r="Z27" s="1" t="s">
        <v>53</v>
      </c>
      <c r="AA27" s="1">
        <v>43.0</v>
      </c>
      <c r="AB27" s="1">
        <v>19.0</v>
      </c>
      <c r="AC27" s="1">
        <v>19.0</v>
      </c>
      <c r="AD27" s="1">
        <v>24.0</v>
      </c>
      <c r="AE27" s="1">
        <v>24.0</v>
      </c>
      <c r="AF27" s="1" t="s">
        <v>54</v>
      </c>
      <c r="AG27" s="1">
        <v>40.0</v>
      </c>
      <c r="AH27" s="1">
        <v>22.0</v>
      </c>
      <c r="AI27" s="1">
        <v>22.0</v>
      </c>
      <c r="AJ27" s="1">
        <v>18.0</v>
      </c>
      <c r="AK27" s="1">
        <v>18.0</v>
      </c>
      <c r="AL27" s="1">
        <v>273.0</v>
      </c>
      <c r="AM27" s="1" t="s">
        <v>55</v>
      </c>
      <c r="AN27" s="1" t="s">
        <v>55</v>
      </c>
      <c r="AO27" s="1" t="s">
        <v>55</v>
      </c>
      <c r="AP27" s="1" t="s">
        <v>214</v>
      </c>
      <c r="AQ27" s="2" t="str">
        <f>HYPERLINK("https://icf.clappia.com/app/GMB253374/submission/KSK14026686/ICF247370-GMB253374-15m52lcaja4le000000/SIG-20250630_114513nj07.jpeg", "SIG-20250630_114513nj07.jpeg")</f>
        <v>SIG-20250630_114513nj07.jpeg</v>
      </c>
      <c r="AR27" s="1" t="s">
        <v>215</v>
      </c>
      <c r="AS27" s="2" t="str">
        <f>HYPERLINK("https://icf.clappia.com/app/GMB253374/submission/KSK14026686/ICF247370-GMB253374-3mi8deffb4eo00000000/SIG-20250630_1146bel67.jpeg", "SIG-20250630_1146bel67.jpeg")</f>
        <v>SIG-20250630_1146bel67.jpeg</v>
      </c>
      <c r="AT27" s="1" t="s">
        <v>55</v>
      </c>
      <c r="AU27" s="2" t="str">
        <f>HYPERLINK("https://icf.clappia.com/app/GMB253374/submission/KSK14026686/ICF247370-GMB253374-19d485pggm5ck0000000/SIG-20250630_1148190gpg.jpeg", "SIG-20250630_1148190gpg.jpeg")</f>
        <v>SIG-20250630_1148190gpg.jpeg</v>
      </c>
      <c r="AV27" s="2" t="str">
        <f>HYPERLINK("https://www.google.com/maps/place/8.0131345%2C-11.7792656", "8.0131345,-11.7792656")</f>
        <v>8.0131345,-11.7792656</v>
      </c>
    </row>
    <row r="28" ht="15.75" customHeight="1">
      <c r="A28" s="1" t="s">
        <v>216</v>
      </c>
      <c r="B28" s="1" t="s">
        <v>101</v>
      </c>
      <c r="C28" s="1" t="s">
        <v>217</v>
      </c>
      <c r="D28" s="1" t="s">
        <v>217</v>
      </c>
      <c r="E28" s="1" t="s">
        <v>218</v>
      </c>
      <c r="F28" s="1" t="s">
        <v>64</v>
      </c>
      <c r="G28" s="1">
        <v>100.0</v>
      </c>
      <c r="H28" s="1" t="s">
        <v>50</v>
      </c>
      <c r="I28" s="1">
        <v>62.0</v>
      </c>
      <c r="J28" s="1">
        <v>29.0</v>
      </c>
      <c r="K28" s="1">
        <v>27.0</v>
      </c>
      <c r="L28" s="1">
        <v>33.0</v>
      </c>
      <c r="M28" s="1">
        <v>23.0</v>
      </c>
      <c r="N28" s="1" t="s">
        <v>51</v>
      </c>
      <c r="O28" s="1">
        <v>46.0</v>
      </c>
      <c r="P28" s="1">
        <v>26.0</v>
      </c>
      <c r="Q28" s="1">
        <v>8.0</v>
      </c>
      <c r="R28" s="1">
        <v>20.0</v>
      </c>
      <c r="S28" s="1">
        <v>17.0</v>
      </c>
      <c r="T28" s="1" t="s">
        <v>52</v>
      </c>
      <c r="U28" s="1">
        <v>33.0</v>
      </c>
      <c r="V28" s="1">
        <v>16.0</v>
      </c>
      <c r="W28" s="1">
        <v>8.0</v>
      </c>
      <c r="X28" s="1">
        <v>17.0</v>
      </c>
      <c r="Y28" s="1">
        <v>5.0</v>
      </c>
      <c r="Z28" s="1" t="s">
        <v>53</v>
      </c>
      <c r="AA28" s="1">
        <v>49.0</v>
      </c>
      <c r="AB28" s="1">
        <v>26.0</v>
      </c>
      <c r="AC28" s="1">
        <v>6.0</v>
      </c>
      <c r="AD28" s="1">
        <v>23.0</v>
      </c>
      <c r="AE28" s="1">
        <v>6.0</v>
      </c>
      <c r="AF28" s="1" t="s">
        <v>54</v>
      </c>
      <c r="AG28" s="1">
        <v>37.0</v>
      </c>
      <c r="AH28" s="1">
        <v>21.0</v>
      </c>
      <c r="AI28" s="1" t="s">
        <v>55</v>
      </c>
      <c r="AJ28" s="1">
        <v>16.0</v>
      </c>
      <c r="AK28" s="1" t="s">
        <v>55</v>
      </c>
      <c r="AL28" s="1">
        <v>100.0</v>
      </c>
      <c r="AM28" s="1" t="s">
        <v>55</v>
      </c>
      <c r="AN28" s="1" t="s">
        <v>55</v>
      </c>
      <c r="AO28" s="1" t="s">
        <v>55</v>
      </c>
      <c r="AP28" s="1" t="s">
        <v>219</v>
      </c>
      <c r="AQ28" s="2" t="str">
        <f>HYPERLINK("https://icf.clappia.com/app/GMB253374/submission/NCI73589757/ICF247370-GMB253374-157iendeb538c0000000/SIG-20250630_114257bj7.jpeg", "SIG-20250630_114257bj7.jpeg")</f>
        <v>SIG-20250630_114257bj7.jpeg</v>
      </c>
      <c r="AR28" s="1" t="s">
        <v>220</v>
      </c>
      <c r="AS28" s="2" t="str">
        <f>HYPERLINK("https://icf.clappia.com/app/GMB253374/submission/NCI73589757/ICF247370-GMB253374-582j2hf5ipeg0000000/SIG-20250630_11437pje4.jpeg", "SIG-20250630_11437pje4.jpeg")</f>
        <v>SIG-20250630_11437pje4.jpeg</v>
      </c>
      <c r="AT28" s="1" t="s">
        <v>221</v>
      </c>
      <c r="AU28" s="2" t="str">
        <f>HYPERLINK("https://icf.clappia.com/app/GMB253374/submission/NCI73589757/ICF247370-GMB253374-inp989mdkpp20000000/SIG-20250630_114411ie2.jpeg", "SIG-20250630_114411ie2.jpeg")</f>
        <v>SIG-20250630_114411ie2.jpeg</v>
      </c>
      <c r="AV28" s="2" t="str">
        <f>HYPERLINK("https://www.google.com/maps/place/7.9642912%2C-11.7205297", "7.9642912,-11.7205297")</f>
        <v>7.9642912,-11.7205297</v>
      </c>
    </row>
    <row r="29" ht="15.75" customHeight="1">
      <c r="A29" s="1" t="s">
        <v>222</v>
      </c>
      <c r="B29" s="1" t="s">
        <v>223</v>
      </c>
      <c r="C29" s="1" t="s">
        <v>224</v>
      </c>
      <c r="D29" s="1" t="s">
        <v>224</v>
      </c>
      <c r="E29" s="1" t="s">
        <v>225</v>
      </c>
      <c r="F29" s="1" t="s">
        <v>64</v>
      </c>
      <c r="G29" s="1">
        <v>105.0</v>
      </c>
      <c r="H29" s="1" t="s">
        <v>50</v>
      </c>
      <c r="I29" s="1">
        <v>40.0</v>
      </c>
      <c r="J29" s="1">
        <v>20.0</v>
      </c>
      <c r="K29" s="1">
        <v>20.0</v>
      </c>
      <c r="L29" s="1">
        <v>20.0</v>
      </c>
      <c r="M29" s="1">
        <v>20.0</v>
      </c>
      <c r="N29" s="1" t="s">
        <v>51</v>
      </c>
      <c r="O29" s="1">
        <v>20.0</v>
      </c>
      <c r="P29" s="1">
        <v>10.0</v>
      </c>
      <c r="Q29" s="1">
        <v>10.0</v>
      </c>
      <c r="R29" s="1">
        <v>10.0</v>
      </c>
      <c r="S29" s="1">
        <v>10.0</v>
      </c>
      <c r="T29" s="1" t="s">
        <v>52</v>
      </c>
      <c r="U29" s="1">
        <v>21.0</v>
      </c>
      <c r="V29" s="1">
        <v>11.0</v>
      </c>
      <c r="W29" s="1">
        <v>11.0</v>
      </c>
      <c r="X29" s="1">
        <v>10.0</v>
      </c>
      <c r="Y29" s="1">
        <v>10.0</v>
      </c>
      <c r="Z29" s="1" t="s">
        <v>53</v>
      </c>
      <c r="AA29" s="1">
        <v>19.0</v>
      </c>
      <c r="AB29" s="1">
        <v>11.0</v>
      </c>
      <c r="AC29" s="1">
        <v>11.0</v>
      </c>
      <c r="AD29" s="1">
        <v>8.0</v>
      </c>
      <c r="AE29" s="1">
        <v>8.0</v>
      </c>
      <c r="AF29" s="1" t="s">
        <v>54</v>
      </c>
      <c r="AG29" s="1">
        <v>5.0</v>
      </c>
      <c r="AH29" s="1">
        <v>3.0</v>
      </c>
      <c r="AI29" s="1">
        <v>3.0</v>
      </c>
      <c r="AJ29" s="1">
        <v>2.0</v>
      </c>
      <c r="AK29" s="1">
        <v>2.0</v>
      </c>
      <c r="AL29" s="1">
        <v>105.0</v>
      </c>
      <c r="AM29" s="1" t="s">
        <v>55</v>
      </c>
      <c r="AN29" s="1" t="s">
        <v>55</v>
      </c>
      <c r="AO29" s="1" t="s">
        <v>55</v>
      </c>
      <c r="AP29" s="1" t="s">
        <v>226</v>
      </c>
      <c r="AQ29" s="2" t="str">
        <f>HYPERLINK("https://icf.clappia.com/app/GMB253374/submission/EXH27204622/ICF247370-GMB253374-51nm9a43dj5m00000000/SIG-20250630_0933oaekn.jpeg", "SIG-20250630_0933oaekn.jpeg")</f>
        <v>SIG-20250630_0933oaekn.jpeg</v>
      </c>
      <c r="AR29" s="1" t="s">
        <v>227</v>
      </c>
      <c r="AS29" s="2" t="str">
        <f>HYPERLINK("https://icf.clappia.com/app/GMB253374/submission/EXH27204622/ICF247370-GMB253374-2am8kegoo71ci0000000/SIG-20250630_093314i6j1.jpeg", "SIG-20250630_093314i6j1.jpeg")</f>
        <v>SIG-20250630_093314i6j1.jpeg</v>
      </c>
      <c r="AT29" s="1" t="s">
        <v>228</v>
      </c>
      <c r="AU29" s="2" t="str">
        <f>HYPERLINK("https://icf.clappia.com/app/GMB253374/submission/EXH27204622/ICF247370-GMB253374-59j46pm4ak6k00000000/SIG-20250630_0934h844e.jpeg", "SIG-20250630_0934h844e.jpeg")</f>
        <v>SIG-20250630_0934h844e.jpeg</v>
      </c>
      <c r="AV29" s="2" t="str">
        <f>HYPERLINK("https://www.google.com/maps/place/8.0810267%2C-11.6273083", "8.0810267,-11.6273083")</f>
        <v>8.0810267,-11.6273083</v>
      </c>
    </row>
    <row r="30" ht="15.75" customHeight="1">
      <c r="A30" s="1" t="s">
        <v>229</v>
      </c>
      <c r="B30" s="1" t="s">
        <v>101</v>
      </c>
      <c r="C30" s="1" t="s">
        <v>230</v>
      </c>
      <c r="D30" s="1" t="s">
        <v>230</v>
      </c>
      <c r="E30" s="1" t="s">
        <v>231</v>
      </c>
      <c r="F30" s="1" t="s">
        <v>64</v>
      </c>
      <c r="G30" s="1">
        <v>200.0</v>
      </c>
      <c r="H30" s="1" t="s">
        <v>50</v>
      </c>
      <c r="I30" s="1">
        <v>35.0</v>
      </c>
      <c r="J30" s="1">
        <v>15.0</v>
      </c>
      <c r="K30" s="1">
        <v>15.0</v>
      </c>
      <c r="L30" s="1">
        <v>20.0</v>
      </c>
      <c r="M30" s="1">
        <v>15.0</v>
      </c>
      <c r="N30" s="1" t="s">
        <v>51</v>
      </c>
      <c r="O30" s="1">
        <v>37.0</v>
      </c>
      <c r="P30" s="1">
        <v>14.0</v>
      </c>
      <c r="Q30" s="1">
        <v>14.0</v>
      </c>
      <c r="R30" s="1">
        <v>21.0</v>
      </c>
      <c r="S30" s="1">
        <v>12.0</v>
      </c>
      <c r="T30" s="1" t="s">
        <v>52</v>
      </c>
      <c r="U30" s="1">
        <v>37.0</v>
      </c>
      <c r="V30" s="1">
        <v>15.0</v>
      </c>
      <c r="W30" s="1">
        <v>5.0</v>
      </c>
      <c r="X30" s="1">
        <v>22.0</v>
      </c>
      <c r="Y30" s="1">
        <v>17.0</v>
      </c>
      <c r="Z30" s="1" t="s">
        <v>53</v>
      </c>
      <c r="AA30" s="1">
        <v>34.0</v>
      </c>
      <c r="AB30" s="1">
        <v>19.0</v>
      </c>
      <c r="AC30" s="1">
        <v>18.0</v>
      </c>
      <c r="AD30" s="1">
        <v>15.0</v>
      </c>
      <c r="AE30" s="1">
        <v>6.0</v>
      </c>
      <c r="AF30" s="1" t="s">
        <v>54</v>
      </c>
      <c r="AG30" s="1">
        <v>35.0</v>
      </c>
      <c r="AH30" s="1">
        <v>19.0</v>
      </c>
      <c r="AI30" s="1">
        <v>10.0</v>
      </c>
      <c r="AJ30" s="1">
        <v>16.0</v>
      </c>
      <c r="AK30" s="1">
        <v>16.0</v>
      </c>
      <c r="AL30" s="1">
        <v>128.0</v>
      </c>
      <c r="AM30" s="1" t="s">
        <v>55</v>
      </c>
      <c r="AN30" s="1">
        <v>72.0</v>
      </c>
      <c r="AO30" s="1">
        <v>70.0</v>
      </c>
      <c r="AP30" s="1" t="s">
        <v>232</v>
      </c>
      <c r="AQ30" s="2" t="str">
        <f>HYPERLINK("https://icf.clappia.com/app/GMB253374/submission/APR80629155/ICF247370-GMB253374-6bm74bo5fm0a00000000/SIG-20250630_1141nf7el.jpeg", "SIG-20250630_1141nf7el.jpeg")</f>
        <v>SIG-20250630_1141nf7el.jpeg</v>
      </c>
      <c r="AR30" s="1" t="s">
        <v>233</v>
      </c>
      <c r="AS30" s="2" t="str">
        <f>HYPERLINK("https://icf.clappia.com/app/GMB253374/submission/APR80629155/ICF247370-GMB253374-oacop83ij6640000000/SIG-20250630_1141c8k4n.jpeg", "SIG-20250630_1141c8k4n.jpeg")</f>
        <v>SIG-20250630_1141c8k4n.jpeg</v>
      </c>
      <c r="AT30" s="1" t="s">
        <v>234</v>
      </c>
      <c r="AU30" s="2" t="str">
        <f>HYPERLINK("https://icf.clappia.com/app/GMB253374/submission/APR80629155/ICF247370-GMB253374-fj2ahmo9ikfi0000000/SIG-20250630_1141mlaoa.jpeg", "SIG-20250630_1141mlaoa.jpeg")</f>
        <v>SIG-20250630_1141mlaoa.jpeg</v>
      </c>
      <c r="AV30" s="2" t="str">
        <f>HYPERLINK("https://www.google.com/maps/place/7.9411267%2C-11.7308717", "7.9411267,-11.7308717")</f>
        <v>7.9411267,-11.7308717</v>
      </c>
    </row>
    <row r="31" ht="15.75" customHeight="1">
      <c r="A31" s="1" t="s">
        <v>235</v>
      </c>
      <c r="B31" s="1" t="s">
        <v>223</v>
      </c>
      <c r="C31" s="1" t="s">
        <v>236</v>
      </c>
      <c r="D31" s="1" t="s">
        <v>236</v>
      </c>
      <c r="E31" s="1" t="s">
        <v>237</v>
      </c>
      <c r="F31" s="1" t="s">
        <v>64</v>
      </c>
      <c r="G31" s="1">
        <v>178.0</v>
      </c>
      <c r="H31" s="1" t="s">
        <v>50</v>
      </c>
      <c r="I31" s="1">
        <v>81.0</v>
      </c>
      <c r="J31" s="1">
        <v>42.0</v>
      </c>
      <c r="K31" s="1">
        <v>42.0</v>
      </c>
      <c r="L31" s="1">
        <v>39.0</v>
      </c>
      <c r="M31" s="1">
        <v>36.0</v>
      </c>
      <c r="N31" s="1" t="s">
        <v>51</v>
      </c>
      <c r="O31" s="1">
        <v>45.0</v>
      </c>
      <c r="P31" s="1">
        <v>23.0</v>
      </c>
      <c r="Q31" s="1">
        <v>10.0</v>
      </c>
      <c r="R31" s="1">
        <v>22.0</v>
      </c>
      <c r="S31" s="1">
        <v>8.0</v>
      </c>
      <c r="T31" s="1" t="s">
        <v>52</v>
      </c>
      <c r="U31" s="1">
        <v>35.0</v>
      </c>
      <c r="V31" s="1">
        <v>20.0</v>
      </c>
      <c r="W31" s="1">
        <v>18.0</v>
      </c>
      <c r="X31" s="1">
        <v>15.0</v>
      </c>
      <c r="Y31" s="1">
        <v>12.0</v>
      </c>
      <c r="Z31" s="1" t="s">
        <v>53</v>
      </c>
      <c r="AA31" s="1">
        <v>25.0</v>
      </c>
      <c r="AB31" s="1">
        <v>14.0</v>
      </c>
      <c r="AC31" s="1">
        <v>11.0</v>
      </c>
      <c r="AD31" s="1">
        <v>11.0</v>
      </c>
      <c r="AE31" s="1">
        <v>5.0</v>
      </c>
      <c r="AF31" s="1" t="s">
        <v>54</v>
      </c>
      <c r="AG31" s="1">
        <v>27.0</v>
      </c>
      <c r="AH31" s="1">
        <v>14.0</v>
      </c>
      <c r="AI31" s="1">
        <v>7.0</v>
      </c>
      <c r="AJ31" s="1">
        <v>11.0</v>
      </c>
      <c r="AK31" s="1">
        <v>9.0</v>
      </c>
      <c r="AL31" s="1">
        <v>158.0</v>
      </c>
      <c r="AM31" s="1" t="s">
        <v>55</v>
      </c>
      <c r="AN31" s="1">
        <v>20.0</v>
      </c>
      <c r="AO31" s="1">
        <v>20.0</v>
      </c>
      <c r="AP31" s="1" t="s">
        <v>238</v>
      </c>
      <c r="AQ31" s="2" t="str">
        <f>HYPERLINK("https://icf.clappia.com/app/GMB253374/submission/LMG35734104/ICF247370-GMB253374-4jc1c8850d3000000000/SIG-20250630_1137dcei8.jpeg", "SIG-20250630_1137dcei8.jpeg")</f>
        <v>SIG-20250630_1137dcei8.jpeg</v>
      </c>
      <c r="AR31" s="1" t="s">
        <v>239</v>
      </c>
      <c r="AS31" s="2" t="str">
        <f>HYPERLINK("https://icf.clappia.com/app/GMB253374/submission/LMG35734104/ICF247370-GMB253374-49o836619jag00000000/SIG-20250630_103518mdef.jpeg", "SIG-20250630_103518mdef.jpeg")</f>
        <v>SIG-20250630_103518mdef.jpeg</v>
      </c>
      <c r="AT31" s="1" t="s">
        <v>240</v>
      </c>
      <c r="AU31" s="2" t="str">
        <f>HYPERLINK("https://icf.clappia.com/app/GMB253374/submission/LMG35734104/ICF247370-GMB253374-53k3174bo1hm00000000/SIG-20250630_113868dij.jpeg", "SIG-20250630_113868dij.jpeg")</f>
        <v>SIG-20250630_113868dij.jpeg</v>
      </c>
      <c r="AV31" s="2" t="str">
        <f>HYPERLINK("https://www.google.com/maps/place/8.1264317%2C-11.6167517", "8.1264317,-11.6167517")</f>
        <v>8.1264317,-11.6167517</v>
      </c>
    </row>
    <row r="32" ht="15.75" customHeight="1">
      <c r="A32" s="1" t="s">
        <v>241</v>
      </c>
      <c r="B32" s="1" t="s">
        <v>242</v>
      </c>
      <c r="C32" s="1" t="s">
        <v>243</v>
      </c>
      <c r="D32" s="1" t="s">
        <v>243</v>
      </c>
      <c r="E32" s="1" t="s">
        <v>244</v>
      </c>
      <c r="F32" s="1" t="s">
        <v>64</v>
      </c>
      <c r="G32" s="1">
        <v>247.0</v>
      </c>
      <c r="H32" s="1" t="s">
        <v>50</v>
      </c>
      <c r="I32" s="1">
        <v>54.0</v>
      </c>
      <c r="J32" s="1">
        <v>25.0</v>
      </c>
      <c r="K32" s="1">
        <v>25.0</v>
      </c>
      <c r="L32" s="1">
        <v>29.0</v>
      </c>
      <c r="M32" s="1">
        <v>27.0</v>
      </c>
      <c r="N32" s="1" t="s">
        <v>51</v>
      </c>
      <c r="O32" s="1">
        <v>53.0</v>
      </c>
      <c r="P32" s="1">
        <v>29.0</v>
      </c>
      <c r="Q32" s="1">
        <v>28.0</v>
      </c>
      <c r="R32" s="1">
        <v>24.0</v>
      </c>
      <c r="S32" s="1">
        <v>23.0</v>
      </c>
      <c r="T32" s="1" t="s">
        <v>52</v>
      </c>
      <c r="U32" s="1">
        <v>50.0</v>
      </c>
      <c r="V32" s="1">
        <v>14.0</v>
      </c>
      <c r="W32" s="1">
        <v>14.0</v>
      </c>
      <c r="X32" s="1">
        <v>36.0</v>
      </c>
      <c r="Y32" s="1">
        <v>35.0</v>
      </c>
      <c r="Z32" s="1" t="s">
        <v>53</v>
      </c>
      <c r="AA32" s="1">
        <v>40.0</v>
      </c>
      <c r="AB32" s="1">
        <v>20.0</v>
      </c>
      <c r="AC32" s="1">
        <v>20.0</v>
      </c>
      <c r="AD32" s="1">
        <v>20.0</v>
      </c>
      <c r="AE32" s="1">
        <v>20.0</v>
      </c>
      <c r="AF32" s="1" t="s">
        <v>54</v>
      </c>
      <c r="AG32" s="1">
        <v>50.0</v>
      </c>
      <c r="AH32" s="1">
        <v>26.0</v>
      </c>
      <c r="AI32" s="1">
        <v>26.0</v>
      </c>
      <c r="AJ32" s="1">
        <v>24.0</v>
      </c>
      <c r="AK32" s="1">
        <v>24.0</v>
      </c>
      <c r="AL32" s="1">
        <v>242.0</v>
      </c>
      <c r="AM32" s="1">
        <v>5.0</v>
      </c>
      <c r="AN32" s="1" t="s">
        <v>55</v>
      </c>
      <c r="AO32" s="1" t="s">
        <v>55</v>
      </c>
      <c r="AP32" s="1" t="s">
        <v>245</v>
      </c>
      <c r="AQ32" s="2" t="str">
        <f>HYPERLINK("https://icf.clappia.com/app/GMB253374/submission/BXU62986863/ICF247370-GMB253374-5j4c887bhmo000000000/SIG-20250630_1135189715.jpeg", "SIG-20250630_1135189715.jpeg")</f>
        <v>SIG-20250630_1135189715.jpeg</v>
      </c>
      <c r="AR32" s="1" t="s">
        <v>246</v>
      </c>
      <c r="AS32" s="2" t="str">
        <f>HYPERLINK("https://icf.clappia.com/app/GMB253374/submission/BXU62986863/ICF247370-GMB253374-43cfd5dno4kg00000000/SIG-20250630_1140en8e5.jpeg", "SIG-20250630_1140en8e5.jpeg")</f>
        <v>SIG-20250630_1140en8e5.jpeg</v>
      </c>
      <c r="AT32" s="1" t="s">
        <v>247</v>
      </c>
      <c r="AU32" s="2" t="str">
        <f>HYPERLINK("https://icf.clappia.com/app/GMB253374/submission/BXU62986863/ICF247370-GMB253374-3pm81jgnkao400000000/SIG-20250630_11363dkdl.jpeg", "SIG-20250630_11363dkdl.jpeg")</f>
        <v>SIG-20250630_11363dkdl.jpeg</v>
      </c>
      <c r="AV32" s="2" t="str">
        <f>HYPERLINK("https://www.google.com/maps/place/7.6783569%2C-11.8234282", "7.6783569,-11.8234282")</f>
        <v>7.6783569,-11.8234282</v>
      </c>
    </row>
    <row r="33" ht="15.75" customHeight="1">
      <c r="A33" s="1" t="s">
        <v>248</v>
      </c>
      <c r="B33" s="1" t="s">
        <v>46</v>
      </c>
      <c r="C33" s="1" t="s">
        <v>249</v>
      </c>
      <c r="D33" s="1" t="s">
        <v>249</v>
      </c>
      <c r="E33" s="1" t="s">
        <v>250</v>
      </c>
      <c r="F33" s="1" t="s">
        <v>64</v>
      </c>
      <c r="G33" s="1">
        <v>100.0</v>
      </c>
      <c r="H33" s="1" t="s">
        <v>50</v>
      </c>
      <c r="I33" s="1">
        <v>25.0</v>
      </c>
      <c r="J33" s="1">
        <v>17.0</v>
      </c>
      <c r="K33" s="1">
        <v>17.0</v>
      </c>
      <c r="L33" s="1">
        <v>8.0</v>
      </c>
      <c r="M33" s="1">
        <v>8.0</v>
      </c>
      <c r="N33" s="1" t="s">
        <v>51</v>
      </c>
      <c r="O33" s="1">
        <v>19.0</v>
      </c>
      <c r="P33" s="1">
        <v>13.0</v>
      </c>
      <c r="Q33" s="1">
        <v>13.0</v>
      </c>
      <c r="R33" s="1">
        <v>6.0</v>
      </c>
      <c r="S33" s="1">
        <v>6.0</v>
      </c>
      <c r="T33" s="1" t="s">
        <v>52</v>
      </c>
      <c r="U33" s="1">
        <v>16.0</v>
      </c>
      <c r="V33" s="1">
        <v>9.0</v>
      </c>
      <c r="W33" s="1">
        <v>9.0</v>
      </c>
      <c r="X33" s="1">
        <v>7.0</v>
      </c>
      <c r="Y33" s="1">
        <v>7.0</v>
      </c>
      <c r="Z33" s="1" t="s">
        <v>53</v>
      </c>
      <c r="AA33" s="1">
        <v>15.0</v>
      </c>
      <c r="AB33" s="1">
        <v>8.0</v>
      </c>
      <c r="AC33" s="1">
        <v>8.0</v>
      </c>
      <c r="AD33" s="1">
        <v>7.0</v>
      </c>
      <c r="AE33" s="1">
        <v>7.0</v>
      </c>
      <c r="AF33" s="1" t="s">
        <v>54</v>
      </c>
      <c r="AG33" s="1">
        <v>20.0</v>
      </c>
      <c r="AH33" s="1">
        <v>11.0</v>
      </c>
      <c r="AI33" s="1">
        <v>11.0</v>
      </c>
      <c r="AJ33" s="1">
        <v>9.0</v>
      </c>
      <c r="AK33" s="1">
        <v>9.0</v>
      </c>
      <c r="AL33" s="1">
        <v>95.0</v>
      </c>
      <c r="AM33" s="1" t="s">
        <v>55</v>
      </c>
      <c r="AN33" s="1">
        <v>5.0</v>
      </c>
      <c r="AO33" s="1">
        <v>5.0</v>
      </c>
      <c r="AP33" s="1" t="s">
        <v>251</v>
      </c>
      <c r="AQ33" s="2" t="str">
        <f>HYPERLINK("https://icf.clappia.com/app/GMB253374/submission/ZVE26292877/ICF247370-GMB253374-32222dnbige000000000/SIG-20250630_11345jbfm.jpeg", "SIG-20250630_11345jbfm.jpeg")</f>
        <v>SIG-20250630_11345jbfm.jpeg</v>
      </c>
      <c r="AR33" s="1" t="s">
        <v>252</v>
      </c>
      <c r="AS33" s="2" t="str">
        <f>HYPERLINK("https://icf.clappia.com/app/GMB253374/submission/ZVE26292877/ICF247370-GMB253374-khfnhlh21fje0000000/SIG-20250630_1139am6e2.jpeg", "SIG-20250630_1139am6e2.jpeg")</f>
        <v>SIG-20250630_1139am6e2.jpeg</v>
      </c>
      <c r="AT33" s="1" t="s">
        <v>253</v>
      </c>
      <c r="AU33" s="2" t="str">
        <f>HYPERLINK("https://icf.clappia.com/app/GMB253374/submission/ZVE26292877/ICF247370-GMB253374-3kfgl18lj31a00000000/SIG-20250630_113814jko2.jpeg", "SIG-20250630_113814jko2.jpeg")</f>
        <v>SIG-20250630_113814jko2.jpeg</v>
      </c>
      <c r="AV33" s="2" t="str">
        <f>HYPERLINK("https://www.google.com/maps/place/8.8402267%2C-12.2548267", "8.8402267,-12.2548267")</f>
        <v>8.8402267,-12.2548267</v>
      </c>
    </row>
    <row r="34" ht="15.75" customHeight="1">
      <c r="A34" s="1" t="s">
        <v>254</v>
      </c>
      <c r="B34" s="1" t="s">
        <v>60</v>
      </c>
      <c r="C34" s="1" t="s">
        <v>255</v>
      </c>
      <c r="D34" s="1" t="s">
        <v>255</v>
      </c>
      <c r="E34" s="1" t="s">
        <v>256</v>
      </c>
      <c r="F34" s="1" t="s">
        <v>64</v>
      </c>
      <c r="G34" s="1">
        <v>124.0</v>
      </c>
      <c r="H34" s="1" t="s">
        <v>50</v>
      </c>
      <c r="I34" s="1">
        <v>40.0</v>
      </c>
      <c r="J34" s="1">
        <v>20.0</v>
      </c>
      <c r="K34" s="1">
        <v>17.0</v>
      </c>
      <c r="L34" s="1">
        <v>20.0</v>
      </c>
      <c r="M34" s="1">
        <v>17.0</v>
      </c>
      <c r="N34" s="1" t="s">
        <v>51</v>
      </c>
      <c r="O34" s="1">
        <v>22.0</v>
      </c>
      <c r="P34" s="1">
        <v>10.0</v>
      </c>
      <c r="Q34" s="1">
        <v>6.0</v>
      </c>
      <c r="R34" s="1">
        <v>12.0</v>
      </c>
      <c r="S34" s="1">
        <v>12.0</v>
      </c>
      <c r="T34" s="1" t="s">
        <v>52</v>
      </c>
      <c r="U34" s="1">
        <v>29.0</v>
      </c>
      <c r="V34" s="1">
        <v>11.0</v>
      </c>
      <c r="W34" s="1">
        <v>9.0</v>
      </c>
      <c r="X34" s="1">
        <v>18.0</v>
      </c>
      <c r="Y34" s="1">
        <v>12.0</v>
      </c>
      <c r="Z34" s="1" t="s">
        <v>53</v>
      </c>
      <c r="AA34" s="1">
        <v>16.0</v>
      </c>
      <c r="AB34" s="1">
        <v>5.0</v>
      </c>
      <c r="AC34" s="1">
        <v>4.0</v>
      </c>
      <c r="AD34" s="1">
        <v>11.0</v>
      </c>
      <c r="AE34" s="1">
        <v>10.0</v>
      </c>
      <c r="AF34" s="1" t="s">
        <v>54</v>
      </c>
      <c r="AG34" s="1">
        <v>17.0</v>
      </c>
      <c r="AH34" s="1">
        <v>5.0</v>
      </c>
      <c r="AI34" s="1">
        <v>3.0</v>
      </c>
      <c r="AJ34" s="1">
        <v>12.0</v>
      </c>
      <c r="AK34" s="1">
        <v>12.0</v>
      </c>
      <c r="AL34" s="1">
        <v>102.0</v>
      </c>
      <c r="AM34" s="1">
        <v>9.0</v>
      </c>
      <c r="AN34" s="1">
        <v>13.0</v>
      </c>
      <c r="AO34" s="1">
        <v>13.0</v>
      </c>
      <c r="AP34" s="1" t="s">
        <v>257</v>
      </c>
      <c r="AQ34" s="2" t="str">
        <f>HYPERLINK("https://icf.clappia.com/app/GMB253374/submission/MPD68460165/ICF247370-GMB253374-1fmcflp7nl98e0000000/SIG-20250630_1133130m3o.jpeg", "SIG-20250630_1133130m3o.jpeg")</f>
        <v>SIG-20250630_1133130m3o.jpeg</v>
      </c>
      <c r="AR34" s="1" t="s">
        <v>258</v>
      </c>
      <c r="AS34" s="2" t="str">
        <f>HYPERLINK("https://icf.clappia.com/app/GMB253374/submission/MPD68460165/ICF247370-GMB253374-5p8ci164d8a400000000/SIG-20250630_11352k5fn.jpeg", "SIG-20250630_11352k5fn.jpeg")</f>
        <v>SIG-20250630_11352k5fn.jpeg</v>
      </c>
      <c r="AT34" s="1" t="s">
        <v>259</v>
      </c>
      <c r="AU34" s="2" t="str">
        <f>HYPERLINK("https://icf.clappia.com/app/GMB253374/submission/MPD68460165/ICF247370-GMB253374-21iea85ccf1hg0000000/SIG-20250630_1134l0ke1.jpeg", "SIG-20250630_1134l0ke1.jpeg")</f>
        <v>SIG-20250630_1134l0ke1.jpeg</v>
      </c>
      <c r="AV34" s="2" t="str">
        <f>HYPERLINK("https://www.google.com/maps/place/7.9455029%2C-11.6855522", "7.9455029,-11.6855522")</f>
        <v>7.9455029,-11.6855522</v>
      </c>
    </row>
    <row r="35" ht="15.75" customHeight="1">
      <c r="A35" s="1" t="s">
        <v>260</v>
      </c>
      <c r="B35" s="1" t="s">
        <v>206</v>
      </c>
      <c r="C35" s="1" t="s">
        <v>261</v>
      </c>
      <c r="D35" s="1" t="s">
        <v>261</v>
      </c>
      <c r="E35" s="1" t="s">
        <v>262</v>
      </c>
      <c r="F35" s="1" t="s">
        <v>64</v>
      </c>
      <c r="G35" s="1">
        <v>250.0</v>
      </c>
      <c r="H35" s="1" t="s">
        <v>50</v>
      </c>
      <c r="I35" s="1">
        <v>69.0</v>
      </c>
      <c r="J35" s="1">
        <v>38.0</v>
      </c>
      <c r="K35" s="1">
        <v>38.0</v>
      </c>
      <c r="L35" s="1">
        <v>31.0</v>
      </c>
      <c r="M35" s="1">
        <v>31.0</v>
      </c>
      <c r="N35" s="1" t="s">
        <v>51</v>
      </c>
      <c r="O35" s="1">
        <v>33.0</v>
      </c>
      <c r="P35" s="1">
        <v>19.0</v>
      </c>
      <c r="Q35" s="1">
        <v>19.0</v>
      </c>
      <c r="R35" s="1">
        <v>14.0</v>
      </c>
      <c r="S35" s="1">
        <v>14.0</v>
      </c>
      <c r="T35" s="1" t="s">
        <v>52</v>
      </c>
      <c r="U35" s="1">
        <v>52.0</v>
      </c>
      <c r="V35" s="1">
        <v>29.0</v>
      </c>
      <c r="W35" s="1">
        <v>29.0</v>
      </c>
      <c r="X35" s="1">
        <v>23.0</v>
      </c>
      <c r="Y35" s="1">
        <v>23.0</v>
      </c>
      <c r="Z35" s="1" t="s">
        <v>53</v>
      </c>
      <c r="AA35" s="1">
        <v>53.0</v>
      </c>
      <c r="AB35" s="1">
        <v>24.0</v>
      </c>
      <c r="AC35" s="1">
        <v>24.0</v>
      </c>
      <c r="AD35" s="1">
        <v>29.0</v>
      </c>
      <c r="AE35" s="1">
        <v>29.0</v>
      </c>
      <c r="AF35" s="1" t="s">
        <v>54</v>
      </c>
      <c r="AG35" s="1">
        <v>40.0</v>
      </c>
      <c r="AH35" s="1">
        <v>20.0</v>
      </c>
      <c r="AI35" s="1">
        <v>20.0</v>
      </c>
      <c r="AJ35" s="1">
        <v>20.0</v>
      </c>
      <c r="AK35" s="1">
        <v>20.0</v>
      </c>
      <c r="AL35" s="1">
        <v>247.0</v>
      </c>
      <c r="AM35" s="1">
        <v>1.0</v>
      </c>
      <c r="AN35" s="1">
        <v>2.0</v>
      </c>
      <c r="AO35" s="1">
        <v>2.0</v>
      </c>
      <c r="AP35" s="1" t="s">
        <v>263</v>
      </c>
      <c r="AQ35" s="2" t="str">
        <f>HYPERLINK("https://icf.clappia.com/app/GMB253374/submission/REC58566440/ICF247370-GMB253374-cje73k96h97m0000000/SIG-20250630_11239n6h8.jpeg", "SIG-20250630_11239n6h8.jpeg")</f>
        <v>SIG-20250630_11239n6h8.jpeg</v>
      </c>
      <c r="AR35" s="1" t="s">
        <v>264</v>
      </c>
      <c r="AS35" s="2" t="str">
        <f>HYPERLINK("https://icf.clappia.com/app/GMB253374/submission/REC58566440/ICF247370-GMB253374-1f2oo7fjeih5a0000000/SIG-20250630_11241icbe.jpeg", "SIG-20250630_11241icbe.jpeg")</f>
        <v>SIG-20250630_11241icbe.jpeg</v>
      </c>
      <c r="AT35" s="1" t="s">
        <v>265</v>
      </c>
      <c r="AU35" s="2" t="str">
        <f>HYPERLINK("https://icf.clappia.com/app/GMB253374/submission/REC58566440/ICF247370-GMB253374-1d0bk34p71od60000000/SIG-20250630_1124pgpjl.jpeg", "SIG-20250630_1124pgpjl.jpeg")</f>
        <v>SIG-20250630_1124pgpjl.jpeg</v>
      </c>
      <c r="AV35" s="2" t="str">
        <f>HYPERLINK("https://www.google.com/maps/place/8.7331417%2C-12.07897", "8.7331417,-12.07897")</f>
        <v>8.7331417,-12.07897</v>
      </c>
    </row>
    <row r="36" ht="15.75" customHeight="1">
      <c r="A36" s="1" t="s">
        <v>266</v>
      </c>
      <c r="B36" s="1" t="s">
        <v>60</v>
      </c>
      <c r="C36" s="1" t="s">
        <v>261</v>
      </c>
      <c r="D36" s="1" t="s">
        <v>261</v>
      </c>
      <c r="E36" s="1" t="s">
        <v>267</v>
      </c>
      <c r="F36" s="1" t="s">
        <v>49</v>
      </c>
      <c r="G36" s="1">
        <v>50.0</v>
      </c>
      <c r="H36" s="1" t="s">
        <v>50</v>
      </c>
      <c r="I36" s="1">
        <v>8.0</v>
      </c>
      <c r="J36" s="1">
        <v>4.0</v>
      </c>
      <c r="K36" s="1">
        <v>4.0</v>
      </c>
      <c r="L36" s="1">
        <v>4.0</v>
      </c>
      <c r="M36" s="1">
        <v>4.0</v>
      </c>
      <c r="N36" s="1" t="s">
        <v>51</v>
      </c>
      <c r="O36" s="1">
        <v>2.0</v>
      </c>
      <c r="P36" s="1">
        <v>2.0</v>
      </c>
      <c r="Q36" s="1">
        <v>2.0</v>
      </c>
      <c r="R36" s="1" t="s">
        <v>55</v>
      </c>
      <c r="S36" s="1" t="s">
        <v>55</v>
      </c>
      <c r="T36" s="1" t="s">
        <v>52</v>
      </c>
      <c r="U36" s="1">
        <v>15.0</v>
      </c>
      <c r="V36" s="1">
        <v>7.0</v>
      </c>
      <c r="W36" s="1">
        <v>7.0</v>
      </c>
      <c r="X36" s="1">
        <v>8.0</v>
      </c>
      <c r="Y36" s="1">
        <v>8.0</v>
      </c>
      <c r="Z36" s="1" t="s">
        <v>53</v>
      </c>
      <c r="AA36" s="1">
        <v>10.0</v>
      </c>
      <c r="AB36" s="1">
        <v>5.0</v>
      </c>
      <c r="AC36" s="1">
        <v>5.0</v>
      </c>
      <c r="AD36" s="1">
        <v>5.0</v>
      </c>
      <c r="AE36" s="1">
        <v>5.0</v>
      </c>
      <c r="AF36" s="1" t="s">
        <v>54</v>
      </c>
      <c r="AG36" s="1">
        <v>4.0</v>
      </c>
      <c r="AH36" s="1">
        <v>1.0</v>
      </c>
      <c r="AI36" s="1">
        <v>1.0</v>
      </c>
      <c r="AJ36" s="1">
        <v>3.0</v>
      </c>
      <c r="AK36" s="1">
        <v>3.0</v>
      </c>
      <c r="AL36" s="1">
        <v>39.0</v>
      </c>
      <c r="AM36" s="1">
        <v>10.0</v>
      </c>
      <c r="AN36" s="1">
        <v>1.0</v>
      </c>
      <c r="AO36" s="1">
        <v>1.0</v>
      </c>
      <c r="AP36" s="1" t="s">
        <v>268</v>
      </c>
      <c r="AQ36" s="2" t="str">
        <f>HYPERLINK("https://icf.clappia.com/app/GMB253374/submission/TOE84451698/ICF247370-GMB253374-5mm567k2d4fa00000000/SIG-20250630_11247fb36.jpeg", "SIG-20250630_11247fb36.jpeg")</f>
        <v>SIG-20250630_11247fb36.jpeg</v>
      </c>
      <c r="AR36" s="1" t="s">
        <v>269</v>
      </c>
      <c r="AS36" s="2" t="str">
        <f>HYPERLINK("https://icf.clappia.com/app/GMB253374/submission/TOE84451698/ICF247370-GMB253374-149nlkn91cpm00000000/SIG-20250630_11252pa9k.jpeg", "SIG-20250630_11252pa9k.jpeg")</f>
        <v>SIG-20250630_11252pa9k.jpeg</v>
      </c>
      <c r="AT36" s="1" t="s">
        <v>270</v>
      </c>
      <c r="AU36" s="2" t="str">
        <f>HYPERLINK("https://icf.clappia.com/app/GMB253374/submission/TOE84451698/ICF247370-GMB253374-2i0p72mokoo400000000/SIG-20250630_1126o10o.jpeg", "SIG-20250630_1126o10o.jpeg")</f>
        <v>SIG-20250630_1126o10o.jpeg</v>
      </c>
      <c r="AV36" s="2" t="str">
        <f>HYPERLINK("https://www.google.com/maps/place/7.9920217%2C-11.7677883", "7.9920217,-11.7677883")</f>
        <v>7.9920217,-11.7677883</v>
      </c>
    </row>
    <row r="37" ht="15.75" customHeight="1">
      <c r="A37" s="1" t="s">
        <v>271</v>
      </c>
      <c r="B37" s="1" t="s">
        <v>159</v>
      </c>
      <c r="C37" s="1" t="s">
        <v>272</v>
      </c>
      <c r="D37" s="1" t="s">
        <v>272</v>
      </c>
      <c r="E37" s="1" t="s">
        <v>273</v>
      </c>
      <c r="F37" s="1" t="s">
        <v>49</v>
      </c>
      <c r="G37" s="1">
        <v>192.0</v>
      </c>
      <c r="H37" s="1" t="s">
        <v>50</v>
      </c>
      <c r="I37" s="1">
        <v>38.0</v>
      </c>
      <c r="J37" s="1">
        <v>20.0</v>
      </c>
      <c r="K37" s="1">
        <v>20.0</v>
      </c>
      <c r="L37" s="1">
        <v>18.0</v>
      </c>
      <c r="M37" s="1">
        <v>18.0</v>
      </c>
      <c r="N37" s="1" t="s">
        <v>51</v>
      </c>
      <c r="O37" s="1">
        <v>30.0</v>
      </c>
      <c r="P37" s="1">
        <v>10.0</v>
      </c>
      <c r="Q37" s="1">
        <v>10.0</v>
      </c>
      <c r="R37" s="1">
        <v>20.0</v>
      </c>
      <c r="S37" s="1">
        <v>20.0</v>
      </c>
      <c r="T37" s="1" t="s">
        <v>52</v>
      </c>
      <c r="U37" s="1">
        <v>31.0</v>
      </c>
      <c r="V37" s="1">
        <v>11.0</v>
      </c>
      <c r="W37" s="1">
        <v>11.0</v>
      </c>
      <c r="X37" s="1">
        <v>20.0</v>
      </c>
      <c r="Y37" s="1">
        <v>20.0</v>
      </c>
      <c r="Z37" s="1" t="s">
        <v>53</v>
      </c>
      <c r="AA37" s="1">
        <v>20.0</v>
      </c>
      <c r="AB37" s="1">
        <v>9.0</v>
      </c>
      <c r="AC37" s="1">
        <v>9.0</v>
      </c>
      <c r="AD37" s="1">
        <v>11.0</v>
      </c>
      <c r="AE37" s="1">
        <v>11.0</v>
      </c>
      <c r="AF37" s="1" t="s">
        <v>54</v>
      </c>
      <c r="AG37" s="1">
        <v>30.0</v>
      </c>
      <c r="AH37" s="1">
        <v>15.0</v>
      </c>
      <c r="AI37" s="1">
        <v>15.0</v>
      </c>
      <c r="AJ37" s="1">
        <v>15.0</v>
      </c>
      <c r="AK37" s="1">
        <v>15.0</v>
      </c>
      <c r="AL37" s="1">
        <v>149.0</v>
      </c>
      <c r="AM37" s="1" t="s">
        <v>55</v>
      </c>
      <c r="AN37" s="1">
        <v>43.0</v>
      </c>
      <c r="AO37" s="1">
        <v>43.0</v>
      </c>
      <c r="AP37" s="1" t="s">
        <v>274</v>
      </c>
      <c r="AQ37" s="2" t="str">
        <f>HYPERLINK("https://icf.clappia.com/app/GMB253374/submission/SBM01803467/ICF247370-GMB253374-2dc85i2fb48a00000000/SIG-20250630_112315e9e9.jpeg", "SIG-20250630_112315e9e9.jpeg")</f>
        <v>SIG-20250630_112315e9e9.jpeg</v>
      </c>
      <c r="AR37" s="1" t="s">
        <v>275</v>
      </c>
      <c r="AS37" s="2" t="str">
        <f>HYPERLINK("https://icf.clappia.com/app/GMB253374/submission/SBM01803467/ICF247370-GMB253374-3m5bnk9jp6lo00000000/SIG-20250630_11238cj8k.jpeg", "SIG-20250630_11238cj8k.jpeg")</f>
        <v>SIG-20250630_11238cj8k.jpeg</v>
      </c>
      <c r="AT37" s="1" t="s">
        <v>276</v>
      </c>
      <c r="AU37" s="2" t="str">
        <f>HYPERLINK("https://icf.clappia.com/app/GMB253374/submission/SBM01803467/ICF247370-GMB253374-18j78j5m9fkn20000000/SIG-20250630_1120147ej5.jpeg", "SIG-20250630_1120147ej5.jpeg")</f>
        <v>SIG-20250630_1120147ej5.jpeg</v>
      </c>
      <c r="AV37" s="2" t="str">
        <f>HYPERLINK("https://www.google.com/maps/place/7.9516513%2C-11.7650236", "7.9516513,-11.7650236")</f>
        <v>7.9516513,-11.7650236</v>
      </c>
    </row>
    <row r="38" ht="15.75" customHeight="1">
      <c r="A38" s="1" t="s">
        <v>277</v>
      </c>
      <c r="B38" s="1" t="s">
        <v>159</v>
      </c>
      <c r="C38" s="1" t="s">
        <v>278</v>
      </c>
      <c r="D38" s="1" t="s">
        <v>278</v>
      </c>
      <c r="E38" s="1" t="s">
        <v>279</v>
      </c>
      <c r="F38" s="1" t="s">
        <v>64</v>
      </c>
      <c r="G38" s="1">
        <v>100.0</v>
      </c>
      <c r="H38" s="1" t="s">
        <v>50</v>
      </c>
      <c r="I38" s="1">
        <v>50.0</v>
      </c>
      <c r="J38" s="1">
        <v>27.0</v>
      </c>
      <c r="K38" s="1">
        <v>27.0</v>
      </c>
      <c r="L38" s="1">
        <v>23.0</v>
      </c>
      <c r="M38" s="1">
        <v>20.0</v>
      </c>
      <c r="N38" s="1" t="s">
        <v>51</v>
      </c>
      <c r="O38" s="1">
        <v>9.0</v>
      </c>
      <c r="P38" s="1">
        <v>6.0</v>
      </c>
      <c r="Q38" s="1">
        <v>1.0</v>
      </c>
      <c r="R38" s="1">
        <v>2.0</v>
      </c>
      <c r="S38" s="1">
        <v>2.0</v>
      </c>
      <c r="T38" s="1" t="s">
        <v>52</v>
      </c>
      <c r="U38" s="1">
        <v>17.0</v>
      </c>
      <c r="V38" s="1">
        <v>8.0</v>
      </c>
      <c r="W38" s="1">
        <v>8.0</v>
      </c>
      <c r="X38" s="1">
        <v>9.0</v>
      </c>
      <c r="Y38" s="1">
        <v>9.0</v>
      </c>
      <c r="Z38" s="1" t="s">
        <v>53</v>
      </c>
      <c r="AA38" s="1">
        <v>8.0</v>
      </c>
      <c r="AB38" s="1">
        <v>5.0</v>
      </c>
      <c r="AC38" s="1">
        <v>5.0</v>
      </c>
      <c r="AD38" s="1">
        <v>3.0</v>
      </c>
      <c r="AE38" s="1">
        <v>3.0</v>
      </c>
      <c r="AF38" s="1" t="s">
        <v>54</v>
      </c>
      <c r="AG38" s="1">
        <v>12.0</v>
      </c>
      <c r="AH38" s="1">
        <v>10.0</v>
      </c>
      <c r="AI38" s="1">
        <v>10.0</v>
      </c>
      <c r="AJ38" s="1">
        <v>2.0</v>
      </c>
      <c r="AK38" s="1">
        <v>2.0</v>
      </c>
      <c r="AL38" s="1">
        <v>87.0</v>
      </c>
      <c r="AM38" s="1" t="s">
        <v>55</v>
      </c>
      <c r="AN38" s="1">
        <v>13.0</v>
      </c>
      <c r="AO38" s="1">
        <v>13.0</v>
      </c>
      <c r="AP38" s="1" t="s">
        <v>280</v>
      </c>
      <c r="AQ38" s="2" t="str">
        <f>HYPERLINK("https://icf.clappia.com/app/GMB253374/submission/OAH65104744/ICF247370-GMB253374-35338m4i68ia0000000/SIG-20250630_1119180n2f.jpeg", "SIG-20250630_1119180n2f.jpeg")</f>
        <v>SIG-20250630_1119180n2f.jpeg</v>
      </c>
      <c r="AR38" s="1" t="s">
        <v>281</v>
      </c>
      <c r="AS38" s="2" t="str">
        <f>HYPERLINK("https://icf.clappia.com/app/GMB253374/submission/OAH65104744/ICF247370-GMB253374-20baaj9b2b86c0000000/SIG-20250630_112019e578.jpeg", "SIG-20250630_112019e578.jpeg")</f>
        <v>SIG-20250630_112019e578.jpeg</v>
      </c>
      <c r="AT38" s="1" t="s">
        <v>282</v>
      </c>
      <c r="AU38" s="2" t="str">
        <f>HYPERLINK("https://icf.clappia.com/app/GMB253374/submission/OAH65104744/ICF247370-GMB253374-2hlnbg2pk4ho0000000/SIG-20250630_11211a2khm.jpeg", "SIG-20250630_11211a2khm.jpeg")</f>
        <v>SIG-20250630_11211a2khm.jpeg</v>
      </c>
      <c r="AV38" s="2" t="str">
        <f>HYPERLINK("https://www.google.com/maps/place/7.9814404%2C-11.7643115", "7.9814404,-11.7643115")</f>
        <v>7.9814404,-11.7643115</v>
      </c>
    </row>
    <row r="39" ht="15.75" customHeight="1">
      <c r="A39" s="1" t="s">
        <v>283</v>
      </c>
      <c r="B39" s="1" t="s">
        <v>46</v>
      </c>
      <c r="C39" s="1" t="s">
        <v>284</v>
      </c>
      <c r="D39" s="1" t="s">
        <v>284</v>
      </c>
      <c r="E39" s="1" t="s">
        <v>285</v>
      </c>
      <c r="F39" s="1" t="s">
        <v>64</v>
      </c>
      <c r="G39" s="1">
        <v>200.0</v>
      </c>
      <c r="H39" s="1" t="s">
        <v>50</v>
      </c>
      <c r="I39" s="1">
        <v>42.0</v>
      </c>
      <c r="J39" s="1">
        <v>17.0</v>
      </c>
      <c r="K39" s="1">
        <v>14.0</v>
      </c>
      <c r="L39" s="1">
        <v>25.0</v>
      </c>
      <c r="M39" s="1">
        <v>24.0</v>
      </c>
      <c r="N39" s="1" t="s">
        <v>51</v>
      </c>
      <c r="O39" s="1">
        <v>44.0</v>
      </c>
      <c r="P39" s="1">
        <v>21.0</v>
      </c>
      <c r="Q39" s="1">
        <v>21.0</v>
      </c>
      <c r="R39" s="1">
        <v>23.0</v>
      </c>
      <c r="S39" s="1">
        <v>23.0</v>
      </c>
      <c r="T39" s="1" t="s">
        <v>52</v>
      </c>
      <c r="U39" s="1">
        <v>35.0</v>
      </c>
      <c r="V39" s="1">
        <v>21.0</v>
      </c>
      <c r="W39" s="1">
        <v>21.0</v>
      </c>
      <c r="X39" s="1">
        <v>14.0</v>
      </c>
      <c r="Y39" s="1">
        <v>14.0</v>
      </c>
      <c r="Z39" s="1" t="s">
        <v>53</v>
      </c>
      <c r="AA39" s="1">
        <v>20.0</v>
      </c>
      <c r="AB39" s="1">
        <v>11.0</v>
      </c>
      <c r="AC39" s="1">
        <v>11.0</v>
      </c>
      <c r="AD39" s="1">
        <v>9.0</v>
      </c>
      <c r="AE39" s="1">
        <v>9.0</v>
      </c>
      <c r="AF39" s="1" t="s">
        <v>54</v>
      </c>
      <c r="AG39" s="1">
        <v>24.0</v>
      </c>
      <c r="AH39" s="1">
        <v>11.0</v>
      </c>
      <c r="AI39" s="1">
        <v>11.0</v>
      </c>
      <c r="AJ39" s="1">
        <v>13.0</v>
      </c>
      <c r="AK39" s="1">
        <v>13.0</v>
      </c>
      <c r="AL39" s="1">
        <v>161.0</v>
      </c>
      <c r="AM39" s="1">
        <v>4.0</v>
      </c>
      <c r="AN39" s="1">
        <v>35.0</v>
      </c>
      <c r="AO39" s="1">
        <v>35.0</v>
      </c>
      <c r="AP39" s="1" t="s">
        <v>286</v>
      </c>
      <c r="AQ39" s="2" t="str">
        <f>HYPERLINK("https://icf.clappia.com/app/GMB253374/submission/WGB43512096/ICF247370-GMB253374-100b5fhp1m8jo0000000/SIG-20250630_111466nfc.jpeg", "SIG-20250630_111466nfc.jpeg")</f>
        <v>SIG-20250630_111466nfc.jpeg</v>
      </c>
      <c r="AR39" s="1" t="s">
        <v>287</v>
      </c>
      <c r="AS39" s="2" t="str">
        <f>HYPERLINK("https://icf.clappia.com/app/GMB253374/submission/WGB43512096/ICF247370-GMB253374-1g0d4mdkajaee0000000/SIG-20250630_1115497e6.jpeg", "SIG-20250630_1115497e6.jpeg")</f>
        <v>SIG-20250630_1115497e6.jpeg</v>
      </c>
      <c r="AT39" s="1" t="s">
        <v>288</v>
      </c>
      <c r="AU39" s="2" t="str">
        <f>HYPERLINK("https://icf.clappia.com/app/GMB253374/submission/WGB43512096/ICF247370-GMB253374-145bhmjob8ikg0000000/SIG-20250630_1116l7m4h.jpeg", "SIG-20250630_1116l7m4h.jpeg")</f>
        <v>SIG-20250630_1116l7m4h.jpeg</v>
      </c>
      <c r="AV39" s="2" t="str">
        <f>HYPERLINK("https://www.google.com/maps/place/9.0123133%2C-12.1419217", "9.0123133,-12.1419217")</f>
        <v>9.0123133,-12.1419217</v>
      </c>
    </row>
    <row r="40" ht="15.75" customHeight="1">
      <c r="A40" s="1" t="s">
        <v>289</v>
      </c>
      <c r="B40" s="1" t="s">
        <v>153</v>
      </c>
      <c r="C40" s="1" t="s">
        <v>290</v>
      </c>
      <c r="D40" s="1" t="s">
        <v>290</v>
      </c>
      <c r="E40" s="1" t="s">
        <v>291</v>
      </c>
      <c r="F40" s="1" t="s">
        <v>64</v>
      </c>
      <c r="G40" s="1">
        <v>243.0</v>
      </c>
      <c r="H40" s="1" t="s">
        <v>50</v>
      </c>
      <c r="I40" s="1">
        <v>64.0</v>
      </c>
      <c r="J40" s="1">
        <v>32.0</v>
      </c>
      <c r="K40" s="1">
        <v>31.0</v>
      </c>
      <c r="L40" s="1">
        <v>32.0</v>
      </c>
      <c r="M40" s="1">
        <v>27.0</v>
      </c>
      <c r="N40" s="1" t="s">
        <v>51</v>
      </c>
      <c r="O40" s="1">
        <v>66.0</v>
      </c>
      <c r="P40" s="1">
        <v>30.0</v>
      </c>
      <c r="Q40" s="1">
        <v>27.0</v>
      </c>
      <c r="R40" s="1">
        <v>36.0</v>
      </c>
      <c r="S40" s="1">
        <v>29.0</v>
      </c>
      <c r="T40" s="1" t="s">
        <v>52</v>
      </c>
      <c r="U40" s="1">
        <v>51.0</v>
      </c>
      <c r="V40" s="1">
        <v>26.0</v>
      </c>
      <c r="W40" s="1">
        <v>24.0</v>
      </c>
      <c r="X40" s="1">
        <v>25.0</v>
      </c>
      <c r="Y40" s="1">
        <v>25.0</v>
      </c>
      <c r="Z40" s="1" t="s">
        <v>53</v>
      </c>
      <c r="AA40" s="1">
        <v>48.0</v>
      </c>
      <c r="AB40" s="1">
        <v>28.0</v>
      </c>
      <c r="AC40" s="1">
        <v>28.0</v>
      </c>
      <c r="AD40" s="1">
        <v>20.0</v>
      </c>
      <c r="AE40" s="1" t="s">
        <v>55</v>
      </c>
      <c r="AF40" s="1" t="s">
        <v>54</v>
      </c>
      <c r="AG40" s="1">
        <v>32.0</v>
      </c>
      <c r="AH40" s="1">
        <v>16.0</v>
      </c>
      <c r="AI40" s="1" t="s">
        <v>55</v>
      </c>
      <c r="AJ40" s="1">
        <v>16.0</v>
      </c>
      <c r="AK40" s="1" t="s">
        <v>55</v>
      </c>
      <c r="AL40" s="1">
        <v>191.0</v>
      </c>
      <c r="AM40" s="1" t="s">
        <v>55</v>
      </c>
      <c r="AN40" s="1">
        <v>52.0</v>
      </c>
      <c r="AO40" s="1">
        <v>52.0</v>
      </c>
      <c r="AP40" s="1" t="s">
        <v>292</v>
      </c>
      <c r="AQ40" s="2" t="str">
        <f>HYPERLINK("https://icf.clappia.com/app/GMB253374/submission/BVJ42363308/ICF247370-GMB253374-429lnk9gki8800000000/SIG-20250630_111616d6da.jpeg", "SIG-20250630_111616d6da.jpeg")</f>
        <v>SIG-20250630_111616d6da.jpeg</v>
      </c>
      <c r="AR40" s="1" t="s">
        <v>293</v>
      </c>
      <c r="AS40" s="2" t="str">
        <f>HYPERLINK("https://icf.clappia.com/app/GMB253374/submission/BVJ42363308/ICF247370-GMB253374-303711a1p58000000000/SIG-20250630_1116fob5d.jpeg", "SIG-20250630_1116fob5d.jpeg")</f>
        <v>SIG-20250630_1116fob5d.jpeg</v>
      </c>
      <c r="AT40" s="1" t="s">
        <v>294</v>
      </c>
      <c r="AU40" s="2" t="str">
        <f>HYPERLINK("https://icf.clappia.com/app/GMB253374/submission/BVJ42363308/ICF247370-GMB253374-5bapk9p2415i00000000/SIG-20250630_111719l5pi.jpeg", "SIG-20250630_111719l5pi.jpeg")</f>
        <v>SIG-20250630_111719l5pi.jpeg</v>
      </c>
      <c r="AV40" s="2" t="str">
        <f>HYPERLINK("https://www.google.com/maps/place/8.8821415%2C-12.0941461", "8.8821415,-12.0941461")</f>
        <v>8.8821415,-12.0941461</v>
      </c>
    </row>
    <row r="41" ht="15.75" customHeight="1">
      <c r="A41" s="1" t="s">
        <v>295</v>
      </c>
      <c r="B41" s="1" t="s">
        <v>101</v>
      </c>
      <c r="C41" s="1" t="s">
        <v>296</v>
      </c>
      <c r="D41" s="1" t="s">
        <v>296</v>
      </c>
      <c r="E41" s="1" t="s">
        <v>297</v>
      </c>
      <c r="F41" s="1" t="s">
        <v>64</v>
      </c>
      <c r="G41" s="1">
        <v>172.0</v>
      </c>
      <c r="H41" s="1" t="s">
        <v>50</v>
      </c>
      <c r="I41" s="1">
        <v>50.0</v>
      </c>
      <c r="J41" s="1">
        <v>28.0</v>
      </c>
      <c r="K41" s="1">
        <v>27.0</v>
      </c>
      <c r="L41" s="1">
        <v>22.0</v>
      </c>
      <c r="M41" s="1">
        <v>20.0</v>
      </c>
      <c r="N41" s="1" t="s">
        <v>51</v>
      </c>
      <c r="O41" s="1">
        <v>40.0</v>
      </c>
      <c r="P41" s="1">
        <v>23.0</v>
      </c>
      <c r="Q41" s="1">
        <v>22.0</v>
      </c>
      <c r="R41" s="1">
        <v>17.0</v>
      </c>
      <c r="S41" s="1">
        <v>15.0</v>
      </c>
      <c r="T41" s="1" t="s">
        <v>52</v>
      </c>
      <c r="U41" s="1">
        <v>25.0</v>
      </c>
      <c r="V41" s="1">
        <v>15.0</v>
      </c>
      <c r="W41" s="1">
        <v>10.0</v>
      </c>
      <c r="X41" s="1">
        <v>10.0</v>
      </c>
      <c r="Y41" s="1">
        <v>10.0</v>
      </c>
      <c r="Z41" s="1" t="s">
        <v>53</v>
      </c>
      <c r="AA41" s="1">
        <v>40.0</v>
      </c>
      <c r="AB41" s="1">
        <v>26.0</v>
      </c>
      <c r="AC41" s="1">
        <v>24.0</v>
      </c>
      <c r="AD41" s="1">
        <v>14.0</v>
      </c>
      <c r="AE41" s="1">
        <v>13.0</v>
      </c>
      <c r="AF41" s="1" t="s">
        <v>54</v>
      </c>
      <c r="AG41" s="1">
        <v>31.0</v>
      </c>
      <c r="AH41" s="1">
        <v>15.0</v>
      </c>
      <c r="AI41" s="1">
        <v>10.0</v>
      </c>
      <c r="AJ41" s="1">
        <v>14.0</v>
      </c>
      <c r="AK41" s="1">
        <v>9.0</v>
      </c>
      <c r="AL41" s="1">
        <v>160.0</v>
      </c>
      <c r="AM41" s="1" t="s">
        <v>55</v>
      </c>
      <c r="AN41" s="1">
        <v>12.0</v>
      </c>
      <c r="AO41" s="1" t="s">
        <v>55</v>
      </c>
      <c r="AP41" s="1" t="s">
        <v>298</v>
      </c>
      <c r="AQ41" s="2" t="str">
        <f>HYPERLINK("https://icf.clappia.com/app/GMB253374/submission/FHW52808642/ICF247370-GMB253374-3p455apf9hcm00000000/SIG-20250630_111297735.jpeg", "SIG-20250630_111297735.jpeg")</f>
        <v>SIG-20250630_111297735.jpeg</v>
      </c>
      <c r="AR41" s="1" t="s">
        <v>299</v>
      </c>
      <c r="AS41" s="2" t="str">
        <f>HYPERLINK("https://icf.clappia.com/app/GMB253374/submission/FHW52808642/ICF247370-GMB253374-1k6a7aihkon3m0000000/SIG-20250630_11061909po.jpeg", "SIG-20250630_11061909po.jpeg")</f>
        <v>SIG-20250630_11061909po.jpeg</v>
      </c>
      <c r="AT41" s="1" t="s">
        <v>300</v>
      </c>
      <c r="AU41" s="2" t="str">
        <f>HYPERLINK("https://icf.clappia.com/app/GMB253374/submission/FHW52808642/ICF247370-GMB253374-210c5ndlcdod60000000/SIG-20250630_111351pf6.jpeg", "SIG-20250630_111351pf6.jpeg")</f>
        <v>SIG-20250630_111351pf6.jpeg</v>
      </c>
      <c r="AV41" s="2" t="str">
        <f>HYPERLINK("https://www.google.com/maps/place/7.9451638%2C-11.7358374", "7.9451638,-11.7358374")</f>
        <v>7.9451638,-11.7358374</v>
      </c>
    </row>
    <row r="42" ht="15.75" customHeight="1">
      <c r="A42" s="1" t="s">
        <v>301</v>
      </c>
      <c r="B42" s="1" t="s">
        <v>159</v>
      </c>
      <c r="C42" s="1" t="s">
        <v>302</v>
      </c>
      <c r="D42" s="1" t="s">
        <v>302</v>
      </c>
      <c r="E42" s="1" t="s">
        <v>303</v>
      </c>
      <c r="F42" s="1" t="s">
        <v>64</v>
      </c>
      <c r="G42" s="1">
        <v>133.0</v>
      </c>
      <c r="H42" s="1" t="s">
        <v>50</v>
      </c>
      <c r="I42" s="1">
        <v>32.0</v>
      </c>
      <c r="J42" s="1">
        <v>15.0</v>
      </c>
      <c r="K42" s="1">
        <v>15.0</v>
      </c>
      <c r="L42" s="1">
        <v>17.0</v>
      </c>
      <c r="M42" s="1">
        <v>17.0</v>
      </c>
      <c r="N42" s="1" t="s">
        <v>51</v>
      </c>
      <c r="O42" s="1">
        <v>23.0</v>
      </c>
      <c r="P42" s="1">
        <v>14.0</v>
      </c>
      <c r="Q42" s="1">
        <v>14.0</v>
      </c>
      <c r="R42" s="1">
        <v>9.0</v>
      </c>
      <c r="S42" s="1">
        <v>9.0</v>
      </c>
      <c r="T42" s="1" t="s">
        <v>52</v>
      </c>
      <c r="U42" s="1">
        <v>37.0</v>
      </c>
      <c r="V42" s="1">
        <v>16.0</v>
      </c>
      <c r="W42" s="1">
        <v>16.0</v>
      </c>
      <c r="X42" s="1">
        <v>21.0</v>
      </c>
      <c r="Y42" s="1">
        <v>21.0</v>
      </c>
      <c r="Z42" s="1" t="s">
        <v>53</v>
      </c>
      <c r="AA42" s="1">
        <v>15.0</v>
      </c>
      <c r="AB42" s="1">
        <v>8.0</v>
      </c>
      <c r="AC42" s="1">
        <v>8.0</v>
      </c>
      <c r="AD42" s="1">
        <v>7.0</v>
      </c>
      <c r="AE42" s="1">
        <v>7.0</v>
      </c>
      <c r="AF42" s="1" t="s">
        <v>54</v>
      </c>
      <c r="AG42" s="1">
        <v>16.0</v>
      </c>
      <c r="AH42" s="1">
        <v>10.0</v>
      </c>
      <c r="AI42" s="1">
        <v>10.0</v>
      </c>
      <c r="AJ42" s="1">
        <v>6.0</v>
      </c>
      <c r="AK42" s="1">
        <v>6.0</v>
      </c>
      <c r="AL42" s="1">
        <v>123.0</v>
      </c>
      <c r="AM42" s="1">
        <v>10.0</v>
      </c>
      <c r="AN42" s="1" t="s">
        <v>55</v>
      </c>
      <c r="AO42" s="1" t="s">
        <v>55</v>
      </c>
      <c r="AP42" s="1" t="s">
        <v>304</v>
      </c>
      <c r="AQ42" s="2" t="str">
        <f>HYPERLINK("https://icf.clappia.com/app/GMB253374/submission/ZSM06245428/ICF247370-GMB253374-bc0e1nn95b520000000/SIG-20250630_1052162nj2.jpeg", "SIG-20250630_1052162nj2.jpeg")</f>
        <v>SIG-20250630_1052162nj2.jpeg</v>
      </c>
      <c r="AR42" s="1" t="s">
        <v>305</v>
      </c>
      <c r="AS42" s="2" t="str">
        <f>HYPERLINK("https://icf.clappia.com/app/GMB253374/submission/ZSM06245428/ICF247370-GMB253374-3fae0jcpcllo00000000/SIG-20250630_105317cgl0.jpeg", "SIG-20250630_105317cgl0.jpeg")</f>
        <v>SIG-20250630_105317cgl0.jpeg</v>
      </c>
      <c r="AT42" s="1" t="s">
        <v>306</v>
      </c>
      <c r="AU42" s="2" t="str">
        <f>HYPERLINK("https://icf.clappia.com/app/GMB253374/submission/ZSM06245428/ICF247370-GMB253374-219pmdnn7fja80000000/SIG-20250630_10534ddna.jpeg", "SIG-20250630_10534ddna.jpeg")</f>
        <v>SIG-20250630_10534ddna.jpeg</v>
      </c>
      <c r="AV42" s="2" t="str">
        <f>HYPERLINK("https://www.google.com/maps/place/7.9429817%2C-11.7893984", "7.9429817,-11.7893984")</f>
        <v>7.9429817,-11.7893984</v>
      </c>
    </row>
    <row r="43" ht="15.75" customHeight="1">
      <c r="A43" s="1" t="s">
        <v>307</v>
      </c>
      <c r="B43" s="1" t="s">
        <v>46</v>
      </c>
      <c r="C43" s="1" t="s">
        <v>308</v>
      </c>
      <c r="D43" s="1" t="s">
        <v>308</v>
      </c>
      <c r="E43" s="1" t="s">
        <v>309</v>
      </c>
      <c r="F43" s="1" t="s">
        <v>64</v>
      </c>
      <c r="G43" s="1">
        <v>77.0</v>
      </c>
      <c r="H43" s="1" t="s">
        <v>50</v>
      </c>
      <c r="I43" s="1">
        <v>41.0</v>
      </c>
      <c r="J43" s="1">
        <v>25.0</v>
      </c>
      <c r="K43" s="1">
        <v>25.0</v>
      </c>
      <c r="L43" s="1">
        <v>16.0</v>
      </c>
      <c r="M43" s="1">
        <v>16.0</v>
      </c>
      <c r="N43" s="1" t="s">
        <v>51</v>
      </c>
      <c r="O43" s="1">
        <v>11.0</v>
      </c>
      <c r="P43" s="1">
        <v>5.0</v>
      </c>
      <c r="Q43" s="1">
        <v>5.0</v>
      </c>
      <c r="R43" s="1">
        <v>6.0</v>
      </c>
      <c r="S43" s="1">
        <v>6.0</v>
      </c>
      <c r="T43" s="1" t="s">
        <v>52</v>
      </c>
      <c r="U43" s="1">
        <v>9.0</v>
      </c>
      <c r="V43" s="1">
        <v>5.0</v>
      </c>
      <c r="W43" s="1">
        <v>5.0</v>
      </c>
      <c r="X43" s="1">
        <v>4.0</v>
      </c>
      <c r="Y43" s="1">
        <v>4.0</v>
      </c>
      <c r="Z43" s="1" t="s">
        <v>53</v>
      </c>
      <c r="AA43" s="1">
        <v>9.0</v>
      </c>
      <c r="AB43" s="1">
        <v>5.0</v>
      </c>
      <c r="AC43" s="1">
        <v>5.0</v>
      </c>
      <c r="AD43" s="1">
        <v>4.0</v>
      </c>
      <c r="AE43" s="1">
        <v>4.0</v>
      </c>
      <c r="AF43" s="1" t="s">
        <v>54</v>
      </c>
      <c r="AG43" s="1">
        <v>7.0</v>
      </c>
      <c r="AH43" s="1">
        <v>5.0</v>
      </c>
      <c r="AI43" s="1">
        <v>5.0</v>
      </c>
      <c r="AJ43" s="1">
        <v>2.0</v>
      </c>
      <c r="AK43" s="1">
        <v>2.0</v>
      </c>
      <c r="AL43" s="1">
        <v>77.0</v>
      </c>
      <c r="AM43" s="1" t="s">
        <v>55</v>
      </c>
      <c r="AN43" s="1" t="s">
        <v>55</v>
      </c>
      <c r="AO43" s="1" t="s">
        <v>55</v>
      </c>
      <c r="AP43" s="1" t="s">
        <v>310</v>
      </c>
      <c r="AQ43" s="2" t="str">
        <f>HYPERLINK("https://icf.clappia.com/app/GMB253374/submission/YZO70208952/ICF247370-GMB253374-71no0eh05kkm0000000/SIG-20250630_1031144cg3.jpeg", "SIG-20250630_1031144cg3.jpeg")</f>
        <v>SIG-20250630_1031144cg3.jpeg</v>
      </c>
      <c r="AR43" s="1" t="s">
        <v>311</v>
      </c>
      <c r="AS43" s="2" t="str">
        <f>HYPERLINK("https://icf.clappia.com/app/GMB253374/submission/YZO70208952/ICF247370-GMB253374-2334enbpp527g0000000/SIG-20250630_103119269e.jpeg", "SIG-20250630_103119269e.jpeg")</f>
        <v>SIG-20250630_103119269e.jpeg</v>
      </c>
      <c r="AT43" s="1" t="s">
        <v>312</v>
      </c>
      <c r="AU43" s="2" t="str">
        <f>HYPERLINK("https://icf.clappia.com/app/GMB253374/submission/YZO70208952/ICF247370-GMB253374-4ko37jp4hoai00000000/SIG-20250630_1033157bep.jpeg", "SIG-20250630_1033157bep.jpeg")</f>
        <v>SIG-20250630_1033157bep.jpeg</v>
      </c>
      <c r="AV43" s="2" t="str">
        <f>HYPERLINK("https://www.google.com/maps/place/8.1078624%2C-11.5484291", "8.1078624,-11.5484291")</f>
        <v>8.1078624,-11.5484291</v>
      </c>
    </row>
    <row r="44" ht="15.75" customHeight="1">
      <c r="A44" s="1" t="s">
        <v>313</v>
      </c>
      <c r="B44" s="1" t="s">
        <v>101</v>
      </c>
      <c r="C44" s="1" t="s">
        <v>314</v>
      </c>
      <c r="D44" s="1" t="s">
        <v>315</v>
      </c>
      <c r="E44" s="1" t="s">
        <v>316</v>
      </c>
      <c r="F44" s="1" t="s">
        <v>64</v>
      </c>
      <c r="G44" s="1">
        <v>50.0</v>
      </c>
      <c r="H44" s="1" t="s">
        <v>50</v>
      </c>
      <c r="I44" s="1">
        <v>47.0</v>
      </c>
      <c r="J44" s="1">
        <v>3.0</v>
      </c>
      <c r="K44" s="1">
        <v>3.0</v>
      </c>
      <c r="L44" s="1">
        <v>3.0</v>
      </c>
      <c r="M44" s="1">
        <v>3.0</v>
      </c>
      <c r="N44" s="1" t="s">
        <v>51</v>
      </c>
      <c r="O44" s="1">
        <v>77.0</v>
      </c>
      <c r="P44" s="1">
        <v>2.0</v>
      </c>
      <c r="Q44" s="1">
        <v>2.0</v>
      </c>
      <c r="R44" s="1">
        <v>3.0</v>
      </c>
      <c r="S44" s="1">
        <v>3.0</v>
      </c>
      <c r="T44" s="1" t="s">
        <v>52</v>
      </c>
      <c r="U44" s="1">
        <v>61.0</v>
      </c>
      <c r="V44" s="1">
        <v>3.0</v>
      </c>
      <c r="W44" s="1">
        <v>3.0</v>
      </c>
      <c r="X44" s="1">
        <v>2.0</v>
      </c>
      <c r="Y44" s="1">
        <v>2.0</v>
      </c>
      <c r="Z44" s="1" t="s">
        <v>53</v>
      </c>
      <c r="AA44" s="1">
        <v>60.0</v>
      </c>
      <c r="AB44" s="1">
        <v>1.0</v>
      </c>
      <c r="AC44" s="1">
        <v>1.0</v>
      </c>
      <c r="AD44" s="1">
        <v>2.0</v>
      </c>
      <c r="AE44" s="1">
        <v>2.0</v>
      </c>
      <c r="AF44" s="1" t="s">
        <v>54</v>
      </c>
      <c r="AG44" s="1">
        <v>41.0</v>
      </c>
      <c r="AH44" s="1">
        <v>1.0</v>
      </c>
      <c r="AI44" s="1">
        <v>1.0</v>
      </c>
      <c r="AJ44" s="1">
        <v>3.0</v>
      </c>
      <c r="AK44" s="1">
        <v>3.0</v>
      </c>
      <c r="AL44" s="1">
        <v>23.0</v>
      </c>
      <c r="AM44" s="1" t="s">
        <v>55</v>
      </c>
      <c r="AN44" s="1">
        <v>27.0</v>
      </c>
      <c r="AO44" s="1">
        <v>27.0</v>
      </c>
      <c r="AP44" s="1" t="s">
        <v>317</v>
      </c>
      <c r="AQ44" s="2" t="str">
        <f>HYPERLINK("https://icf.clappia.com/app/GMB253374/submission/QMK55470160/ICF247370-GMB253374-1gdhfph8m8gng0000000/SIG-20250630_09591a7d13.jpeg", "SIG-20250630_09591a7d13.jpeg")</f>
        <v>SIG-20250630_09591a7d13.jpeg</v>
      </c>
      <c r="AR44" s="1" t="s">
        <v>318</v>
      </c>
      <c r="AS44" s="2" t="str">
        <f>HYPERLINK("https://icf.clappia.com/app/GMB253374/submission/QMK55470160/ICF247370-GMB253374-1ba3k6h0glomc0000000/SIG-20250630_100181i42.jpeg", "SIG-20250630_100181i42.jpeg")</f>
        <v>SIG-20250630_100181i42.jpeg</v>
      </c>
      <c r="AT44" s="1" t="s">
        <v>319</v>
      </c>
      <c r="AU44" s="2" t="str">
        <f>HYPERLINK("https://icf.clappia.com/app/GMB253374/submission/QMK55470160/ICF247370-GMB253374-4mknhdp0ff9200000000/SIG-20250630_1003b6756.jpeg", "SIG-20250630_1003b6756.jpeg")</f>
        <v>SIG-20250630_1003b6756.jpeg</v>
      </c>
      <c r="AV44" s="2" t="str">
        <f>HYPERLINK("https://www.google.com/maps/place/7.974125%2C-11.714915", "7.974125,-11.714915")</f>
        <v>7.974125,-11.714915</v>
      </c>
    </row>
    <row r="45" ht="15.75" customHeight="1">
      <c r="A45" s="1" t="s">
        <v>320</v>
      </c>
      <c r="B45" s="1" t="s">
        <v>82</v>
      </c>
      <c r="C45" s="1" t="s">
        <v>321</v>
      </c>
      <c r="D45" s="1" t="s">
        <v>322</v>
      </c>
      <c r="E45" s="1" t="s">
        <v>323</v>
      </c>
      <c r="F45" s="1" t="s">
        <v>64</v>
      </c>
      <c r="G45" s="1">
        <v>223.0</v>
      </c>
      <c r="H45" s="1" t="s">
        <v>50</v>
      </c>
      <c r="I45" s="1">
        <v>80.0</v>
      </c>
      <c r="J45" s="1">
        <v>37.0</v>
      </c>
      <c r="K45" s="1">
        <v>36.0</v>
      </c>
      <c r="L45" s="1">
        <v>43.0</v>
      </c>
      <c r="M45" s="1">
        <v>43.0</v>
      </c>
      <c r="N45" s="1" t="s">
        <v>51</v>
      </c>
      <c r="O45" s="1">
        <v>36.0</v>
      </c>
      <c r="P45" s="1">
        <v>16.0</v>
      </c>
      <c r="Q45" s="1">
        <v>16.0</v>
      </c>
      <c r="R45" s="1">
        <v>20.0</v>
      </c>
      <c r="S45" s="1">
        <v>19.0</v>
      </c>
      <c r="T45" s="1" t="s">
        <v>52</v>
      </c>
      <c r="U45" s="1">
        <v>41.0</v>
      </c>
      <c r="V45" s="1">
        <v>14.0</v>
      </c>
      <c r="W45" s="1">
        <v>14.0</v>
      </c>
      <c r="X45" s="1">
        <v>27.0</v>
      </c>
      <c r="Y45" s="1">
        <v>26.0</v>
      </c>
      <c r="Z45" s="1" t="s">
        <v>53</v>
      </c>
      <c r="AA45" s="1">
        <v>40.0</v>
      </c>
      <c r="AB45" s="1">
        <v>18.0</v>
      </c>
      <c r="AC45" s="1">
        <v>17.0</v>
      </c>
      <c r="AD45" s="1">
        <v>22.0</v>
      </c>
      <c r="AE45" s="1">
        <v>22.0</v>
      </c>
      <c r="AF45" s="1" t="s">
        <v>54</v>
      </c>
      <c r="AG45" s="1">
        <v>26.0</v>
      </c>
      <c r="AH45" s="1">
        <v>15.0</v>
      </c>
      <c r="AI45" s="1">
        <v>14.0</v>
      </c>
      <c r="AJ45" s="1">
        <v>10.0</v>
      </c>
      <c r="AK45" s="1">
        <v>10.0</v>
      </c>
      <c r="AL45" s="1">
        <v>217.0</v>
      </c>
      <c r="AM45" s="1">
        <v>6.0</v>
      </c>
      <c r="AN45" s="1" t="s">
        <v>55</v>
      </c>
      <c r="AO45" s="1" t="s">
        <v>55</v>
      </c>
      <c r="AP45" s="1" t="s">
        <v>324</v>
      </c>
      <c r="AQ45" s="2" t="str">
        <f>HYPERLINK("https://icf.clappia.com/app/GMB253374/submission/BVK64399603/ICF247370-GMB253374-m3i8cehodbpi0000000/SIG-20250630_10214fe7j.jpeg", "SIG-20250630_10214fe7j.jpeg")</f>
        <v>SIG-20250630_10214fe7j.jpeg</v>
      </c>
      <c r="AR45" s="1" t="s">
        <v>325</v>
      </c>
      <c r="AS45" s="2" t="str">
        <f>HYPERLINK("https://icf.clappia.com/app/GMB253374/submission/BVK64399603/ICF247370-GMB253374-54ohg9i8dmm000000000/SIG-20250630_1023n6ncj.jpeg", "SIG-20250630_1023n6ncj.jpeg")</f>
        <v>SIG-20250630_1023n6ncj.jpeg</v>
      </c>
      <c r="AT45" s="1" t="s">
        <v>326</v>
      </c>
      <c r="AU45" s="2" t="str">
        <f>HYPERLINK("https://icf.clappia.com/app/GMB253374/submission/BVK64399603/ICF247370-GMB253374-5abm1ffjk8ce00000000/SIG-20250630_1024p4dkm.jpeg", "SIG-20250630_1024p4dkm.jpeg")</f>
        <v>SIG-20250630_1024p4dkm.jpeg</v>
      </c>
      <c r="AV45" s="2" t="str">
        <f>HYPERLINK("https://www.google.com/maps/place/7.88549%2C-11.4601783", "7.88549,-11.4601783")</f>
        <v>7.88549,-11.4601783</v>
      </c>
    </row>
    <row r="46" ht="15.75" customHeight="1">
      <c r="A46" s="1" t="s">
        <v>327</v>
      </c>
      <c r="B46" s="1" t="s">
        <v>82</v>
      </c>
      <c r="C46" s="1" t="s">
        <v>328</v>
      </c>
      <c r="D46" s="1" t="s">
        <v>328</v>
      </c>
      <c r="E46" s="1" t="s">
        <v>329</v>
      </c>
      <c r="F46" s="1" t="s">
        <v>64</v>
      </c>
      <c r="G46" s="1">
        <v>300.0</v>
      </c>
      <c r="H46" s="1" t="s">
        <v>50</v>
      </c>
      <c r="I46" s="1">
        <v>80.0</v>
      </c>
      <c r="J46" s="1">
        <v>39.0</v>
      </c>
      <c r="K46" s="1">
        <v>39.0</v>
      </c>
      <c r="L46" s="1">
        <v>41.0</v>
      </c>
      <c r="M46" s="1">
        <v>40.0</v>
      </c>
      <c r="N46" s="1" t="s">
        <v>51</v>
      </c>
      <c r="O46" s="1">
        <v>70.0</v>
      </c>
      <c r="P46" s="1">
        <v>40.0</v>
      </c>
      <c r="Q46" s="1">
        <v>40.0</v>
      </c>
      <c r="R46" s="1">
        <v>30.0</v>
      </c>
      <c r="S46" s="1">
        <v>30.0</v>
      </c>
      <c r="T46" s="1" t="s">
        <v>52</v>
      </c>
      <c r="U46" s="1">
        <v>54.0</v>
      </c>
      <c r="V46" s="1">
        <v>20.0</v>
      </c>
      <c r="W46" s="1">
        <v>20.0</v>
      </c>
      <c r="X46" s="1">
        <v>34.0</v>
      </c>
      <c r="Y46" s="1">
        <v>34.0</v>
      </c>
      <c r="Z46" s="1" t="s">
        <v>53</v>
      </c>
      <c r="AA46" s="1">
        <v>38.0</v>
      </c>
      <c r="AB46" s="1">
        <v>34.0</v>
      </c>
      <c r="AC46" s="1">
        <v>32.0</v>
      </c>
      <c r="AD46" s="1">
        <v>4.0</v>
      </c>
      <c r="AE46" s="1">
        <v>4.0</v>
      </c>
      <c r="AF46" s="1" t="s">
        <v>54</v>
      </c>
      <c r="AG46" s="1">
        <v>12.0</v>
      </c>
      <c r="AH46" s="1">
        <v>6.0</v>
      </c>
      <c r="AI46" s="1">
        <v>6.0</v>
      </c>
      <c r="AJ46" s="1">
        <v>6.0</v>
      </c>
      <c r="AK46" s="1">
        <v>6.0</v>
      </c>
      <c r="AL46" s="1">
        <v>251.0</v>
      </c>
      <c r="AM46" s="1">
        <v>3.0</v>
      </c>
      <c r="AN46" s="1">
        <v>46.0</v>
      </c>
      <c r="AO46" s="1">
        <v>46.0</v>
      </c>
      <c r="AP46" s="1" t="s">
        <v>330</v>
      </c>
      <c r="AQ46" s="2" t="str">
        <f>HYPERLINK("https://icf.clappia.com/app/GMB253374/submission/BWF12528097/ICF247370-GMB253374-118jggholce1e0000000/SIG-20250630_1013i0l99.jpeg", "SIG-20250630_1013i0l99.jpeg")</f>
        <v>SIG-20250630_1013i0l99.jpeg</v>
      </c>
      <c r="AR46" s="1" t="s">
        <v>331</v>
      </c>
      <c r="AS46" s="2" t="str">
        <f>HYPERLINK("https://icf.clappia.com/app/GMB253374/submission/BWF12528097/ICF247370-GMB253374-2288ko6an8ln60000000/SIG-20250630_10149b0ge.jpeg", "SIG-20250630_10149b0ge.jpeg")</f>
        <v>SIG-20250630_10149b0ge.jpeg</v>
      </c>
      <c r="AT46" s="1" t="s">
        <v>332</v>
      </c>
      <c r="AU46" s="2" t="str">
        <f>HYPERLINK("https://icf.clappia.com/app/GMB253374/submission/BWF12528097/ICF247370-GMB253374-29iffc5h37d1a0000000/SIG-20250630_10141815fn.jpeg", "SIG-20250630_10141815fn.jpeg")</f>
        <v>SIG-20250630_10141815fn.jpeg</v>
      </c>
      <c r="AV46" s="2" t="str">
        <f>HYPERLINK("https://www.google.com/maps/place/7.8573317%2C-11.54769", "7.8573317,-11.54769")</f>
        <v>7.8573317,-11.54769</v>
      </c>
    </row>
    <row r="47" ht="15.75" customHeight="1">
      <c r="A47" s="1" t="s">
        <v>333</v>
      </c>
      <c r="B47" s="1" t="s">
        <v>46</v>
      </c>
      <c r="C47" s="1" t="s">
        <v>334</v>
      </c>
      <c r="D47" s="1" t="s">
        <v>334</v>
      </c>
      <c r="E47" s="1" t="s">
        <v>335</v>
      </c>
      <c r="F47" s="1" t="s">
        <v>64</v>
      </c>
      <c r="G47" s="1">
        <v>500.0</v>
      </c>
      <c r="H47" s="1" t="s">
        <v>50</v>
      </c>
      <c r="I47" s="1">
        <v>100.0</v>
      </c>
      <c r="J47" s="1">
        <v>50.0</v>
      </c>
      <c r="K47" s="1">
        <v>50.0</v>
      </c>
      <c r="L47" s="1">
        <v>50.0</v>
      </c>
      <c r="M47" s="1">
        <v>50.0</v>
      </c>
      <c r="N47" s="1" t="s">
        <v>51</v>
      </c>
      <c r="O47" s="1">
        <v>50.0</v>
      </c>
      <c r="P47" s="1">
        <v>25.0</v>
      </c>
      <c r="Q47" s="1">
        <v>25.0</v>
      </c>
      <c r="R47" s="1">
        <v>25.0</v>
      </c>
      <c r="S47" s="1">
        <v>25.0</v>
      </c>
      <c r="T47" s="1" t="s">
        <v>52</v>
      </c>
      <c r="U47" s="1">
        <v>100.0</v>
      </c>
      <c r="V47" s="1">
        <v>50.0</v>
      </c>
      <c r="W47" s="1">
        <v>50.0</v>
      </c>
      <c r="X47" s="1">
        <v>50.0</v>
      </c>
      <c r="Y47" s="1">
        <v>50.0</v>
      </c>
      <c r="Z47" s="1" t="s">
        <v>53</v>
      </c>
      <c r="AA47" s="1">
        <v>50.0</v>
      </c>
      <c r="AB47" s="1">
        <v>25.0</v>
      </c>
      <c r="AC47" s="1">
        <v>25.0</v>
      </c>
      <c r="AD47" s="1">
        <v>25.0</v>
      </c>
      <c r="AE47" s="1">
        <v>25.0</v>
      </c>
      <c r="AF47" s="1" t="s">
        <v>54</v>
      </c>
      <c r="AG47" s="1">
        <v>50.0</v>
      </c>
      <c r="AH47" s="1">
        <v>25.0</v>
      </c>
      <c r="AI47" s="1">
        <v>25.0</v>
      </c>
      <c r="AJ47" s="1">
        <v>25.0</v>
      </c>
      <c r="AK47" s="1">
        <v>25.0</v>
      </c>
      <c r="AL47" s="1">
        <v>350.0</v>
      </c>
      <c r="AM47" s="1">
        <v>10.0</v>
      </c>
      <c r="AN47" s="1">
        <v>140.0</v>
      </c>
      <c r="AO47" s="1">
        <v>140.0</v>
      </c>
      <c r="AP47" s="1" t="s">
        <v>336</v>
      </c>
      <c r="AQ47" s="2" t="str">
        <f>HYPERLINK("https://icf.clappia.com/app/GMB253374/submission/OAJ85397146/ICF247370-GMB253374-1712l8ig9910k0000000/SIG-20250630_090817g47g.jpeg", "SIG-20250630_090817g47g.jpeg")</f>
        <v>SIG-20250630_090817g47g.jpeg</v>
      </c>
      <c r="AR47" s="1" t="s">
        <v>337</v>
      </c>
      <c r="AS47" s="2" t="str">
        <f>HYPERLINK("https://icf.clappia.com/app/GMB253374/submission/OAJ85397146/ICF247370-GMB253374-ognl3c93ni7a0000000/SIG-20250630_090437d7a.jpeg", "SIG-20250630_090437d7a.jpeg")</f>
        <v>SIG-20250630_090437d7a.jpeg</v>
      </c>
      <c r="AT47" s="1" t="s">
        <v>65</v>
      </c>
      <c r="AU47" s="2" t="str">
        <f>HYPERLINK("https://icf.clappia.com/app/GMB253374/submission/OAJ85397146/ICF247370-GMB253374-50bb9blpkn2600000000/SIG-20250630_090629an5.jpeg", "SIG-20250630_090629an5.jpeg")</f>
        <v>SIG-20250630_090629an5.jpeg</v>
      </c>
      <c r="AV47" s="2" t="str">
        <f>HYPERLINK("https://www.google.com/maps/place/7.9289021%2C-11.7183944", "7.9289021,-11.7183944")</f>
        <v>7.9289021,-11.7183944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autoFilter ref="$A$1:$AV$47"/>
  <drawing r:id="rId1"/>
</worksheet>
</file>