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7280\Desktop\ENSIMAG\2A\S1\SHEME\Diagnostic-financier\TDs\corr_TDs\"/>
    </mc:Choice>
  </mc:AlternateContent>
  <bookViews>
    <workbookView xWindow="0" yWindow="0" windowWidth="20490" windowHeight="7635" activeTab="4"/>
  </bookViews>
  <sheets>
    <sheet name="Bilan 1" sheetId="1" r:id="rId1"/>
    <sheet name="Bilan 2" sheetId="6" r:id="rId2"/>
    <sheet name="Bilan 3 Stylemania" sheetId="4" r:id="rId3"/>
    <sheet name="Bilan 4 Monteil" sheetId="5" r:id="rId4"/>
    <sheet name="Bilan 5 Atelier Gourmand 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2" l="1"/>
  <c r="F28" i="2"/>
  <c r="B34" i="6" l="1"/>
  <c r="D33" i="6"/>
  <c r="D35" i="6" s="1"/>
  <c r="B33" i="6"/>
  <c r="B35" i="6" s="1"/>
  <c r="D23" i="6"/>
  <c r="B23" i="6"/>
  <c r="D11" i="6"/>
  <c r="B11" i="6"/>
  <c r="B9" i="5" l="1"/>
  <c r="B12" i="5" s="1"/>
  <c r="D12" i="5" s="1"/>
  <c r="D5" i="5" s="1"/>
  <c r="D8" i="5"/>
  <c r="B5" i="5"/>
  <c r="B59" i="4"/>
  <c r="D58" i="4"/>
  <c r="D59" i="4" s="1"/>
  <c r="B58" i="4"/>
  <c r="D56" i="4"/>
  <c r="B56" i="4"/>
  <c r="B55" i="4"/>
  <c r="D50" i="4"/>
  <c r="D51" i="4" s="1"/>
  <c r="B50" i="4"/>
  <c r="B51" i="4" s="1"/>
  <c r="D48" i="4"/>
  <c r="D42" i="4"/>
  <c r="B42" i="4"/>
  <c r="B43" i="4" s="1"/>
  <c r="D40" i="4"/>
  <c r="D43" i="4" s="1"/>
  <c r="D35" i="4"/>
  <c r="B35" i="4"/>
  <c r="D34" i="4"/>
  <c r="B34" i="4"/>
  <c r="D32" i="4"/>
  <c r="D26" i="4"/>
  <c r="B26" i="4"/>
  <c r="B27" i="4" s="1"/>
  <c r="D24" i="4"/>
  <c r="D27" i="4" s="1"/>
  <c r="D18" i="4"/>
  <c r="D19" i="4" s="1"/>
  <c r="B18" i="4"/>
  <c r="B19" i="4" s="1"/>
  <c r="D12" i="4"/>
  <c r="B11" i="4"/>
  <c r="B12" i="4" s="1"/>
  <c r="D5" i="4"/>
  <c r="B5" i="4"/>
  <c r="B47" i="2"/>
  <c r="H46" i="2"/>
  <c r="G46" i="2"/>
  <c r="E46" i="2"/>
  <c r="D46" i="2"/>
  <c r="C46" i="2"/>
  <c r="C47" i="2" s="1"/>
  <c r="B46" i="2"/>
  <c r="H41" i="2"/>
  <c r="H47" i="2" s="1"/>
  <c r="G41" i="2"/>
  <c r="G47" i="2" s="1"/>
  <c r="E41" i="2"/>
  <c r="E47" i="2" s="1"/>
  <c r="D41" i="2"/>
  <c r="D47" i="2" s="1"/>
  <c r="C41" i="2"/>
  <c r="B41" i="2"/>
  <c r="C28" i="2"/>
  <c r="B28" i="2"/>
  <c r="D12" i="2"/>
  <c r="B12" i="2"/>
</calcChain>
</file>

<file path=xl/sharedStrings.xml><?xml version="1.0" encoding="utf-8"?>
<sst xmlns="http://schemas.openxmlformats.org/spreadsheetml/2006/main" count="283" uniqueCount="79">
  <si>
    <t>Actif ou emplois</t>
  </si>
  <si>
    <t>Passif ou ressources</t>
  </si>
  <si>
    <t>Immobilisations</t>
  </si>
  <si>
    <t>Capitaux propres</t>
  </si>
  <si>
    <t>Immobilisations incorporelles</t>
  </si>
  <si>
    <t>Brevets, marques</t>
  </si>
  <si>
    <t>capital social</t>
  </si>
  <si>
    <t>Immobilisations corporelles</t>
  </si>
  <si>
    <t xml:space="preserve">réserves </t>
  </si>
  <si>
    <t>Constructions</t>
  </si>
  <si>
    <t>résultat</t>
  </si>
  <si>
    <t>Matériels et outillage</t>
  </si>
  <si>
    <t>Provisions pour litiges</t>
  </si>
  <si>
    <t>Immobilisations financières</t>
  </si>
  <si>
    <t>Titres de participation</t>
  </si>
  <si>
    <t>Actifs circulants</t>
  </si>
  <si>
    <t>Dettes à MLT</t>
  </si>
  <si>
    <t>Stocks</t>
  </si>
  <si>
    <t>Emprunts à MT</t>
  </si>
  <si>
    <t>Dettes à CT</t>
  </si>
  <si>
    <t xml:space="preserve"> Encours de production</t>
  </si>
  <si>
    <t xml:space="preserve"> Stocks de MP</t>
  </si>
  <si>
    <t>Dettes fournisseurs</t>
  </si>
  <si>
    <t>Créances clients</t>
  </si>
  <si>
    <t>Dettes fiscales</t>
  </si>
  <si>
    <t>Trésorerie active</t>
  </si>
  <si>
    <t>Trésorerie passive</t>
  </si>
  <si>
    <t>Valeurs mobilières de placement</t>
  </si>
  <si>
    <t>Facilités de caisse</t>
  </si>
  <si>
    <t>Disponibilités</t>
  </si>
  <si>
    <t>Total actif</t>
  </si>
  <si>
    <t>Total passif</t>
  </si>
  <si>
    <t>Bilan d'ouverture</t>
  </si>
  <si>
    <t>Actif</t>
  </si>
  <si>
    <t>Montants</t>
  </si>
  <si>
    <t>Passif</t>
  </si>
  <si>
    <t>Actif immobilisé</t>
  </si>
  <si>
    <t>Capital</t>
  </si>
  <si>
    <t>Réserves</t>
  </si>
  <si>
    <t>Résultat de l'exercice</t>
  </si>
  <si>
    <t>Actif circulant</t>
  </si>
  <si>
    <t>Dettes</t>
  </si>
  <si>
    <t>Emprunts bancaires</t>
  </si>
  <si>
    <t>Fournisseurs</t>
  </si>
  <si>
    <t>Dettes fiscales et sociales</t>
  </si>
  <si>
    <t>Total</t>
  </si>
  <si>
    <t>=</t>
  </si>
  <si>
    <t>Bilan au 31/12/A1</t>
  </si>
  <si>
    <t>BRUT</t>
  </si>
  <si>
    <t>A/P</t>
  </si>
  <si>
    <t>net A1</t>
  </si>
  <si>
    <t>remboursement de 11 au cours de l'année</t>
  </si>
  <si>
    <t>Dotation aux amortissements</t>
  </si>
  <si>
    <t xml:space="preserve"> =10/5</t>
  </si>
  <si>
    <t>Bilan au 31/12/A2</t>
  </si>
  <si>
    <t>brut</t>
  </si>
  <si>
    <t>net A2</t>
  </si>
  <si>
    <t>A1</t>
  </si>
  <si>
    <t>A2</t>
  </si>
  <si>
    <t>TOTAL 1</t>
  </si>
  <si>
    <t>TOTAL 2</t>
  </si>
  <si>
    <t>Bilan T1</t>
  </si>
  <si>
    <t>Résultat</t>
  </si>
  <si>
    <t>ACTIF en €</t>
  </si>
  <si>
    <t>PASSIF en €</t>
  </si>
  <si>
    <t>Immobilisation</t>
  </si>
  <si>
    <t>Le 5/01 : vente des marchandises en stocks pour 55 000€ payé au comptant par chèque.</t>
  </si>
  <si>
    <t>Le 12/01 : achat d'un lot à crédit pour 50 000€</t>
  </si>
  <si>
    <t>Le 15/01, la revente du lot pour 60 000€ avec un crédit accordé au client.</t>
  </si>
  <si>
    <t>Même se les clients n'ont pas encore payés, la vente est faite (la facture est émise).</t>
  </si>
  <si>
    <t>Le résultat est enregistré sans changement au niveau de la trésorerie</t>
  </si>
  <si>
    <t>Créances client</t>
  </si>
  <si>
    <t>Le 24/01, l'entreprise paie ses fournisseur pour le 1er lot acheté par chèque</t>
  </si>
  <si>
    <t>Le 28/01, elle achète un 3 ème lot de marchandises au comptant pour 50 000€</t>
  </si>
  <si>
    <t>Au début du mois, Stymemania a embauché un vendeur à temps partiel (salaire mensuel 2000€).</t>
  </si>
  <si>
    <t xml:space="preserve">Au cours de ce premier mois de travail, le chef d'entreprise évalue à 6 000€ la perte de valeur liée à l'usure de son outil de travail.    De plus, un contrôle des stocks lui permet de se rendre compte d'une déterioration d'une partie des marchandises (2 000€).              </t>
  </si>
  <si>
    <t>Emprunt bancaire</t>
  </si>
  <si>
    <t>Caisse</t>
  </si>
  <si>
    <t xml:space="preserve"> Stocks de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</si>
</sst>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4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4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10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5" fillId="0" borderId="10" xfId="0" applyFont="1" applyBorder="1"/>
    <xf numFmtId="0" fontId="3" fillId="0" borderId="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21" xfId="0" applyFont="1" applyBorder="1"/>
    <xf numFmtId="0" fontId="0" fillId="0" borderId="22" xfId="0" applyBorder="1"/>
    <xf numFmtId="0" fontId="3" fillId="0" borderId="22" xfId="0" applyFont="1" applyBorder="1"/>
    <xf numFmtId="0" fontId="0" fillId="0" borderId="23" xfId="0" applyBorder="1"/>
    <xf numFmtId="0" fontId="4" fillId="0" borderId="19" xfId="0" applyFont="1" applyBorder="1" applyAlignment="1">
      <alignment horizontal="left"/>
    </xf>
    <xf numFmtId="0" fontId="2" fillId="0" borderId="8" xfId="0" applyFont="1" applyBorder="1"/>
    <xf numFmtId="0" fontId="0" fillId="0" borderId="8" xfId="0" applyBorder="1"/>
    <xf numFmtId="0" fontId="2" fillId="0" borderId="8" xfId="0" applyFont="1" applyBorder="1" applyAlignment="1">
      <alignment horizontal="right"/>
    </xf>
    <xf numFmtId="0" fontId="0" fillId="0" borderId="8" xfId="0" applyFont="1" applyBorder="1"/>
    <xf numFmtId="0" fontId="7" fillId="0" borderId="8" xfId="0" applyFont="1" applyBorder="1"/>
    <xf numFmtId="0" fontId="8" fillId="0" borderId="8" xfId="0" applyFont="1" applyBorder="1"/>
    <xf numFmtId="0" fontId="9" fillId="0" borderId="8" xfId="0" applyFont="1" applyBorder="1"/>
    <xf numFmtId="0" fontId="0" fillId="0" borderId="8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2" fillId="0" borderId="10" xfId="0" applyFont="1" applyBorder="1"/>
    <xf numFmtId="0" fontId="10" fillId="0" borderId="14" xfId="0" applyFont="1" applyBorder="1"/>
    <xf numFmtId="0" fontId="9" fillId="0" borderId="14" xfId="0" applyFont="1" applyBorder="1"/>
    <xf numFmtId="0" fontId="2" fillId="0" borderId="16" xfId="0" applyFont="1" applyBorder="1" applyAlignment="1">
      <alignment horizontal="right"/>
    </xf>
    <xf numFmtId="0" fontId="13" fillId="0" borderId="14" xfId="0" applyFont="1" applyBorder="1"/>
    <xf numFmtId="0" fontId="14" fillId="0" borderId="14" xfId="0" applyFont="1" applyBorder="1"/>
    <xf numFmtId="0" fontId="15" fillId="0" borderId="14" xfId="0" applyFont="1" applyBorder="1"/>
    <xf numFmtId="0" fontId="16" fillId="0" borderId="14" xfId="0" applyFont="1" applyBorder="1"/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9" xfId="0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/>
    <xf numFmtId="0" fontId="2" fillId="0" borderId="11" xfId="0" applyFont="1" applyBorder="1"/>
    <xf numFmtId="0" fontId="2" fillId="0" borderId="27" xfId="0" applyFont="1" applyBorder="1"/>
    <xf numFmtId="164" fontId="0" fillId="0" borderId="28" xfId="1" applyNumberFormat="1" applyFont="1" applyBorder="1"/>
    <xf numFmtId="0" fontId="0" fillId="0" borderId="27" xfId="0" applyBorder="1"/>
    <xf numFmtId="0" fontId="0" fillId="0" borderId="27" xfId="0" applyFont="1" applyBorder="1"/>
    <xf numFmtId="0" fontId="2" fillId="0" borderId="29" xfId="0" applyFont="1" applyBorder="1" applyAlignment="1">
      <alignment horizontal="right"/>
    </xf>
    <xf numFmtId="164" fontId="0" fillId="0" borderId="30" xfId="1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24" xfId="0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301625</xdr:colOff>
      <xdr:row>12</xdr:row>
      <xdr:rowOff>9525</xdr:rowOff>
    </xdr:from>
    <xdr:to>
      <xdr:col>1</xdr:col>
      <xdr:colOff>306388</xdr:colOff>
      <xdr:row>14</xdr:row>
      <xdr:rowOff>9526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xmlns="" id="{543061C8-EDF5-4473-8230-03D4F1CB8CFB}"/>
            </a:ext>
          </a:extLst>
        </xdr:cNvPr>
        <xdr:cNvCxnSpPr/>
      </xdr:nvCxnSpPr>
      <xdr:spPr>
        <a:xfrm flipV="1">
          <a:off x="2244725" y="2301875"/>
          <a:ext cx="4763" cy="3683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339726</xdr:colOff>
      <xdr:row>12</xdr:row>
      <xdr:rowOff>19050</xdr:rowOff>
    </xdr:from>
    <xdr:to>
      <xdr:col>3</xdr:col>
      <xdr:colOff>344488</xdr:colOff>
      <xdr:row>13</xdr:row>
      <xdr:rowOff>180977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xmlns="" id="{6DF35B77-C3A5-49CA-AB51-EC37BC0A539F}"/>
            </a:ext>
          </a:extLst>
        </xdr:cNvPr>
        <xdr:cNvCxnSpPr/>
      </xdr:nvCxnSpPr>
      <xdr:spPr>
        <a:xfrm flipV="1">
          <a:off x="4708526" y="2311400"/>
          <a:ext cx="4762" cy="3460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13</xdr:row>
      <xdr:rowOff>180976</xdr:rowOff>
    </xdr:from>
    <xdr:to>
      <xdr:col>3</xdr:col>
      <xdr:colOff>301625</xdr:colOff>
      <xdr:row>14</xdr:row>
      <xdr:rowOff>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xmlns="" id="{07620985-C247-417A-AB1A-770ECDED7B89}"/>
            </a:ext>
          </a:extLst>
        </xdr:cNvPr>
        <xdr:cNvCxnSpPr/>
      </xdr:nvCxnSpPr>
      <xdr:spPr>
        <a:xfrm flipV="1">
          <a:off x="2257425" y="2657476"/>
          <a:ext cx="2413000" cy="31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307975</xdr:colOff>
      <xdr:row>28</xdr:row>
      <xdr:rowOff>9525</xdr:rowOff>
    </xdr:from>
    <xdr:to>
      <xdr:col>3</xdr:col>
      <xdr:colOff>327025</xdr:colOff>
      <xdr:row>30</xdr:row>
      <xdr:rowOff>3234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xmlns="" id="{B4331CF9-5D91-442D-9589-44DC360C335D}"/>
            </a:ext>
          </a:extLst>
        </xdr:cNvPr>
        <xdr:cNvCxnSpPr/>
      </xdr:nvCxnSpPr>
      <xdr:spPr>
        <a:xfrm flipV="1">
          <a:off x="3286125" y="2301875"/>
          <a:ext cx="19050" cy="36200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333376</xdr:colOff>
      <xdr:row>28</xdr:row>
      <xdr:rowOff>19050</xdr:rowOff>
    </xdr:from>
    <xdr:to>
      <xdr:col>5</xdr:col>
      <xdr:colOff>342900</xdr:colOff>
      <xdr:row>29</xdr:row>
      <xdr:rowOff>174658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xmlns="" id="{4BEA1039-DDB9-46A6-A4A9-36EAAC844FBA}"/>
            </a:ext>
          </a:extLst>
        </xdr:cNvPr>
        <xdr:cNvCxnSpPr/>
      </xdr:nvCxnSpPr>
      <xdr:spPr>
        <a:xfrm flipV="1">
          <a:off x="5616576" y="2311400"/>
          <a:ext cx="9524" cy="33975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327025</xdr:colOff>
      <xdr:row>29</xdr:row>
      <xdr:rowOff>174626</xdr:rowOff>
    </xdr:from>
    <xdr:to>
      <xdr:col>5</xdr:col>
      <xdr:colOff>295272</xdr:colOff>
      <xdr:row>29</xdr:row>
      <xdr:rowOff>179266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xmlns="" id="{5F34816E-35B5-43D3-AB72-4868D3541B5A}"/>
            </a:ext>
          </a:extLst>
        </xdr:cNvPr>
        <xdr:cNvCxnSpPr/>
      </xdr:nvCxnSpPr>
      <xdr:spPr>
        <a:xfrm flipV="1">
          <a:off x="3305175" y="2651126"/>
          <a:ext cx="2273297" cy="4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301625</xdr:colOff>
      <xdr:row>47</xdr:row>
      <xdr:rowOff>3175</xdr:rowOff>
    </xdr:from>
    <xdr:to>
      <xdr:col>3</xdr:col>
      <xdr:colOff>306388</xdr:colOff>
      <xdr:row>49</xdr:row>
      <xdr:rowOff>9571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xmlns="" id="{8FCA1BA0-B8FA-4D21-9D49-60D57FB7988C}"/>
            </a:ext>
          </a:extLst>
        </xdr:cNvPr>
        <xdr:cNvCxnSpPr/>
      </xdr:nvCxnSpPr>
      <xdr:spPr>
        <a:xfrm flipV="1">
          <a:off x="3298825" y="2663825"/>
          <a:ext cx="4763" cy="37469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333376</xdr:colOff>
      <xdr:row>47</xdr:row>
      <xdr:rowOff>19050</xdr:rowOff>
    </xdr:from>
    <xdr:to>
      <xdr:col>6</xdr:col>
      <xdr:colOff>342900</xdr:colOff>
      <xdr:row>48</xdr:row>
      <xdr:rowOff>174661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xmlns="" id="{F6D43A1E-2F97-4179-A1B1-41247D210D1A}"/>
            </a:ext>
          </a:extLst>
        </xdr:cNvPr>
        <xdr:cNvCxnSpPr/>
      </xdr:nvCxnSpPr>
      <xdr:spPr>
        <a:xfrm flipV="1">
          <a:off x="6518276" y="2679700"/>
          <a:ext cx="9524" cy="33976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48</xdr:row>
      <xdr:rowOff>174626</xdr:rowOff>
    </xdr:from>
    <xdr:to>
      <xdr:col>6</xdr:col>
      <xdr:colOff>295275</xdr:colOff>
      <xdr:row>48</xdr:row>
      <xdr:rowOff>183558</xdr:rowOff>
    </xdr:to>
    <xdr:cxnSp macro="">
      <xdr:nvCxnSpPr>
        <xdr:cNvPr id="10" name="Connecteur droit 9">
          <a:extLst>
            <a:ext uri="{FF2B5EF4-FFF2-40B4-BE49-F238E27FC236}">
              <a16:creationId xmlns:a16="http://schemas.microsoft.com/office/drawing/2014/main" xmlns="" id="{083BDCC2-50CF-4E81-967A-578ADB160A8C}"/>
            </a:ext>
          </a:extLst>
        </xdr:cNvPr>
        <xdr:cNvCxnSpPr/>
      </xdr:nvCxnSpPr>
      <xdr:spPr>
        <a:xfrm flipV="1">
          <a:off x="3311525" y="3019426"/>
          <a:ext cx="3168650" cy="89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20" zoomScaleNormal="120" workbookViewId="0">
      <selection activeCell="F8" sqref="F8"/>
    </sheetView>
  </sheetViews>
  <sheetFormatPr baseColWidth="10" defaultRowHeight="15" x14ac:dyDescent="0.25"/>
  <cols>
    <col min="1" max="1" width="28.5703125" customWidth="1"/>
    <col min="2" max="2" width="26.42578125" customWidth="1"/>
    <col min="3" max="3" width="25.7109375" customWidth="1"/>
  </cols>
  <sheetData>
    <row r="1" spans="1:4" ht="15.75" thickBot="1" x14ac:dyDescent="0.3">
      <c r="A1" s="67" t="s">
        <v>0</v>
      </c>
      <c r="B1" s="68"/>
      <c r="C1" s="69" t="s">
        <v>1</v>
      </c>
      <c r="D1" s="70"/>
    </row>
    <row r="2" spans="1:4" x14ac:dyDescent="0.25">
      <c r="A2" s="65" t="s">
        <v>2</v>
      </c>
      <c r="B2" s="66"/>
      <c r="C2" s="65" t="s">
        <v>3</v>
      </c>
      <c r="D2" s="66"/>
    </row>
    <row r="3" spans="1:4" ht="15.75" thickBot="1" x14ac:dyDescent="0.3">
      <c r="A3" s="1" t="s">
        <v>4</v>
      </c>
      <c r="B3" s="2"/>
      <c r="C3" s="3"/>
      <c r="D3" s="4"/>
    </row>
    <row r="4" spans="1:4" x14ac:dyDescent="0.25">
      <c r="A4" s="5" t="s">
        <v>5</v>
      </c>
      <c r="B4" s="6"/>
      <c r="C4" s="7" t="s">
        <v>6</v>
      </c>
      <c r="D4" s="8"/>
    </row>
    <row r="5" spans="1:4" x14ac:dyDescent="0.25">
      <c r="A5" s="9" t="s">
        <v>7</v>
      </c>
      <c r="B5" s="6"/>
      <c r="C5" s="5" t="s">
        <v>8</v>
      </c>
      <c r="D5" s="10"/>
    </row>
    <row r="6" spans="1:4" x14ac:dyDescent="0.25">
      <c r="A6" s="5" t="s">
        <v>9</v>
      </c>
      <c r="B6" s="6"/>
      <c r="C6" s="11" t="s">
        <v>10</v>
      </c>
      <c r="D6" s="10"/>
    </row>
    <row r="7" spans="1:4" x14ac:dyDescent="0.25">
      <c r="A7" s="5" t="s">
        <v>11</v>
      </c>
      <c r="B7" s="6"/>
      <c r="D7" s="10"/>
    </row>
    <row r="8" spans="1:4" x14ac:dyDescent="0.25">
      <c r="A8" s="9" t="s">
        <v>13</v>
      </c>
      <c r="B8" s="6"/>
      <c r="C8" s="5"/>
      <c r="D8" s="10"/>
    </row>
    <row r="9" spans="1:4" ht="15.75" thickBot="1" x14ac:dyDescent="0.3">
      <c r="A9" s="5" t="s">
        <v>14</v>
      </c>
      <c r="B9" s="6"/>
      <c r="C9" s="5" t="s">
        <v>12</v>
      </c>
      <c r="D9" s="13"/>
    </row>
    <row r="10" spans="1:4" x14ac:dyDescent="0.25">
      <c r="A10" s="65" t="s">
        <v>15</v>
      </c>
      <c r="B10" s="66"/>
      <c r="C10" s="71" t="s">
        <v>16</v>
      </c>
      <c r="D10" s="72"/>
    </row>
    <row r="11" spans="1:4" ht="15.75" thickBot="1" x14ac:dyDescent="0.3">
      <c r="A11" s="1" t="s">
        <v>17</v>
      </c>
      <c r="B11" s="14"/>
      <c r="C11" s="15" t="s">
        <v>18</v>
      </c>
      <c r="D11" s="16"/>
    </row>
    <row r="12" spans="1:4" x14ac:dyDescent="0.25">
      <c r="A12" s="17" t="s">
        <v>21</v>
      </c>
      <c r="B12" s="10"/>
      <c r="C12" s="65" t="s">
        <v>19</v>
      </c>
      <c r="D12" s="66"/>
    </row>
    <row r="13" spans="1:4" x14ac:dyDescent="0.25">
      <c r="A13" s="17" t="s">
        <v>20</v>
      </c>
      <c r="B13" s="10"/>
      <c r="C13" s="18"/>
      <c r="D13" s="14"/>
    </row>
    <row r="14" spans="1:4" x14ac:dyDescent="0.25">
      <c r="A14" s="17" t="s">
        <v>78</v>
      </c>
      <c r="B14" s="10"/>
      <c r="C14" s="5" t="s">
        <v>22</v>
      </c>
      <c r="D14" s="10"/>
    </row>
    <row r="15" spans="1:4" x14ac:dyDescent="0.25">
      <c r="A15" s="5" t="s">
        <v>23</v>
      </c>
      <c r="B15" s="10"/>
      <c r="C15" s="5" t="s">
        <v>24</v>
      </c>
      <c r="D15" s="10"/>
    </row>
    <row r="16" spans="1:4" x14ac:dyDescent="0.25">
      <c r="A16" s="24" t="s">
        <v>25</v>
      </c>
      <c r="B16" s="16"/>
      <c r="C16" s="19" t="s">
        <v>26</v>
      </c>
      <c r="D16" s="16"/>
    </row>
    <row r="17" spans="1:4" x14ac:dyDescent="0.25">
      <c r="A17" s="15" t="s">
        <v>27</v>
      </c>
      <c r="B17" s="16"/>
      <c r="C17" s="5" t="s">
        <v>28</v>
      </c>
      <c r="D17" s="16"/>
    </row>
    <row r="18" spans="1:4" ht="15.75" thickBot="1" x14ac:dyDescent="0.3">
      <c r="A18" s="12" t="s">
        <v>29</v>
      </c>
      <c r="B18" s="13"/>
      <c r="C18" s="12"/>
      <c r="D18" s="13"/>
    </row>
    <row r="19" spans="1:4" ht="15.75" thickBot="1" x14ac:dyDescent="0.3">
      <c r="A19" s="20" t="s">
        <v>30</v>
      </c>
      <c r="B19" s="21"/>
      <c r="C19" s="22" t="s">
        <v>31</v>
      </c>
      <c r="D19" s="23"/>
    </row>
  </sheetData>
  <mergeCells count="7">
    <mergeCell ref="C12:D12"/>
    <mergeCell ref="A1:B1"/>
    <mergeCell ref="C1:D1"/>
    <mergeCell ref="A2:B2"/>
    <mergeCell ref="C2:D2"/>
    <mergeCell ref="A10:B10"/>
    <mergeCell ref="C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7" zoomScale="140" zoomScaleNormal="140" workbookViewId="0">
      <selection activeCell="H12" sqref="H12"/>
    </sheetView>
  </sheetViews>
  <sheetFormatPr baseColWidth="10" defaultRowHeight="15" x14ac:dyDescent="0.25"/>
  <cols>
    <col min="1" max="1" width="26" customWidth="1"/>
    <col min="3" max="3" width="19.140625" customWidth="1"/>
  </cols>
  <sheetData>
    <row r="1" spans="1:4" ht="21" x14ac:dyDescent="0.35">
      <c r="A1" s="73" t="s">
        <v>61</v>
      </c>
      <c r="B1" s="73"/>
      <c r="C1" s="73"/>
      <c r="D1" s="73"/>
    </row>
    <row r="2" spans="1:4" ht="15.75" thickBot="1" x14ac:dyDescent="0.3"/>
    <row r="3" spans="1:4" ht="15.75" x14ac:dyDescent="0.25">
      <c r="A3" s="74" t="s">
        <v>33</v>
      </c>
      <c r="B3" s="75"/>
      <c r="C3" s="74" t="s">
        <v>35</v>
      </c>
      <c r="D3" s="75"/>
    </row>
    <row r="4" spans="1:4" x14ac:dyDescent="0.25">
      <c r="A4" s="40" t="s">
        <v>36</v>
      </c>
      <c r="B4" s="10"/>
      <c r="C4" s="40" t="s">
        <v>3</v>
      </c>
      <c r="D4" s="10"/>
    </row>
    <row r="5" spans="1:4" x14ac:dyDescent="0.25">
      <c r="A5" s="5" t="s">
        <v>7</v>
      </c>
      <c r="B5" s="41">
        <v>70</v>
      </c>
      <c r="C5" s="5" t="s">
        <v>37</v>
      </c>
      <c r="D5" s="10">
        <v>100</v>
      </c>
    </row>
    <row r="6" spans="1:4" x14ac:dyDescent="0.25">
      <c r="A6" s="5"/>
      <c r="B6" s="10"/>
      <c r="C6" s="5" t="s">
        <v>62</v>
      </c>
      <c r="D6" s="10"/>
    </row>
    <row r="7" spans="1:4" x14ac:dyDescent="0.25">
      <c r="A7" s="40" t="s">
        <v>40</v>
      </c>
      <c r="B7" s="10"/>
      <c r="C7" s="40" t="s">
        <v>41</v>
      </c>
      <c r="D7" s="10"/>
    </row>
    <row r="8" spans="1:4" x14ac:dyDescent="0.25">
      <c r="A8" s="5" t="s">
        <v>17</v>
      </c>
      <c r="B8" s="42">
        <v>40</v>
      </c>
      <c r="C8" s="5" t="s">
        <v>42</v>
      </c>
      <c r="D8" s="10"/>
    </row>
    <row r="9" spans="1:4" x14ac:dyDescent="0.25">
      <c r="A9" s="5" t="s">
        <v>23</v>
      </c>
      <c r="B9" s="10"/>
      <c r="C9" s="5" t="s">
        <v>43</v>
      </c>
      <c r="D9" s="42">
        <v>40</v>
      </c>
    </row>
    <row r="10" spans="1:4" x14ac:dyDescent="0.25">
      <c r="A10" s="5" t="s">
        <v>29</v>
      </c>
      <c r="B10" s="41">
        <v>30</v>
      </c>
      <c r="C10" s="5"/>
      <c r="D10" s="10"/>
    </row>
    <row r="11" spans="1:4" ht="15.75" thickBot="1" x14ac:dyDescent="0.3">
      <c r="A11" s="43" t="s">
        <v>45</v>
      </c>
      <c r="B11" s="13">
        <f>SUM(B5:B10)</f>
        <v>140</v>
      </c>
      <c r="C11" s="12" t="s">
        <v>45</v>
      </c>
      <c r="D11" s="13">
        <f>SUM(D5:D10)</f>
        <v>140</v>
      </c>
    </row>
    <row r="12" spans="1:4" ht="177" customHeight="1" x14ac:dyDescent="0.25"/>
    <row r="13" spans="1:4" ht="21" x14ac:dyDescent="0.35">
      <c r="A13" s="73" t="s">
        <v>61</v>
      </c>
      <c r="B13" s="73"/>
      <c r="C13" s="73"/>
      <c r="D13" s="73"/>
    </row>
    <row r="14" spans="1:4" ht="15.75" thickBot="1" x14ac:dyDescent="0.3"/>
    <row r="15" spans="1:4" ht="15.75" x14ac:dyDescent="0.25">
      <c r="A15" s="74" t="s">
        <v>33</v>
      </c>
      <c r="B15" s="75"/>
      <c r="C15" s="74" t="s">
        <v>35</v>
      </c>
      <c r="D15" s="75"/>
    </row>
    <row r="16" spans="1:4" x14ac:dyDescent="0.25">
      <c r="A16" s="40" t="s">
        <v>36</v>
      </c>
      <c r="B16" s="10"/>
      <c r="C16" s="40" t="s">
        <v>3</v>
      </c>
      <c r="D16" s="10"/>
    </row>
    <row r="17" spans="1:4" x14ac:dyDescent="0.25">
      <c r="A17" s="5" t="s">
        <v>7</v>
      </c>
      <c r="B17" s="41">
        <v>70</v>
      </c>
      <c r="C17" s="5" t="s">
        <v>37</v>
      </c>
      <c r="D17" s="10">
        <v>100</v>
      </c>
    </row>
    <row r="18" spans="1:4" x14ac:dyDescent="0.25">
      <c r="A18" s="5"/>
      <c r="B18" s="10"/>
      <c r="C18" s="5" t="s">
        <v>62</v>
      </c>
      <c r="D18" s="44">
        <v>5</v>
      </c>
    </row>
    <row r="19" spans="1:4" x14ac:dyDescent="0.25">
      <c r="A19" s="40" t="s">
        <v>40</v>
      </c>
      <c r="B19" s="10"/>
      <c r="C19" s="40" t="s">
        <v>41</v>
      </c>
      <c r="D19" s="10"/>
    </row>
    <row r="20" spans="1:4" x14ac:dyDescent="0.25">
      <c r="A20" s="5" t="s">
        <v>17</v>
      </c>
      <c r="B20" s="45">
        <v>25</v>
      </c>
      <c r="C20" s="5" t="s">
        <v>42</v>
      </c>
      <c r="D20" s="10"/>
    </row>
    <row r="21" spans="1:4" x14ac:dyDescent="0.25">
      <c r="A21" s="5" t="s">
        <v>23</v>
      </c>
      <c r="B21" s="44">
        <v>20</v>
      </c>
      <c r="C21" s="5" t="s">
        <v>43</v>
      </c>
      <c r="D21" s="42">
        <v>40</v>
      </c>
    </row>
    <row r="22" spans="1:4" x14ac:dyDescent="0.25">
      <c r="A22" s="5" t="s">
        <v>29</v>
      </c>
      <c r="B22" s="41">
        <v>30</v>
      </c>
      <c r="C22" s="5"/>
      <c r="D22" s="10"/>
    </row>
    <row r="23" spans="1:4" ht="15.75" thickBot="1" x14ac:dyDescent="0.3">
      <c r="A23" s="43" t="s">
        <v>45</v>
      </c>
      <c r="B23" s="13">
        <f>SUM(B17:B22)</f>
        <v>145</v>
      </c>
      <c r="C23" s="12" t="s">
        <v>45</v>
      </c>
      <c r="D23" s="13">
        <f>SUM(D17:D22)</f>
        <v>145</v>
      </c>
    </row>
    <row r="25" spans="1:4" ht="201.95" customHeight="1" x14ac:dyDescent="0.35">
      <c r="A25" s="73" t="s">
        <v>61</v>
      </c>
      <c r="B25" s="73"/>
      <c r="C25" s="73"/>
      <c r="D25" s="73"/>
    </row>
    <row r="26" spans="1:4" ht="15.75" thickBot="1" x14ac:dyDescent="0.3"/>
    <row r="27" spans="1:4" ht="15.75" x14ac:dyDescent="0.25">
      <c r="A27" s="74" t="s">
        <v>33</v>
      </c>
      <c r="B27" s="75"/>
      <c r="C27" s="74" t="s">
        <v>35</v>
      </c>
      <c r="D27" s="75"/>
    </row>
    <row r="28" spans="1:4" x14ac:dyDescent="0.25">
      <c r="A28" s="40" t="s">
        <v>36</v>
      </c>
      <c r="B28" s="10"/>
      <c r="C28" s="40" t="s">
        <v>3</v>
      </c>
      <c r="D28" s="10"/>
    </row>
    <row r="29" spans="1:4" x14ac:dyDescent="0.25">
      <c r="A29" s="5" t="s">
        <v>7</v>
      </c>
      <c r="B29" s="41">
        <v>70</v>
      </c>
      <c r="C29" s="5" t="s">
        <v>37</v>
      </c>
      <c r="D29" s="10">
        <v>100</v>
      </c>
    </row>
    <row r="30" spans="1:4" x14ac:dyDescent="0.25">
      <c r="A30" s="5"/>
      <c r="B30" s="10"/>
      <c r="C30" s="5" t="s">
        <v>62</v>
      </c>
      <c r="D30" s="44">
        <v>5</v>
      </c>
    </row>
    <row r="31" spans="1:4" x14ac:dyDescent="0.25">
      <c r="A31" s="40" t="s">
        <v>40</v>
      </c>
      <c r="B31" s="10"/>
      <c r="C31" s="40" t="s">
        <v>41</v>
      </c>
      <c r="D31" s="10"/>
    </row>
    <row r="32" spans="1:4" x14ac:dyDescent="0.25">
      <c r="A32" s="5" t="s">
        <v>17</v>
      </c>
      <c r="B32" s="45">
        <v>25</v>
      </c>
      <c r="C32" s="5" t="s">
        <v>42</v>
      </c>
      <c r="D32" s="10"/>
    </row>
    <row r="33" spans="1:4" x14ac:dyDescent="0.25">
      <c r="A33" s="5" t="s">
        <v>23</v>
      </c>
      <c r="B33" s="46">
        <f>20-12</f>
        <v>8</v>
      </c>
      <c r="C33" s="5" t="s">
        <v>43</v>
      </c>
      <c r="D33" s="47">
        <f>40-24</f>
        <v>16</v>
      </c>
    </row>
    <row r="34" spans="1:4" x14ac:dyDescent="0.25">
      <c r="A34" s="5" t="s">
        <v>29</v>
      </c>
      <c r="B34" s="46">
        <f>30-24+12</f>
        <v>18</v>
      </c>
      <c r="C34" s="5"/>
      <c r="D34" s="10"/>
    </row>
    <row r="35" spans="1:4" ht="15.75" thickBot="1" x14ac:dyDescent="0.3">
      <c r="A35" s="43" t="s">
        <v>45</v>
      </c>
      <c r="B35" s="13">
        <f>SUM(B29:B34)</f>
        <v>121</v>
      </c>
      <c r="C35" s="12" t="s">
        <v>45</v>
      </c>
      <c r="D35" s="13">
        <f>SUM(D29:D34)</f>
        <v>121</v>
      </c>
    </row>
  </sheetData>
  <mergeCells count="9">
    <mergeCell ref="A25:D25"/>
    <mergeCell ref="A27:B27"/>
    <mergeCell ref="C27:D27"/>
    <mergeCell ref="A1:D1"/>
    <mergeCell ref="A3:B3"/>
    <mergeCell ref="C3:D3"/>
    <mergeCell ref="A13:D13"/>
    <mergeCell ref="A15:B15"/>
    <mergeCell ref="C15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53" zoomScale="132" zoomScaleNormal="132" workbookViewId="0">
      <selection activeCell="F45" sqref="F45"/>
    </sheetView>
  </sheetViews>
  <sheetFormatPr baseColWidth="10" defaultRowHeight="15" x14ac:dyDescent="0.25"/>
  <cols>
    <col min="1" max="1" width="13.5703125" customWidth="1"/>
    <col min="3" max="3" width="13.85546875" customWidth="1"/>
  </cols>
  <sheetData>
    <row r="1" spans="1:4" ht="15.75" thickBot="1" x14ac:dyDescent="0.3">
      <c r="A1" s="76" t="s">
        <v>63</v>
      </c>
      <c r="B1" s="77"/>
      <c r="C1" s="76" t="s">
        <v>64</v>
      </c>
      <c r="D1" s="77"/>
    </row>
    <row r="2" spans="1:4" ht="30" x14ac:dyDescent="0.25">
      <c r="A2" s="48" t="s">
        <v>65</v>
      </c>
      <c r="B2" s="49">
        <v>90000</v>
      </c>
      <c r="C2" s="50" t="s">
        <v>37</v>
      </c>
      <c r="D2" s="51">
        <v>150000</v>
      </c>
    </row>
    <row r="3" spans="1:4" x14ac:dyDescent="0.25">
      <c r="A3" s="48" t="s">
        <v>17</v>
      </c>
      <c r="B3" s="49">
        <v>45000</v>
      </c>
      <c r="C3" s="50"/>
      <c r="D3" s="51"/>
    </row>
    <row r="4" spans="1:4" ht="30.75" thickBot="1" x14ac:dyDescent="0.3">
      <c r="A4" s="48" t="s">
        <v>29</v>
      </c>
      <c r="B4" s="49">
        <v>60000</v>
      </c>
      <c r="C4" s="50" t="s">
        <v>22</v>
      </c>
      <c r="D4" s="51">
        <v>45000</v>
      </c>
    </row>
    <row r="5" spans="1:4" ht="15.75" thickBot="1" x14ac:dyDescent="0.3">
      <c r="A5" s="52" t="s">
        <v>30</v>
      </c>
      <c r="B5" s="53">
        <f>SUM(B2:B4)</f>
        <v>195000</v>
      </c>
      <c r="C5" s="52" t="s">
        <v>31</v>
      </c>
      <c r="D5" s="54">
        <f>SUM(D2:D4)</f>
        <v>195000</v>
      </c>
    </row>
    <row r="7" spans="1:4" ht="138.6" customHeight="1" thickBot="1" x14ac:dyDescent="0.3">
      <c r="A7" s="55" t="s">
        <v>66</v>
      </c>
    </row>
    <row r="8" spans="1:4" ht="15.75" thickBot="1" x14ac:dyDescent="0.3">
      <c r="A8" s="76" t="s">
        <v>63</v>
      </c>
      <c r="B8" s="77"/>
      <c r="C8" s="76" t="s">
        <v>64</v>
      </c>
      <c r="D8" s="77"/>
    </row>
    <row r="9" spans="1:4" ht="30" x14ac:dyDescent="0.25">
      <c r="A9" s="48" t="s">
        <v>65</v>
      </c>
      <c r="B9" s="49">
        <v>90000</v>
      </c>
      <c r="C9" s="50" t="s">
        <v>37</v>
      </c>
      <c r="D9" s="51">
        <v>150000</v>
      </c>
    </row>
    <row r="10" spans="1:4" x14ac:dyDescent="0.25">
      <c r="A10" s="48" t="s">
        <v>17</v>
      </c>
      <c r="B10" s="49"/>
      <c r="C10" s="50" t="s">
        <v>62</v>
      </c>
      <c r="D10" s="51">
        <v>10000</v>
      </c>
    </row>
    <row r="11" spans="1:4" ht="30.75" thickBot="1" x14ac:dyDescent="0.3">
      <c r="A11" s="48" t="s">
        <v>29</v>
      </c>
      <c r="B11" s="49">
        <f>60000+55000</f>
        <v>115000</v>
      </c>
      <c r="C11" s="50" t="s">
        <v>22</v>
      </c>
      <c r="D11" s="51">
        <v>45000</v>
      </c>
    </row>
    <row r="12" spans="1:4" ht="15.75" thickBot="1" x14ac:dyDescent="0.3">
      <c r="A12" s="52" t="s">
        <v>30</v>
      </c>
      <c r="B12" s="53">
        <f>SUM(B9:B11)</f>
        <v>205000</v>
      </c>
      <c r="C12" s="52" t="s">
        <v>31</v>
      </c>
      <c r="D12" s="54">
        <f>SUM(D9:D11)</f>
        <v>205000</v>
      </c>
    </row>
    <row r="14" spans="1:4" ht="128.1" customHeight="1" thickBot="1" x14ac:dyDescent="0.3">
      <c r="A14" s="56" t="s">
        <v>67</v>
      </c>
      <c r="B14" s="57"/>
      <c r="C14" s="57"/>
      <c r="D14" s="57"/>
    </row>
    <row r="15" spans="1:4" ht="15.75" thickBot="1" x14ac:dyDescent="0.3">
      <c r="A15" s="76" t="s">
        <v>63</v>
      </c>
      <c r="B15" s="77"/>
      <c r="C15" s="76" t="s">
        <v>64</v>
      </c>
      <c r="D15" s="77"/>
    </row>
    <row r="16" spans="1:4" ht="30" x14ac:dyDescent="0.25">
      <c r="A16" s="48" t="s">
        <v>65</v>
      </c>
      <c r="B16" s="49">
        <v>90000</v>
      </c>
      <c r="C16" s="50" t="s">
        <v>37</v>
      </c>
      <c r="D16" s="51">
        <v>150000</v>
      </c>
    </row>
    <row r="17" spans="1:6" x14ac:dyDescent="0.25">
      <c r="A17" s="48" t="s">
        <v>17</v>
      </c>
      <c r="B17" s="49">
        <v>50000</v>
      </c>
      <c r="C17" s="50" t="s">
        <v>62</v>
      </c>
      <c r="D17" s="51">
        <v>10000</v>
      </c>
    </row>
    <row r="18" spans="1:6" ht="30.75" thickBot="1" x14ac:dyDescent="0.3">
      <c r="A18" s="48" t="s">
        <v>29</v>
      </c>
      <c r="B18" s="49">
        <f>60000+55000</f>
        <v>115000</v>
      </c>
      <c r="C18" s="50" t="s">
        <v>22</v>
      </c>
      <c r="D18" s="51">
        <f>45000+50000</f>
        <v>95000</v>
      </c>
    </row>
    <row r="19" spans="1:6" ht="15.75" thickBot="1" x14ac:dyDescent="0.3">
      <c r="A19" s="52" t="s">
        <v>30</v>
      </c>
      <c r="B19" s="53">
        <f>SUM(B16:B18)</f>
        <v>255000</v>
      </c>
      <c r="C19" s="52" t="s">
        <v>31</v>
      </c>
      <c r="D19" s="54">
        <f>SUM(D16:D18)</f>
        <v>255000</v>
      </c>
    </row>
    <row r="21" spans="1:6" ht="171.6" customHeight="1" thickBot="1" x14ac:dyDescent="0.3">
      <c r="A21" s="78" t="s">
        <v>68</v>
      </c>
      <c r="B21" s="78"/>
      <c r="C21" s="78"/>
      <c r="D21" s="78"/>
      <c r="E21" s="78"/>
    </row>
    <row r="22" spans="1:6" ht="15.75" thickBot="1" x14ac:dyDescent="0.3">
      <c r="A22" s="76" t="s">
        <v>63</v>
      </c>
      <c r="B22" s="77"/>
      <c r="C22" s="76" t="s">
        <v>64</v>
      </c>
      <c r="D22" s="77"/>
    </row>
    <row r="23" spans="1:6" ht="30" x14ac:dyDescent="0.25">
      <c r="A23" s="48" t="s">
        <v>65</v>
      </c>
      <c r="B23" s="49">
        <v>90000</v>
      </c>
      <c r="C23" s="50" t="s">
        <v>37</v>
      </c>
      <c r="D23" s="51">
        <v>150000</v>
      </c>
      <c r="F23" t="s">
        <v>69</v>
      </c>
    </row>
    <row r="24" spans="1:6" x14ac:dyDescent="0.25">
      <c r="A24" s="48" t="s">
        <v>17</v>
      </c>
      <c r="B24" s="49"/>
      <c r="C24" s="50" t="s">
        <v>62</v>
      </c>
      <c r="D24" s="51">
        <f>10000+10000</f>
        <v>20000</v>
      </c>
      <c r="F24" t="s">
        <v>70</v>
      </c>
    </row>
    <row r="25" spans="1:6" ht="30" x14ac:dyDescent="0.25">
      <c r="A25" s="48" t="s">
        <v>71</v>
      </c>
      <c r="B25" s="49">
        <v>60000</v>
      </c>
      <c r="C25" s="50"/>
      <c r="D25" s="51"/>
    </row>
    <row r="26" spans="1:6" ht="30.75" thickBot="1" x14ac:dyDescent="0.3">
      <c r="A26" s="48" t="s">
        <v>29</v>
      </c>
      <c r="B26" s="49">
        <f>60000+55000</f>
        <v>115000</v>
      </c>
      <c r="C26" s="50" t="s">
        <v>22</v>
      </c>
      <c r="D26" s="51">
        <f>45000+50000</f>
        <v>95000</v>
      </c>
    </row>
    <row r="27" spans="1:6" ht="15.75" thickBot="1" x14ac:dyDescent="0.3">
      <c r="A27" s="52" t="s">
        <v>30</v>
      </c>
      <c r="B27" s="53">
        <f>SUM(B23:B26)</f>
        <v>265000</v>
      </c>
      <c r="C27" s="52" t="s">
        <v>31</v>
      </c>
      <c r="D27" s="54">
        <f>SUM(D23:D26)</f>
        <v>265000</v>
      </c>
    </row>
    <row r="29" spans="1:6" ht="131.44999999999999" customHeight="1" thickBot="1" x14ac:dyDescent="0.3">
      <c r="A29" s="78" t="s">
        <v>72</v>
      </c>
      <c r="B29" s="78"/>
      <c r="C29" s="78"/>
      <c r="D29" s="78"/>
      <c r="E29" s="78"/>
      <c r="F29" s="78"/>
    </row>
    <row r="30" spans="1:6" ht="15.75" thickBot="1" x14ac:dyDescent="0.3">
      <c r="A30" s="76" t="s">
        <v>63</v>
      </c>
      <c r="B30" s="77"/>
      <c r="C30" s="76" t="s">
        <v>64</v>
      </c>
      <c r="D30" s="77"/>
    </row>
    <row r="31" spans="1:6" ht="30" x14ac:dyDescent="0.25">
      <c r="A31" s="48" t="s">
        <v>65</v>
      </c>
      <c r="B31" s="49">
        <v>90000</v>
      </c>
      <c r="C31" s="50" t="s">
        <v>37</v>
      </c>
      <c r="D31" s="51">
        <v>150000</v>
      </c>
    </row>
    <row r="32" spans="1:6" x14ac:dyDescent="0.25">
      <c r="A32" s="48" t="s">
        <v>17</v>
      </c>
      <c r="B32" s="49"/>
      <c r="C32" s="50" t="s">
        <v>62</v>
      </c>
      <c r="D32" s="51">
        <f>10000+10000</f>
        <v>20000</v>
      </c>
    </row>
    <row r="33" spans="1:7" ht="30" x14ac:dyDescent="0.25">
      <c r="A33" s="48" t="s">
        <v>71</v>
      </c>
      <c r="B33" s="49">
        <v>60000</v>
      </c>
      <c r="C33" s="50"/>
      <c r="D33" s="51"/>
    </row>
    <row r="34" spans="1:7" ht="30.75" thickBot="1" x14ac:dyDescent="0.3">
      <c r="A34" s="48" t="s">
        <v>29</v>
      </c>
      <c r="B34" s="49">
        <f>60000+55000-45000</f>
        <v>70000</v>
      </c>
      <c r="C34" s="50" t="s">
        <v>22</v>
      </c>
      <c r="D34" s="51">
        <f>50000</f>
        <v>50000</v>
      </c>
    </row>
    <row r="35" spans="1:7" ht="15.75" thickBot="1" x14ac:dyDescent="0.3">
      <c r="A35" s="52" t="s">
        <v>30</v>
      </c>
      <c r="B35" s="53">
        <f>SUM(B31:B34)</f>
        <v>220000</v>
      </c>
      <c r="C35" s="52" t="s">
        <v>31</v>
      </c>
      <c r="D35" s="54">
        <f>SUM(D31:D34)</f>
        <v>220000</v>
      </c>
    </row>
    <row r="37" spans="1:7" ht="129.6" customHeight="1" thickBot="1" x14ac:dyDescent="0.3">
      <c r="A37" s="56" t="s">
        <v>73</v>
      </c>
      <c r="B37" s="57"/>
      <c r="C37" s="57"/>
      <c r="D37" s="57"/>
      <c r="E37" s="57"/>
      <c r="F37" s="57"/>
    </row>
    <row r="38" spans="1:7" ht="15.75" thickBot="1" x14ac:dyDescent="0.3">
      <c r="A38" s="76" t="s">
        <v>63</v>
      </c>
      <c r="B38" s="77"/>
      <c r="C38" s="76" t="s">
        <v>64</v>
      </c>
      <c r="D38" s="77"/>
    </row>
    <row r="39" spans="1:7" ht="30" x14ac:dyDescent="0.25">
      <c r="A39" s="48" t="s">
        <v>65</v>
      </c>
      <c r="B39" s="49">
        <v>90000</v>
      </c>
      <c r="C39" s="50" t="s">
        <v>37</v>
      </c>
      <c r="D39" s="51">
        <v>150000</v>
      </c>
    </row>
    <row r="40" spans="1:7" x14ac:dyDescent="0.25">
      <c r="A40" s="48" t="s">
        <v>17</v>
      </c>
      <c r="B40" s="49">
        <v>50000</v>
      </c>
      <c r="C40" s="50" t="s">
        <v>62</v>
      </c>
      <c r="D40" s="51">
        <f>10000+10000</f>
        <v>20000</v>
      </c>
    </row>
    <row r="41" spans="1:7" ht="30" x14ac:dyDescent="0.25">
      <c r="A41" s="48" t="s">
        <v>71</v>
      </c>
      <c r="B41" s="49">
        <v>60000</v>
      </c>
      <c r="C41" s="50"/>
      <c r="D41" s="51"/>
    </row>
    <row r="42" spans="1:7" ht="30.75" thickBot="1" x14ac:dyDescent="0.3">
      <c r="A42" s="48" t="s">
        <v>29</v>
      </c>
      <c r="B42" s="49">
        <f>60000+55000-45000-50000</f>
        <v>20000</v>
      </c>
      <c r="C42" s="50" t="s">
        <v>22</v>
      </c>
      <c r="D42" s="51">
        <f>50000</f>
        <v>50000</v>
      </c>
    </row>
    <row r="43" spans="1:7" ht="15.75" thickBot="1" x14ac:dyDescent="0.3">
      <c r="A43" s="52" t="s">
        <v>30</v>
      </c>
      <c r="B43" s="53">
        <f>SUM(B39:B42)</f>
        <v>220000</v>
      </c>
      <c r="C43" s="52" t="s">
        <v>31</v>
      </c>
      <c r="D43" s="54">
        <f>SUM(D39:D42)</f>
        <v>220000</v>
      </c>
    </row>
    <row r="45" spans="1:7" ht="133.5" customHeight="1" thickBot="1" x14ac:dyDescent="0.3">
      <c r="A45" s="56" t="s">
        <v>74</v>
      </c>
      <c r="B45" s="57"/>
      <c r="C45" s="57"/>
      <c r="D45" s="57"/>
      <c r="E45" s="57"/>
      <c r="F45" s="57"/>
      <c r="G45" s="57"/>
    </row>
    <row r="46" spans="1:7" ht="15.75" thickBot="1" x14ac:dyDescent="0.3">
      <c r="A46" s="76" t="s">
        <v>63</v>
      </c>
      <c r="B46" s="77"/>
      <c r="C46" s="76" t="s">
        <v>64</v>
      </c>
      <c r="D46" s="77"/>
    </row>
    <row r="47" spans="1:7" ht="30" x14ac:dyDescent="0.25">
      <c r="A47" s="48" t="s">
        <v>65</v>
      </c>
      <c r="B47" s="49">
        <v>90000</v>
      </c>
      <c r="C47" s="50" t="s">
        <v>37</v>
      </c>
      <c r="D47" s="51">
        <v>150000</v>
      </c>
    </row>
    <row r="48" spans="1:7" x14ac:dyDescent="0.25">
      <c r="A48" s="48" t="s">
        <v>17</v>
      </c>
      <c r="B48" s="49">
        <v>50000</v>
      </c>
      <c r="C48" s="50" t="s">
        <v>62</v>
      </c>
      <c r="D48" s="51">
        <f>10000+10000-2000</f>
        <v>18000</v>
      </c>
    </row>
    <row r="49" spans="1:9" ht="30" x14ac:dyDescent="0.25">
      <c r="A49" s="48" t="s">
        <v>71</v>
      </c>
      <c r="B49" s="49">
        <v>60000</v>
      </c>
      <c r="C49" s="50"/>
      <c r="D49" s="51"/>
    </row>
    <row r="50" spans="1:9" ht="30.75" thickBot="1" x14ac:dyDescent="0.3">
      <c r="A50" s="48" t="s">
        <v>29</v>
      </c>
      <c r="B50" s="49">
        <f>60000+55000-45000-50000-2000</f>
        <v>18000</v>
      </c>
      <c r="C50" s="50" t="s">
        <v>22</v>
      </c>
      <c r="D50" s="51">
        <f>50000</f>
        <v>50000</v>
      </c>
    </row>
    <row r="51" spans="1:9" ht="15.75" thickBot="1" x14ac:dyDescent="0.3">
      <c r="A51" s="52" t="s">
        <v>30</v>
      </c>
      <c r="B51" s="53">
        <f>SUM(B47:B50)</f>
        <v>218000</v>
      </c>
      <c r="C51" s="52" t="s">
        <v>31</v>
      </c>
      <c r="D51" s="54">
        <f>SUM(D47:D50)</f>
        <v>218000</v>
      </c>
    </row>
    <row r="53" spans="1:9" ht="148.5" customHeight="1" thickBot="1" x14ac:dyDescent="0.3">
      <c r="A53" s="78" t="s">
        <v>75</v>
      </c>
      <c r="B53" s="78"/>
      <c r="C53" s="78"/>
      <c r="D53" s="78"/>
      <c r="E53" s="78"/>
      <c r="F53" s="78"/>
      <c r="G53" s="78"/>
      <c r="H53" s="78"/>
      <c r="I53" s="78"/>
    </row>
    <row r="54" spans="1:9" ht="15.75" thickBot="1" x14ac:dyDescent="0.3">
      <c r="A54" s="76" t="s">
        <v>63</v>
      </c>
      <c r="B54" s="77"/>
      <c r="C54" s="76" t="s">
        <v>64</v>
      </c>
      <c r="D54" s="77"/>
    </row>
    <row r="55" spans="1:9" ht="30" x14ac:dyDescent="0.25">
      <c r="A55" s="48" t="s">
        <v>65</v>
      </c>
      <c r="B55" s="49">
        <f>90000-6000</f>
        <v>84000</v>
      </c>
      <c r="C55" s="50" t="s">
        <v>37</v>
      </c>
      <c r="D55" s="51">
        <v>150000</v>
      </c>
    </row>
    <row r="56" spans="1:9" x14ac:dyDescent="0.25">
      <c r="A56" s="48" t="s">
        <v>17</v>
      </c>
      <c r="B56" s="49">
        <f>50000-2000</f>
        <v>48000</v>
      </c>
      <c r="C56" s="50" t="s">
        <v>62</v>
      </c>
      <c r="D56" s="51">
        <f>10000+10000-2000-6000-2000</f>
        <v>10000</v>
      </c>
    </row>
    <row r="57" spans="1:9" ht="30" x14ac:dyDescent="0.25">
      <c r="A57" s="48" t="s">
        <v>71</v>
      </c>
      <c r="B57" s="49">
        <v>60000</v>
      </c>
      <c r="C57" s="50"/>
      <c r="D57" s="51"/>
    </row>
    <row r="58" spans="1:9" ht="30.75" thickBot="1" x14ac:dyDescent="0.3">
      <c r="A58" s="48" t="s">
        <v>29</v>
      </c>
      <c r="B58" s="49">
        <f>60000+55000-45000-50000-2000</f>
        <v>18000</v>
      </c>
      <c r="C58" s="50" t="s">
        <v>22</v>
      </c>
      <c r="D58" s="51">
        <f>50000</f>
        <v>50000</v>
      </c>
    </row>
    <row r="59" spans="1:9" ht="15.75" thickBot="1" x14ac:dyDescent="0.3">
      <c r="A59" s="52" t="s">
        <v>30</v>
      </c>
      <c r="B59" s="53">
        <f>SUM(B55:B58)</f>
        <v>210000</v>
      </c>
      <c r="C59" s="52" t="s">
        <v>31</v>
      </c>
      <c r="D59" s="54">
        <f>SUM(D55:D58)</f>
        <v>210000</v>
      </c>
    </row>
  </sheetData>
  <mergeCells count="19">
    <mergeCell ref="A54:B54"/>
    <mergeCell ref="C54:D54"/>
    <mergeCell ref="A21:E21"/>
    <mergeCell ref="A22:B22"/>
    <mergeCell ref="C22:D22"/>
    <mergeCell ref="A29:F29"/>
    <mergeCell ref="A30:B30"/>
    <mergeCell ref="C30:D30"/>
    <mergeCell ref="A38:B38"/>
    <mergeCell ref="C38:D38"/>
    <mergeCell ref="A46:B46"/>
    <mergeCell ref="C46:D46"/>
    <mergeCell ref="A53:I53"/>
    <mergeCell ref="A1:B1"/>
    <mergeCell ref="C1:D1"/>
    <mergeCell ref="A8:B8"/>
    <mergeCell ref="C8:D8"/>
    <mergeCell ref="A15:B15"/>
    <mergeCell ref="C15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H16" sqref="H16"/>
    </sheetView>
  </sheetViews>
  <sheetFormatPr baseColWidth="10" defaultRowHeight="15" x14ac:dyDescent="0.25"/>
  <cols>
    <col min="1" max="1" width="25.5703125" bestFit="1" customWidth="1"/>
    <col min="3" max="3" width="21.85546875" bestFit="1" customWidth="1"/>
  </cols>
  <sheetData>
    <row r="2" spans="1:4" x14ac:dyDescent="0.25">
      <c r="A2" s="58" t="s">
        <v>33</v>
      </c>
      <c r="B2" s="26" t="s">
        <v>34</v>
      </c>
      <c r="C2" s="58" t="s">
        <v>35</v>
      </c>
      <c r="D2" s="26" t="s">
        <v>34</v>
      </c>
    </row>
    <row r="3" spans="1:4" x14ac:dyDescent="0.25">
      <c r="A3" s="59" t="s">
        <v>36</v>
      </c>
      <c r="B3" s="60"/>
      <c r="C3" s="59" t="s">
        <v>3</v>
      </c>
      <c r="D3" s="60"/>
    </row>
    <row r="4" spans="1:4" x14ac:dyDescent="0.25">
      <c r="A4" t="s">
        <v>4</v>
      </c>
      <c r="B4" s="60"/>
      <c r="C4" s="61" t="s">
        <v>6</v>
      </c>
      <c r="D4" s="60">
        <v>160000</v>
      </c>
    </row>
    <row r="5" spans="1:4" x14ac:dyDescent="0.25">
      <c r="A5" s="61" t="s">
        <v>7</v>
      </c>
      <c r="B5" s="60">
        <f>118200+9372</f>
        <v>127572</v>
      </c>
      <c r="C5" s="61" t="s">
        <v>62</v>
      </c>
      <c r="D5" s="60">
        <f>D12-D4-SUM(D8:D10)</f>
        <v>-61786</v>
      </c>
    </row>
    <row r="6" spans="1:4" x14ac:dyDescent="0.25">
      <c r="A6" s="61" t="s">
        <v>13</v>
      </c>
      <c r="B6" s="60"/>
      <c r="C6" s="61"/>
      <c r="D6" s="60"/>
    </row>
    <row r="7" spans="1:4" x14ac:dyDescent="0.25">
      <c r="A7" s="59" t="s">
        <v>40</v>
      </c>
      <c r="B7" s="60"/>
      <c r="C7" s="59" t="s">
        <v>41</v>
      </c>
      <c r="D7" s="60"/>
    </row>
    <row r="8" spans="1:4" x14ac:dyDescent="0.25">
      <c r="A8" s="59"/>
      <c r="B8" s="60"/>
      <c r="C8" s="62" t="s">
        <v>76</v>
      </c>
      <c r="D8" s="60">
        <f>127000+92800</f>
        <v>219800</v>
      </c>
    </row>
    <row r="9" spans="1:4" x14ac:dyDescent="0.25">
      <c r="A9" s="61" t="s">
        <v>17</v>
      </c>
      <c r="B9" s="60">
        <f>14850+118000</f>
        <v>132850</v>
      </c>
      <c r="C9" s="61" t="s">
        <v>22</v>
      </c>
      <c r="D9" s="60">
        <v>54000</v>
      </c>
    </row>
    <row r="10" spans="1:4" x14ac:dyDescent="0.25">
      <c r="A10" s="61" t="s">
        <v>23</v>
      </c>
      <c r="B10" s="60">
        <v>115762</v>
      </c>
      <c r="C10" s="61" t="s">
        <v>44</v>
      </c>
      <c r="D10" s="60">
        <v>14720</v>
      </c>
    </row>
    <row r="11" spans="1:4" x14ac:dyDescent="0.25">
      <c r="A11" s="61" t="s">
        <v>77</v>
      </c>
      <c r="B11" s="60">
        <v>10550</v>
      </c>
      <c r="D11" s="60"/>
    </row>
    <row r="12" spans="1:4" x14ac:dyDescent="0.25">
      <c r="A12" s="63" t="s">
        <v>45</v>
      </c>
      <c r="B12" s="64">
        <f>SUM(B5:B11)</f>
        <v>386734</v>
      </c>
      <c r="C12" s="63" t="s">
        <v>45</v>
      </c>
      <c r="D12" s="64">
        <f>B12</f>
        <v>386734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="108" zoomScaleNormal="108" workbookViewId="0">
      <selection activeCell="B48" sqref="B48"/>
    </sheetView>
  </sheetViews>
  <sheetFormatPr baseColWidth="10" defaultRowHeight="15" x14ac:dyDescent="0.25"/>
  <cols>
    <col min="1" max="1" width="27.5703125" customWidth="1"/>
    <col min="3" max="3" width="26" customWidth="1"/>
    <col min="5" max="5" width="20.7109375" customWidth="1"/>
    <col min="6" max="6" width="26.28515625" customWidth="1"/>
  </cols>
  <sheetData>
    <row r="1" spans="1:4" ht="21" x14ac:dyDescent="0.35">
      <c r="A1" s="73" t="s">
        <v>32</v>
      </c>
      <c r="B1" s="73"/>
      <c r="C1" s="73"/>
      <c r="D1" s="73"/>
    </row>
    <row r="3" spans="1:4" x14ac:dyDescent="0.25">
      <c r="A3" s="25" t="s">
        <v>33</v>
      </c>
      <c r="B3" s="26" t="s">
        <v>34</v>
      </c>
      <c r="C3" s="25" t="s">
        <v>35</v>
      </c>
      <c r="D3" s="26" t="s">
        <v>34</v>
      </c>
    </row>
    <row r="4" spans="1:4" x14ac:dyDescent="0.25">
      <c r="A4" s="25" t="s">
        <v>36</v>
      </c>
      <c r="B4" s="26"/>
      <c r="C4" s="25" t="s">
        <v>3</v>
      </c>
      <c r="D4" s="26"/>
    </row>
    <row r="5" spans="1:4" x14ac:dyDescent="0.25">
      <c r="A5" s="26" t="s">
        <v>4</v>
      </c>
      <c r="B5" s="26">
        <v>80</v>
      </c>
      <c r="C5" s="26" t="s">
        <v>37</v>
      </c>
      <c r="D5" s="26">
        <v>38</v>
      </c>
    </row>
    <row r="6" spans="1:4" x14ac:dyDescent="0.25">
      <c r="A6" s="26" t="s">
        <v>7</v>
      </c>
      <c r="B6" s="26">
        <v>10</v>
      </c>
      <c r="C6" s="26" t="s">
        <v>38</v>
      </c>
      <c r="D6" s="26"/>
    </row>
    <row r="7" spans="1:4" x14ac:dyDescent="0.25">
      <c r="A7" s="26" t="s">
        <v>13</v>
      </c>
      <c r="B7" s="26"/>
      <c r="C7" s="26" t="s">
        <v>39</v>
      </c>
      <c r="D7" s="26"/>
    </row>
    <row r="8" spans="1:4" x14ac:dyDescent="0.25">
      <c r="A8" s="25" t="s">
        <v>40</v>
      </c>
      <c r="B8" s="26"/>
      <c r="C8" s="25" t="s">
        <v>41</v>
      </c>
      <c r="D8" s="26"/>
    </row>
    <row r="9" spans="1:4" x14ac:dyDescent="0.25">
      <c r="A9" s="26" t="s">
        <v>17</v>
      </c>
      <c r="B9" s="26"/>
      <c r="C9" s="26" t="s">
        <v>42</v>
      </c>
      <c r="D9" s="26">
        <v>55</v>
      </c>
    </row>
    <row r="10" spans="1:4" x14ac:dyDescent="0.25">
      <c r="A10" s="26" t="s">
        <v>23</v>
      </c>
      <c r="B10" s="26"/>
      <c r="C10" s="26" t="s">
        <v>43</v>
      </c>
      <c r="D10" s="26"/>
    </row>
    <row r="11" spans="1:4" x14ac:dyDescent="0.25">
      <c r="A11" s="26" t="s">
        <v>29</v>
      </c>
      <c r="B11" s="26">
        <v>3</v>
      </c>
      <c r="C11" s="26" t="s">
        <v>44</v>
      </c>
      <c r="D11" s="26"/>
    </row>
    <row r="12" spans="1:4" x14ac:dyDescent="0.25">
      <c r="A12" s="27" t="s">
        <v>45</v>
      </c>
      <c r="B12" s="26">
        <f>SUM(B5:B11)</f>
        <v>93</v>
      </c>
      <c r="C12" s="27" t="s">
        <v>45</v>
      </c>
      <c r="D12" s="26">
        <f>SUM(D5:D11)</f>
        <v>93</v>
      </c>
    </row>
    <row r="13" spans="1:4" x14ac:dyDescent="0.25">
      <c r="B13" s="79" t="s">
        <v>46</v>
      </c>
      <c r="C13" s="79"/>
      <c r="D13" s="79"/>
    </row>
    <row r="15" spans="1:4" ht="91.5" customHeight="1" x14ac:dyDescent="0.25"/>
    <row r="17" spans="1:7" ht="21" x14ac:dyDescent="0.35">
      <c r="A17" s="73" t="s">
        <v>47</v>
      </c>
      <c r="B17" s="73"/>
      <c r="C17" s="73"/>
      <c r="D17" s="73"/>
      <c r="E17" s="73"/>
      <c r="F17" s="73"/>
    </row>
    <row r="19" spans="1:7" x14ac:dyDescent="0.25">
      <c r="A19" s="25" t="s">
        <v>33</v>
      </c>
      <c r="B19" s="28" t="s">
        <v>48</v>
      </c>
      <c r="C19" s="28" t="s">
        <v>49</v>
      </c>
      <c r="D19" s="26" t="s">
        <v>50</v>
      </c>
      <c r="E19" s="25" t="s">
        <v>35</v>
      </c>
      <c r="F19" s="26" t="s">
        <v>34</v>
      </c>
    </row>
    <row r="20" spans="1:7" x14ac:dyDescent="0.25">
      <c r="A20" s="25" t="s">
        <v>36</v>
      </c>
      <c r="B20" s="25"/>
      <c r="C20" s="25"/>
      <c r="D20" s="26"/>
      <c r="E20" s="25" t="s">
        <v>3</v>
      </c>
      <c r="F20" s="26"/>
    </row>
    <row r="21" spans="1:7" x14ac:dyDescent="0.25">
      <c r="A21" s="26" t="s">
        <v>4</v>
      </c>
      <c r="B21" s="29">
        <v>80</v>
      </c>
      <c r="C21" s="30"/>
      <c r="D21" s="29">
        <v>80</v>
      </c>
      <c r="E21" s="26" t="s">
        <v>37</v>
      </c>
      <c r="F21" s="26">
        <v>38</v>
      </c>
    </row>
    <row r="22" spans="1:7" x14ac:dyDescent="0.25">
      <c r="A22" s="26" t="s">
        <v>7</v>
      </c>
      <c r="B22" s="29">
        <v>10</v>
      </c>
      <c r="C22" s="30">
        <v>2</v>
      </c>
      <c r="D22" s="31">
        <v>8</v>
      </c>
      <c r="E22" s="26" t="s">
        <v>38</v>
      </c>
      <c r="F22" s="26"/>
    </row>
    <row r="23" spans="1:7" x14ac:dyDescent="0.25">
      <c r="A23" s="26" t="s">
        <v>13</v>
      </c>
      <c r="B23" s="30"/>
      <c r="C23" s="30"/>
      <c r="D23" s="26"/>
      <c r="E23" s="26" t="s">
        <v>39</v>
      </c>
      <c r="F23" s="31">
        <v>6</v>
      </c>
    </row>
    <row r="24" spans="1:7" x14ac:dyDescent="0.25">
      <c r="A24" s="25" t="s">
        <v>40</v>
      </c>
      <c r="B24" s="30"/>
      <c r="C24" s="30"/>
      <c r="D24" s="26"/>
      <c r="E24" s="25" t="s">
        <v>41</v>
      </c>
      <c r="F24" s="26"/>
    </row>
    <row r="25" spans="1:7" x14ac:dyDescent="0.25">
      <c r="A25" s="26" t="s">
        <v>17</v>
      </c>
      <c r="B25" s="30">
        <v>2</v>
      </c>
      <c r="C25" s="30"/>
      <c r="D25" s="31">
        <v>2</v>
      </c>
      <c r="E25" s="26" t="s">
        <v>42</v>
      </c>
      <c r="F25" s="31">
        <v>44</v>
      </c>
      <c r="G25" t="s">
        <v>51</v>
      </c>
    </row>
    <row r="26" spans="1:7" x14ac:dyDescent="0.25">
      <c r="A26" s="26" t="s">
        <v>23</v>
      </c>
      <c r="B26" s="30">
        <v>3</v>
      </c>
      <c r="C26" s="30"/>
      <c r="D26" s="31">
        <v>3</v>
      </c>
      <c r="E26" s="26" t="s">
        <v>43</v>
      </c>
      <c r="F26" s="31">
        <v>8</v>
      </c>
    </row>
    <row r="27" spans="1:7" x14ac:dyDescent="0.25">
      <c r="A27" s="26" t="s">
        <v>29</v>
      </c>
      <c r="B27" s="30">
        <v>10</v>
      </c>
      <c r="C27" s="30"/>
      <c r="D27" s="31">
        <v>10</v>
      </c>
      <c r="E27" s="26" t="s">
        <v>44</v>
      </c>
      <c r="F27" s="31">
        <v>7</v>
      </c>
    </row>
    <row r="28" spans="1:7" x14ac:dyDescent="0.25">
      <c r="A28" s="27" t="s">
        <v>45</v>
      </c>
      <c r="B28" s="32">
        <f>SUM(B21:B27)</f>
        <v>105</v>
      </c>
      <c r="C28" s="27">
        <f>SUM(C21:C27)</f>
        <v>2</v>
      </c>
      <c r="D28" s="26">
        <f>SUM(D21:D27)</f>
        <v>103</v>
      </c>
      <c r="E28" s="27" t="s">
        <v>45</v>
      </c>
      <c r="F28" s="26">
        <f>SUM(F21:F27)</f>
        <v>103</v>
      </c>
    </row>
    <row r="29" spans="1:7" x14ac:dyDescent="0.25">
      <c r="D29" s="79" t="s">
        <v>46</v>
      </c>
      <c r="E29" s="79"/>
      <c r="F29" s="79"/>
    </row>
    <row r="32" spans="1:7" x14ac:dyDescent="0.25">
      <c r="A32" t="s">
        <v>52</v>
      </c>
      <c r="D32" t="s">
        <v>53</v>
      </c>
    </row>
    <row r="33" spans="1:8" ht="144" customHeight="1" x14ac:dyDescent="0.25"/>
    <row r="34" spans="1:8" ht="21" x14ac:dyDescent="0.35">
      <c r="A34" s="73" t="s">
        <v>54</v>
      </c>
      <c r="B34" s="73"/>
      <c r="C34" s="73"/>
      <c r="D34" s="73"/>
      <c r="E34" s="73"/>
      <c r="F34" s="73"/>
      <c r="G34" s="73"/>
    </row>
    <row r="36" spans="1:8" x14ac:dyDescent="0.25">
      <c r="A36" s="25" t="s">
        <v>33</v>
      </c>
      <c r="B36" s="33" t="s">
        <v>55</v>
      </c>
      <c r="C36" s="33" t="s">
        <v>49</v>
      </c>
      <c r="D36" s="34" t="s">
        <v>56</v>
      </c>
      <c r="E36" s="34" t="s">
        <v>57</v>
      </c>
      <c r="F36" s="25" t="s">
        <v>35</v>
      </c>
      <c r="G36" s="34" t="s">
        <v>58</v>
      </c>
      <c r="H36" s="35" t="s">
        <v>57</v>
      </c>
    </row>
    <row r="37" spans="1:8" x14ac:dyDescent="0.25">
      <c r="A37" s="25" t="s">
        <v>36</v>
      </c>
      <c r="B37" s="36"/>
      <c r="C37" s="36"/>
      <c r="D37" s="34"/>
      <c r="E37" s="34"/>
      <c r="F37" s="25" t="s">
        <v>3</v>
      </c>
      <c r="G37" s="34"/>
      <c r="H37" s="34"/>
    </row>
    <row r="38" spans="1:8" x14ac:dyDescent="0.25">
      <c r="A38" s="26" t="s">
        <v>4</v>
      </c>
      <c r="B38" s="34">
        <v>80</v>
      </c>
      <c r="C38" s="34"/>
      <c r="D38" s="34">
        <v>80</v>
      </c>
      <c r="E38" s="34">
        <v>80</v>
      </c>
      <c r="F38" s="26" t="s">
        <v>37</v>
      </c>
      <c r="G38" s="34">
        <v>38</v>
      </c>
      <c r="H38" s="35">
        <v>38</v>
      </c>
    </row>
    <row r="39" spans="1:8" x14ac:dyDescent="0.25">
      <c r="A39" s="26" t="s">
        <v>7</v>
      </c>
      <c r="B39" s="34">
        <v>10</v>
      </c>
      <c r="C39" s="37">
        <v>4</v>
      </c>
      <c r="D39" s="37">
        <v>6</v>
      </c>
      <c r="E39" s="38">
        <v>8</v>
      </c>
      <c r="F39" s="26" t="s">
        <v>38</v>
      </c>
      <c r="G39" s="37">
        <v>6</v>
      </c>
      <c r="H39" s="34"/>
    </row>
    <row r="40" spans="1:8" x14ac:dyDescent="0.25">
      <c r="A40" s="26" t="s">
        <v>13</v>
      </c>
      <c r="B40" s="34"/>
      <c r="C40" s="34"/>
      <c r="D40" s="34"/>
      <c r="E40" s="34"/>
      <c r="F40" s="26" t="s">
        <v>39</v>
      </c>
      <c r="G40" s="37">
        <v>11</v>
      </c>
      <c r="H40" s="34">
        <v>6</v>
      </c>
    </row>
    <row r="41" spans="1:8" x14ac:dyDescent="0.25">
      <c r="A41" s="27" t="s">
        <v>59</v>
      </c>
      <c r="B41" s="34">
        <f>SUM(B38:B40)</f>
        <v>90</v>
      </c>
      <c r="C41" s="34">
        <f>SUM(C38:C40)</f>
        <v>4</v>
      </c>
      <c r="D41" s="34">
        <f>SUM(D38:D40)</f>
        <v>86</v>
      </c>
      <c r="E41" s="34">
        <f>SUM(E38:E40)</f>
        <v>88</v>
      </c>
      <c r="F41" s="27" t="s">
        <v>59</v>
      </c>
      <c r="G41" s="39">
        <f>SUM(G38:G40)</f>
        <v>55</v>
      </c>
      <c r="H41" s="39">
        <f>SUM(H38:H40)</f>
        <v>44</v>
      </c>
    </row>
    <row r="42" spans="1:8" x14ac:dyDescent="0.25">
      <c r="A42" s="25" t="s">
        <v>40</v>
      </c>
      <c r="B42" s="36"/>
      <c r="C42" s="36"/>
      <c r="D42" s="34"/>
      <c r="E42" s="34"/>
      <c r="F42" s="25" t="s">
        <v>41</v>
      </c>
      <c r="G42" s="34"/>
      <c r="H42" s="34"/>
    </row>
    <row r="43" spans="1:8" x14ac:dyDescent="0.25">
      <c r="A43" s="26" t="s">
        <v>17</v>
      </c>
      <c r="B43" s="37">
        <v>3</v>
      </c>
      <c r="C43" s="34"/>
      <c r="D43" s="37">
        <v>3</v>
      </c>
      <c r="E43" s="38">
        <v>2</v>
      </c>
      <c r="F43" s="26" t="s">
        <v>42</v>
      </c>
      <c r="G43" s="39">
        <v>33</v>
      </c>
      <c r="H43" s="35">
        <v>44</v>
      </c>
    </row>
    <row r="44" spans="1:8" x14ac:dyDescent="0.25">
      <c r="A44" s="26" t="s">
        <v>23</v>
      </c>
      <c r="B44" s="37">
        <v>5</v>
      </c>
      <c r="C44" s="34"/>
      <c r="D44" s="37">
        <v>5</v>
      </c>
      <c r="E44" s="38">
        <v>3</v>
      </c>
      <c r="F44" s="26" t="s">
        <v>43</v>
      </c>
      <c r="G44" s="39">
        <v>6</v>
      </c>
      <c r="H44" s="35">
        <v>8</v>
      </c>
    </row>
    <row r="45" spans="1:8" x14ac:dyDescent="0.25">
      <c r="A45" s="26" t="s">
        <v>29</v>
      </c>
      <c r="B45" s="37">
        <v>10</v>
      </c>
      <c r="C45" s="34"/>
      <c r="D45" s="37">
        <v>10</v>
      </c>
      <c r="E45" s="38">
        <v>10</v>
      </c>
      <c r="F45" s="26" t="s">
        <v>44</v>
      </c>
      <c r="G45" s="39">
        <v>10</v>
      </c>
      <c r="H45" s="35">
        <v>7</v>
      </c>
    </row>
    <row r="46" spans="1:8" x14ac:dyDescent="0.25">
      <c r="A46" s="27" t="s">
        <v>60</v>
      </c>
      <c r="B46" s="39">
        <f>SUM(B43:B45)</f>
        <v>18</v>
      </c>
      <c r="C46" s="39">
        <f>SUM(C43:C45)</f>
        <v>0</v>
      </c>
      <c r="D46" s="39">
        <f>SUM(D43:D45)</f>
        <v>18</v>
      </c>
      <c r="E46" s="39">
        <f>SUM(E43:E45)</f>
        <v>15</v>
      </c>
      <c r="F46" s="27" t="s">
        <v>60</v>
      </c>
      <c r="G46" s="39">
        <f>SUM(G43:G45)</f>
        <v>49</v>
      </c>
      <c r="H46" s="39">
        <f>SUM(H43:H45)</f>
        <v>59</v>
      </c>
    </row>
    <row r="47" spans="1:8" x14ac:dyDescent="0.25">
      <c r="A47" s="27" t="s">
        <v>45</v>
      </c>
      <c r="B47" s="36">
        <f>B41+B46</f>
        <v>108</v>
      </c>
      <c r="C47" s="36">
        <f>C41+C46</f>
        <v>4</v>
      </c>
      <c r="D47" s="36">
        <f>D41+D46</f>
        <v>104</v>
      </c>
      <c r="E47" s="34">
        <f>E41+E46</f>
        <v>103</v>
      </c>
      <c r="F47" s="27" t="s">
        <v>45</v>
      </c>
      <c r="G47" s="34">
        <f>G41+G46</f>
        <v>104</v>
      </c>
      <c r="H47" s="34">
        <f>H41+H46</f>
        <v>103</v>
      </c>
    </row>
    <row r="48" spans="1:8" x14ac:dyDescent="0.25">
      <c r="D48" s="79" t="s">
        <v>46</v>
      </c>
      <c r="E48" s="79"/>
      <c r="F48" s="79"/>
      <c r="G48" s="79"/>
    </row>
  </sheetData>
  <mergeCells count="6">
    <mergeCell ref="D48:G48"/>
    <mergeCell ref="A1:D1"/>
    <mergeCell ref="B13:D13"/>
    <mergeCell ref="A17:F17"/>
    <mergeCell ref="D29:F29"/>
    <mergeCell ref="A34:G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Bilan 1</vt:lpstr>
      <vt:lpstr>Bilan 2</vt:lpstr>
      <vt:lpstr>Bilan 3 Stylemania</vt:lpstr>
      <vt:lpstr>Bilan 4 Monteil</vt:lpstr>
      <vt:lpstr>Bilan 5 Atelier Gourmand </vt:lpstr>
    </vt:vector>
  </TitlesOfParts>
  <Company>Grenoble INP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ESTIER Isabelle (estieri)</dc:creator>
  <cp:lastModifiedBy>DELL 7280</cp:lastModifiedBy>
  <dcterms:created xsi:type="dcterms:W3CDTF">2020-07-15T15:46:29Z</dcterms:created>
  <dcterms:modified xsi:type="dcterms:W3CDTF">2023-12-10T10:37:49Z</dcterms:modified>
</cp:coreProperties>
</file>