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MP_invivo_awal" sheetId="1" state="visible" r:id="rId2"/>
    <sheet name="AMP_invivo_awal_input" sheetId="2" state="visible" r:id="rId3"/>
    <sheet name="AMP_invivo_sekarang" sheetId="3" state="visible" r:id="rId4"/>
    <sheet name="AMP_invivo_sekarang_input" sheetId="4" state="visible" r:id="rId5"/>
    <sheet name="Formula_LMM" sheetId="5" state="visible" r:id="rId6"/>
    <sheet name="Reference" sheetId="6" state="visible" r:id="rId7"/>
    <sheet name="Data_Performa_2" sheetId="7" state="hidden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D17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18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20" authorId="0">
      <text>
        <r>
          <rPr>
            <sz val="10"/>
            <rFont val="Arial"/>
            <family val="2"/>
            <charset val="1"/>
          </rPr>
          <t xml:space="preserve">1. KWKKLLKKPLLKKLLKKL-NH 2
2. cecropin A (1-8)-magainin 2(1-12)</t>
        </r>
      </text>
    </comment>
    <comment ref="D21" authorId="0">
      <text>
        <r>
          <rPr>
            <sz val="10"/>
            <rFont val="Arial"/>
            <family val="2"/>
            <charset val="1"/>
          </rPr>
          <t xml:space="preserve">1. KWKKLLKKPLLKKLLKKL-NH 2
2. cecropin A (1-8)-magainin 2(1-12)</t>
        </r>
      </text>
    </comment>
    <comment ref="F53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54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55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59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mg/Kg DM Basis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P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Q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S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T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U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V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W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X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Y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Z1" authorId="0">
      <text>
        <r>
          <rPr>
            <sz val="10"/>
            <rFont val="Arial"/>
            <family val="2"/>
            <charset val="1"/>
          </rPr>
          <t xml:space="preserve">Mortality rate (%)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Foot pad lesions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C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D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E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F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G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H1" authorId="0">
      <text>
        <r>
          <rPr>
            <sz val="10"/>
            <rFont val="Arial"/>
            <family val="2"/>
            <charset val="1"/>
          </rPr>
          <t xml:space="preserve">Excreta score</t>
        </r>
      </text>
    </comment>
    <comment ref="AJ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K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L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M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N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AO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AP1" authorId="0">
      <text>
        <r>
          <rPr>
            <sz val="10"/>
            <rFont val="Arial"/>
            <family val="2"/>
            <charset val="1"/>
          </rPr>
          <t xml:space="preserve">Apparent metabolizable energy corrected with N retention (kcal/kg)</t>
        </r>
      </text>
    </comment>
    <comment ref="AQ1" authorId="0">
      <text>
        <r>
          <rPr>
            <sz val="10"/>
            <rFont val="Arial"/>
            <family val="2"/>
            <charset val="1"/>
          </rPr>
          <t xml:space="preserve">Startch digestibility (%)</t>
        </r>
      </text>
    </comment>
    <comment ref="AR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AS1" authorId="0">
      <text>
        <r>
          <rPr>
            <sz val="10"/>
            <rFont val="Arial"/>
            <family val="2"/>
            <charset val="1"/>
          </rPr>
          <t xml:space="preserve">Calcium digestibility (%)</t>
        </r>
      </text>
    </comment>
    <comment ref="AT1" authorId="0">
      <text>
        <r>
          <rPr>
            <sz val="10"/>
            <rFont val="Arial"/>
            <family val="2"/>
            <charset val="1"/>
          </rPr>
          <t xml:space="preserve">Phosphate digestibility (%)</t>
        </r>
      </text>
    </comment>
    <comment ref="AU1" authorId="0">
      <text>
        <r>
          <rPr>
            <sz val="10"/>
            <rFont val="Arial"/>
            <family val="2"/>
            <charset val="1"/>
          </rPr>
          <t xml:space="preserve">Ash digestibility (%)</t>
        </r>
      </text>
    </comment>
    <comment ref="AV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W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X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Y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Z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BA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BB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BD1" authorId="0">
      <text>
        <r>
          <rPr>
            <sz val="10"/>
            <rFont val="Arial"/>
            <family val="2"/>
            <charset val="1"/>
          </rPr>
          <t xml:space="preserve">Carcass (% of live weght)</t>
        </r>
      </text>
    </comment>
    <comment ref="BE1" authorId="0">
      <text>
        <r>
          <rPr>
            <sz val="10"/>
            <rFont val="Arial"/>
            <family val="2"/>
            <charset val="1"/>
          </rPr>
          <t xml:space="preserve">Breast (% of live weght)</t>
        </r>
      </text>
    </comment>
    <comment ref="BF1" authorId="0">
      <text>
        <r>
          <rPr>
            <sz val="10"/>
            <rFont val="Arial"/>
            <family val="2"/>
            <charset val="1"/>
          </rPr>
          <t xml:space="preserve">Legs (% of live weght)</t>
        </r>
      </text>
    </comment>
    <comment ref="BG1" authorId="0">
      <text>
        <r>
          <rPr>
            <sz val="10"/>
            <rFont val="Arial"/>
            <family val="2"/>
            <charset val="1"/>
          </rPr>
          <t xml:space="preserve">Fat pad (% of live weght)</t>
        </r>
      </text>
    </comment>
    <comment ref="BH1" authorId="0">
      <text>
        <r>
          <rPr>
            <sz val="10"/>
            <rFont val="Arial"/>
            <family val="2"/>
            <charset val="1"/>
          </rPr>
          <t xml:space="preserve">Proventriculus (% of live weght)</t>
        </r>
      </text>
    </comment>
    <comment ref="BI1" authorId="0">
      <text>
        <r>
          <rPr>
            <sz val="10"/>
            <rFont val="Arial"/>
            <family val="2"/>
            <charset val="1"/>
          </rPr>
          <t xml:space="preserve">Gizzard (% of live weight)</t>
        </r>
      </text>
    </comment>
    <comment ref="BJ1" authorId="0">
      <text>
        <r>
          <rPr>
            <sz val="10"/>
            <rFont val="Arial"/>
            <family val="2"/>
            <charset val="1"/>
          </rPr>
          <t xml:space="preserve">Liver (% of live weight)</t>
        </r>
      </text>
    </comment>
    <comment ref="BK1" authorId="0">
      <text>
        <r>
          <rPr>
            <sz val="10"/>
            <rFont val="Arial"/>
            <family val="2"/>
            <charset val="1"/>
          </rPr>
          <t xml:space="preserve">Spleen (% of live weight)</t>
        </r>
      </text>
    </comment>
    <comment ref="BL1" authorId="0">
      <text>
        <r>
          <rPr>
            <sz val="10"/>
            <rFont val="Arial"/>
            <family val="2"/>
            <charset val="1"/>
          </rPr>
          <t xml:space="preserve">Pancreas (% of live weight)</t>
        </r>
      </text>
    </comment>
    <comment ref="BM1" authorId="0">
      <text>
        <r>
          <rPr>
            <sz val="10"/>
            <rFont val="Arial"/>
            <family val="2"/>
            <charset val="1"/>
          </rPr>
          <t xml:space="preserve">Bursa of Fabricius (% of live weight)</t>
        </r>
      </text>
    </comment>
    <comment ref="BO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P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Q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BR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BS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BT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BU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BV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BW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BX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Y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Z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CA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CB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CC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CD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CE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CF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CH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I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J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K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L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M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N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O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P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Q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R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S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T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U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V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W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X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Y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Z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A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B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DC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DD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E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F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G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I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J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K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L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M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N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O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P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Q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U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V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W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X1" authorId="0">
      <text>
        <r>
          <rPr>
            <sz val="10"/>
            <rFont val="Arial"/>
            <family val="2"/>
            <charset val="1"/>
          </rPr>
          <t xml:space="preserve">pH crop</t>
        </r>
      </text>
    </comment>
    <comment ref="DY1" authorId="0">
      <text>
        <r>
          <rPr>
            <sz val="10"/>
            <rFont val="Arial"/>
            <family val="2"/>
            <charset val="1"/>
          </rPr>
          <t xml:space="preserve">pH illeum</t>
        </r>
      </text>
    </comment>
    <comment ref="DZ1" authorId="0">
      <text>
        <r>
          <rPr>
            <sz val="10"/>
            <rFont val="Arial"/>
            <family val="2"/>
            <charset val="1"/>
          </rPr>
          <t xml:space="preserve">pH caecum</t>
        </r>
      </text>
    </comment>
    <comment ref="EB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C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D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E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F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G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H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I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J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K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M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N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O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P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R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S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T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U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V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W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Y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EZ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A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B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C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D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E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F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G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H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I1" authorId="0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J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K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L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M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N1" authorId="0">
      <text>
        <r>
          <rPr>
            <sz val="10"/>
            <rFont val="Arial"/>
            <family val="2"/>
            <charset val="1"/>
          </rPr>
          <t xml:space="preserve">Superoxide dismutase (% inhibition)</t>
        </r>
      </text>
    </comment>
    <comment ref="FP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Q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R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S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  <comment ref="FT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U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V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W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Q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S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T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U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V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W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X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Y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Z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AC1" authorId="0">
      <text>
        <r>
          <rPr>
            <sz val="10"/>
            <rFont val="Arial"/>
            <family val="2"/>
            <charset val="1"/>
          </rPr>
          <t xml:space="preserve">Mortality rate (%)</t>
        </r>
      </text>
    </comment>
    <comment ref="AD1" authorId="0">
      <text>
        <r>
          <rPr>
            <sz val="10"/>
            <rFont val="Arial"/>
            <family val="2"/>
            <charset val="1"/>
          </rPr>
          <t xml:space="preserve">Foot pad lesions</t>
        </r>
      </text>
    </comment>
    <comment ref="AE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F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G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H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I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J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K1" authorId="0">
      <text>
        <r>
          <rPr>
            <sz val="10"/>
            <rFont val="Arial"/>
            <family val="2"/>
            <charset val="1"/>
          </rPr>
          <t xml:space="preserve">Excreta score</t>
        </r>
      </text>
    </comment>
    <comment ref="AL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M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N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O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P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AQ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AR1" authorId="0">
      <text>
        <r>
          <rPr>
            <sz val="10"/>
            <rFont val="Arial"/>
            <family val="2"/>
            <charset val="1"/>
          </rPr>
          <t xml:space="preserve">Apparent metabolizable energy corrected with N retention (kcal/kg)</t>
        </r>
      </text>
    </comment>
    <comment ref="AS1" authorId="0">
      <text>
        <r>
          <rPr>
            <sz val="10"/>
            <rFont val="Arial"/>
            <family val="2"/>
            <charset val="1"/>
          </rPr>
          <t xml:space="preserve">Startch digestibility (%)</t>
        </r>
      </text>
    </comment>
    <comment ref="AT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AU1" authorId="0">
      <text>
        <r>
          <rPr>
            <sz val="10"/>
            <rFont val="Arial"/>
            <family val="2"/>
            <charset val="1"/>
          </rPr>
          <t xml:space="preserve">Calcium digestibility (%)</t>
        </r>
      </text>
    </comment>
    <comment ref="AV1" authorId="0">
      <text>
        <r>
          <rPr>
            <sz val="10"/>
            <rFont val="Arial"/>
            <family val="2"/>
            <charset val="1"/>
          </rPr>
          <t xml:space="preserve">Phosphate digestibility (%)</t>
        </r>
      </text>
    </comment>
    <comment ref="AW1" authorId="0">
      <text>
        <r>
          <rPr>
            <sz val="10"/>
            <rFont val="Arial"/>
            <family val="2"/>
            <charset val="1"/>
          </rPr>
          <t xml:space="preserve">Ash digestibility (%)</t>
        </r>
      </text>
    </comment>
    <comment ref="AX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Y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Z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BA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BB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BC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BD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BE1" authorId="0">
      <text>
        <r>
          <rPr>
            <sz val="10"/>
            <rFont val="Arial"/>
            <family val="2"/>
            <charset val="1"/>
          </rPr>
          <t xml:space="preserve">Carcass (% of live weght)</t>
        </r>
      </text>
    </comment>
    <comment ref="BF1" authorId="0">
      <text>
        <r>
          <rPr>
            <sz val="10"/>
            <rFont val="Arial"/>
            <family val="2"/>
            <charset val="1"/>
          </rPr>
          <t xml:space="preserve">Breast (% of live weght)</t>
        </r>
      </text>
    </comment>
    <comment ref="BG1" authorId="0">
      <text>
        <r>
          <rPr>
            <sz val="10"/>
            <rFont val="Arial"/>
            <family val="2"/>
            <charset val="1"/>
          </rPr>
          <t xml:space="preserve">Legs (% of live weght)</t>
        </r>
      </text>
    </comment>
    <comment ref="BH1" authorId="0">
      <text>
        <r>
          <rPr>
            <sz val="10"/>
            <rFont val="Arial"/>
            <family val="2"/>
            <charset val="1"/>
          </rPr>
          <t xml:space="preserve">Fat pad (% of live weght)</t>
        </r>
      </text>
    </comment>
    <comment ref="BI1" authorId="0">
      <text>
        <r>
          <rPr>
            <sz val="10"/>
            <rFont val="Arial"/>
            <family val="2"/>
            <charset val="1"/>
          </rPr>
          <t xml:space="preserve">Proventriculus (% of live weght)</t>
        </r>
      </text>
    </comment>
    <comment ref="BJ1" authorId="0">
      <text>
        <r>
          <rPr>
            <sz val="10"/>
            <rFont val="Arial"/>
            <family val="2"/>
            <charset val="1"/>
          </rPr>
          <t xml:space="preserve">Gizzard (% of live weight)</t>
        </r>
      </text>
    </comment>
    <comment ref="BK1" authorId="0">
      <text>
        <r>
          <rPr>
            <sz val="10"/>
            <rFont val="Arial"/>
            <family val="2"/>
            <charset val="1"/>
          </rPr>
          <t xml:space="preserve">Liver (% of live weight)</t>
        </r>
      </text>
    </comment>
    <comment ref="BL1" authorId="0">
      <text>
        <r>
          <rPr>
            <sz val="10"/>
            <rFont val="Arial"/>
            <family val="2"/>
            <charset val="1"/>
          </rPr>
          <t xml:space="preserve">Spleen (% of live weight)</t>
        </r>
      </text>
    </comment>
    <comment ref="BM1" authorId="0">
      <text>
        <r>
          <rPr>
            <sz val="10"/>
            <rFont val="Arial"/>
            <family val="2"/>
            <charset val="1"/>
          </rPr>
          <t xml:space="preserve">Pancreas (% of live weight)</t>
        </r>
      </text>
    </comment>
    <comment ref="BN1" authorId="0">
      <text>
        <r>
          <rPr>
            <sz val="10"/>
            <rFont val="Arial"/>
            <family val="2"/>
            <charset val="1"/>
          </rPr>
          <t xml:space="preserve">Bursa of Fabricius (% of live weight)</t>
        </r>
      </text>
    </comment>
    <comment ref="BO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P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Q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BR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BS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BT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BU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BV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BW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BX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Y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Z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CA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CB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CC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CD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CE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CF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CG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H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I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J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K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L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M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N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O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P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Q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R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S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T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U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V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W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X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Y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Z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A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DB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DC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D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E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F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G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H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I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J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K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L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M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N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O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S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T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U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V1" authorId="0">
      <text>
        <r>
          <rPr>
            <sz val="10"/>
            <rFont val="Arial"/>
            <family val="2"/>
            <charset val="1"/>
          </rPr>
          <t xml:space="preserve">pH crop</t>
        </r>
      </text>
    </comment>
    <comment ref="DW1" authorId="0">
      <text>
        <r>
          <rPr>
            <sz val="10"/>
            <rFont val="Arial"/>
            <family val="2"/>
            <charset val="1"/>
          </rPr>
          <t xml:space="preserve">pH illeum</t>
        </r>
      </text>
    </comment>
    <comment ref="DX1" authorId="0">
      <text>
        <r>
          <rPr>
            <sz val="10"/>
            <rFont val="Arial"/>
            <family val="2"/>
            <charset val="1"/>
          </rPr>
          <t xml:space="preserve">pH caecum</t>
        </r>
      </text>
    </comment>
    <comment ref="DY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DZ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A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B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C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D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E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F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G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H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I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J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K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L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M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N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O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P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Q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R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S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ET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EU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EV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EW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EX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EY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EZ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A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B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C1" authorId="0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D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E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F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G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H1" authorId="0">
      <text>
        <r>
          <rPr>
            <sz val="10"/>
            <rFont val="Arial"/>
            <family val="2"/>
            <charset val="1"/>
          </rPr>
          <t xml:space="preserve">Superoxide dismutase (% inhibition)</t>
        </r>
      </text>
    </comment>
    <comment ref="FI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J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K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L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  <comment ref="FM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N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O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P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D13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14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16" authorId="0">
      <text>
        <r>
          <rPr>
            <sz val="10"/>
            <rFont val="Arial"/>
            <family val="2"/>
            <charset val="1"/>
          </rPr>
          <t xml:space="preserve">1. KWKKLLKKPLLKKLLKKL-NH 2
2. cecropin A (1-8)-magainin 2(1-12)</t>
        </r>
      </text>
    </comment>
    <comment ref="D17" authorId="0">
      <text>
        <r>
          <rPr>
            <sz val="10"/>
            <rFont val="Arial"/>
            <family val="2"/>
            <charset val="1"/>
          </rPr>
          <t xml:space="preserve">1. KWKKLLKKPLLKKLLKKL-NH 2
2. cecropin A (1-8)-magainin 2(1-12)</t>
        </r>
      </text>
    </comment>
    <comment ref="F32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33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34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F38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mg/Kg DM Basis</t>
        </r>
      </text>
    </comment>
    <comment ref="N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P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Q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R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S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T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U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V1" authorId="0">
      <text>
        <r>
          <rPr>
            <sz val="10"/>
            <rFont val="Arial"/>
            <family val="2"/>
            <charset val="1"/>
          </rPr>
          <t xml:space="preserve">Body weight (gram)</t>
        </r>
      </text>
    </comment>
    <comment ref="W1" authorId="0">
      <text>
        <r>
          <rPr>
            <sz val="10"/>
            <rFont val="Arial"/>
            <family val="2"/>
            <charset val="1"/>
          </rPr>
          <t xml:space="preserve">Average daily gain (gram/day/head)</t>
        </r>
      </text>
    </comment>
    <comment ref="X1" authorId="0">
      <text>
        <r>
          <rPr>
            <sz val="10"/>
            <rFont val="Arial"/>
            <family val="2"/>
            <charset val="1"/>
          </rPr>
          <t xml:space="preserve">Daily feed intake (gram/day/head)</t>
        </r>
      </text>
    </comment>
    <comment ref="Y1" authorId="0">
      <text>
        <r>
          <rPr>
            <sz val="10"/>
            <rFont val="Arial"/>
            <family val="2"/>
            <charset val="1"/>
          </rPr>
          <t xml:space="preserve">Feed conversion ratio</t>
        </r>
      </text>
    </comment>
    <comment ref="Z1" authorId="0">
      <text>
        <r>
          <rPr>
            <sz val="10"/>
            <rFont val="Arial"/>
            <family val="2"/>
            <charset val="1"/>
          </rPr>
          <t xml:space="preserve">Mortality rate (%)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Foot pad lesions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C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D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E1" authorId="0">
      <text>
        <r>
          <rPr>
            <sz val="10"/>
            <rFont val="Arial"/>
            <family val="2"/>
            <charset val="1"/>
          </rPr>
          <t xml:space="preserve">Protein efficiency ratio</t>
        </r>
      </text>
    </comment>
    <comment ref="AF1" authorId="0">
      <text>
        <r>
          <rPr>
            <sz val="10"/>
            <rFont val="Arial"/>
            <family val="2"/>
            <charset val="1"/>
          </rPr>
          <t xml:space="preserve">European production efficiency factor = [(viability % × body weight Kg / age (d) × FCR)] ×100</t>
        </r>
      </text>
    </comment>
    <comment ref="AG1" authorId="0">
      <text>
        <r>
          <rPr>
            <sz val="10"/>
            <rFont val="Arial"/>
            <family val="2"/>
            <charset val="1"/>
          </rPr>
          <t xml:space="preserve">European broiler index = [viability % × average daily gain (g/chick/day) / FCR (kg feed/kg gain)] ×10</t>
        </r>
      </text>
    </comment>
    <comment ref="AH1" authorId="0">
      <text>
        <r>
          <rPr>
            <sz val="10"/>
            <rFont val="Arial"/>
            <family val="2"/>
            <charset val="1"/>
          </rPr>
          <t xml:space="preserve">Excreta score</t>
        </r>
      </text>
    </comment>
    <comment ref="AJ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K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L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M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N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AO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AP1" authorId="0">
      <text>
        <r>
          <rPr>
            <sz val="10"/>
            <rFont val="Arial"/>
            <family val="2"/>
            <charset val="1"/>
          </rPr>
          <t xml:space="preserve">Apparent metabolizable energy corrected with N retention (kcal/kg)</t>
        </r>
      </text>
    </comment>
    <comment ref="AQ1" authorId="0">
      <text>
        <r>
          <rPr>
            <sz val="10"/>
            <rFont val="Arial"/>
            <family val="2"/>
            <charset val="1"/>
          </rPr>
          <t xml:space="preserve">Startch digestibility (%)</t>
        </r>
      </text>
    </comment>
    <comment ref="AR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AS1" authorId="0">
      <text>
        <r>
          <rPr>
            <sz val="10"/>
            <rFont val="Arial"/>
            <family val="2"/>
            <charset val="1"/>
          </rPr>
          <t xml:space="preserve">Calcium digestibility (%)</t>
        </r>
      </text>
    </comment>
    <comment ref="AT1" authorId="0">
      <text>
        <r>
          <rPr>
            <sz val="10"/>
            <rFont val="Arial"/>
            <family val="2"/>
            <charset val="1"/>
          </rPr>
          <t xml:space="preserve">Phosphate digestibility (%)</t>
        </r>
      </text>
    </comment>
    <comment ref="AU1" authorId="0">
      <text>
        <r>
          <rPr>
            <sz val="10"/>
            <rFont val="Arial"/>
            <family val="2"/>
            <charset val="1"/>
          </rPr>
          <t xml:space="preserve">Ash digestibility (%)</t>
        </r>
      </text>
    </comment>
    <comment ref="AV1" authorId="0">
      <text>
        <r>
          <rPr>
            <sz val="10"/>
            <rFont val="Arial"/>
            <family val="2"/>
            <charset val="1"/>
          </rPr>
          <t xml:space="preserve">Dry matter digestibility (%)</t>
        </r>
      </text>
    </comment>
    <comment ref="AW1" authorId="0">
      <text>
        <r>
          <rPr>
            <sz val="10"/>
            <rFont val="Arial"/>
            <family val="2"/>
            <charset val="1"/>
          </rPr>
          <t xml:space="preserve">Organic matter digestibility (%)</t>
        </r>
      </text>
    </comment>
    <comment ref="AX1" authorId="0">
      <text>
        <r>
          <rPr>
            <sz val="10"/>
            <rFont val="Arial"/>
            <family val="2"/>
            <charset val="1"/>
          </rPr>
          <t xml:space="preserve">Crude protein digestibility (%)</t>
        </r>
      </text>
    </comment>
    <comment ref="AY1" authorId="0">
      <text>
        <r>
          <rPr>
            <sz val="10"/>
            <rFont val="Arial"/>
            <family val="2"/>
            <charset val="1"/>
          </rPr>
          <t xml:space="preserve">Gross energy digestibility (%)</t>
        </r>
      </text>
    </comment>
    <comment ref="AZ1" authorId="0">
      <text>
        <r>
          <rPr>
            <sz val="10"/>
            <rFont val="Arial"/>
            <family val="2"/>
            <charset val="1"/>
          </rPr>
          <t xml:space="preserve">Apparent metabolizable (kcal/kg)</t>
        </r>
      </text>
    </comment>
    <comment ref="BA1" authorId="0">
      <text>
        <r>
          <rPr>
            <sz val="10"/>
            <rFont val="Arial"/>
            <family val="2"/>
            <charset val="1"/>
          </rPr>
          <t xml:space="preserve">ileal digestible energy (kcal/g)</t>
        </r>
      </text>
    </comment>
    <comment ref="BB1" authorId="0">
      <text>
        <r>
          <rPr>
            <sz val="10"/>
            <rFont val="Arial"/>
            <family val="2"/>
            <charset val="1"/>
          </rPr>
          <t xml:space="preserve">Fat digestibility (%)</t>
        </r>
      </text>
    </comment>
    <comment ref="BD1" authorId="0">
      <text>
        <r>
          <rPr>
            <sz val="10"/>
            <rFont val="Arial"/>
            <family val="2"/>
            <charset val="1"/>
          </rPr>
          <t xml:space="preserve">Carcass (% of live weght)</t>
        </r>
      </text>
    </comment>
    <comment ref="BE1" authorId="0">
      <text>
        <r>
          <rPr>
            <sz val="10"/>
            <rFont val="Arial"/>
            <family val="2"/>
            <charset val="1"/>
          </rPr>
          <t xml:space="preserve">Breast (% of live weght)</t>
        </r>
      </text>
    </comment>
    <comment ref="BF1" authorId="0">
      <text>
        <r>
          <rPr>
            <sz val="10"/>
            <rFont val="Arial"/>
            <family val="2"/>
            <charset val="1"/>
          </rPr>
          <t xml:space="preserve">Legs (% of live weght)</t>
        </r>
      </text>
    </comment>
    <comment ref="BG1" authorId="0">
      <text>
        <r>
          <rPr>
            <sz val="10"/>
            <rFont val="Arial"/>
            <family val="2"/>
            <charset val="1"/>
          </rPr>
          <t xml:space="preserve">Fat pad (% of live weght)</t>
        </r>
      </text>
    </comment>
    <comment ref="BH1" authorId="0">
      <text>
        <r>
          <rPr>
            <sz val="10"/>
            <rFont val="Arial"/>
            <family val="2"/>
            <charset val="1"/>
          </rPr>
          <t xml:space="preserve">Proventriculus (% of live weght)</t>
        </r>
      </text>
    </comment>
    <comment ref="BI1" authorId="0">
      <text>
        <r>
          <rPr>
            <sz val="10"/>
            <rFont val="Arial"/>
            <family val="2"/>
            <charset val="1"/>
          </rPr>
          <t xml:space="preserve">Gizzard (% of live weight)</t>
        </r>
      </text>
    </comment>
    <comment ref="BJ1" authorId="0">
      <text>
        <r>
          <rPr>
            <sz val="10"/>
            <rFont val="Arial"/>
            <family val="2"/>
            <charset val="1"/>
          </rPr>
          <t xml:space="preserve">Liver (% of live weight)</t>
        </r>
      </text>
    </comment>
    <comment ref="BK1" authorId="0">
      <text>
        <r>
          <rPr>
            <sz val="10"/>
            <rFont val="Arial"/>
            <family val="2"/>
            <charset val="1"/>
          </rPr>
          <t xml:space="preserve">Spleen (% of live weight)</t>
        </r>
      </text>
    </comment>
    <comment ref="BL1" authorId="0">
      <text>
        <r>
          <rPr>
            <sz val="10"/>
            <rFont val="Arial"/>
            <family val="2"/>
            <charset val="1"/>
          </rPr>
          <t xml:space="preserve">Pancreas (% of live weight)</t>
        </r>
      </text>
    </comment>
    <comment ref="BM1" authorId="0">
      <text>
        <r>
          <rPr>
            <sz val="10"/>
            <rFont val="Arial"/>
            <family val="2"/>
            <charset val="1"/>
          </rPr>
          <t xml:space="preserve">Bursa of Fabricius (% of live weight)</t>
        </r>
      </text>
    </comment>
    <comment ref="BO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P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Q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BR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BS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BT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BU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BV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BW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BX1" authorId="0">
      <text>
        <r>
          <rPr>
            <sz val="10"/>
            <rFont val="Arial"/>
            <family val="2"/>
            <charset val="1"/>
          </rPr>
          <t xml:space="preserve">Total protein (g/dL)</t>
        </r>
      </text>
    </comment>
    <comment ref="BY1" authorId="0">
      <text>
        <r>
          <rPr>
            <sz val="10"/>
            <rFont val="Arial"/>
            <family val="2"/>
            <charset val="1"/>
          </rPr>
          <t xml:space="preserve">Albumin (g/dL)</t>
        </r>
      </text>
    </comment>
    <comment ref="BZ1" authorId="0">
      <text>
        <r>
          <rPr>
            <sz val="10"/>
            <rFont val="Arial"/>
            <family val="2"/>
            <charset val="1"/>
          </rPr>
          <t xml:space="preserve">Globulin (g/dL)</t>
        </r>
      </text>
    </comment>
    <comment ref="CA1" authorId="0">
      <text>
        <r>
          <rPr>
            <sz val="10"/>
            <rFont val="Arial"/>
            <family val="2"/>
            <charset val="1"/>
          </rPr>
          <t xml:space="preserve">Albumin and Globulin ratio</t>
        </r>
      </text>
    </comment>
    <comment ref="CB1" authorId="0">
      <text>
        <r>
          <rPr>
            <sz val="10"/>
            <rFont val="Arial"/>
            <family val="2"/>
            <charset val="1"/>
          </rPr>
          <t xml:space="preserve">Cholesterol (mg/dL)</t>
        </r>
      </text>
    </comment>
    <comment ref="CC1" authorId="0">
      <text>
        <r>
          <rPr>
            <sz val="10"/>
            <rFont val="Arial"/>
            <family val="2"/>
            <charset val="1"/>
          </rPr>
          <t xml:space="preserve">Total lipids (mg/dL)</t>
        </r>
      </text>
    </comment>
    <comment ref="CD1" authorId="0">
      <text>
        <r>
          <rPr>
            <sz val="10"/>
            <rFont val="Arial"/>
            <family val="2"/>
            <charset val="1"/>
          </rPr>
          <t xml:space="preserve">Triacylglycerol (mg/dL)</t>
        </r>
      </text>
    </comment>
    <comment ref="CE1" authorId="0">
      <text>
        <r>
          <rPr>
            <sz val="10"/>
            <rFont val="Arial"/>
            <family val="2"/>
            <charset val="1"/>
          </rPr>
          <t xml:space="preserve">Creatinine (mg/dL)</t>
        </r>
      </text>
    </comment>
    <comment ref="CF1" authorId="0">
      <text>
        <r>
          <rPr>
            <sz val="10"/>
            <rFont val="Arial"/>
            <family val="2"/>
            <charset val="1"/>
          </rPr>
          <t xml:space="preserve">Uric acid (mg/dL)</t>
        </r>
      </text>
    </comment>
    <comment ref="CH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I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J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K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L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M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N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O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P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Q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R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CS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T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CU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V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CW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CX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CY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CZ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A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B1" authorId="0">
      <text>
        <r>
          <rPr>
            <sz val="10"/>
            <rFont val="Arial"/>
            <family val="2"/>
            <charset val="1"/>
          </rPr>
          <t xml:space="preserve">Escherichia coli (log 10 cfu/g)</t>
        </r>
      </text>
    </comment>
    <comment ref="DC1" authorId="0">
      <text>
        <r>
          <rPr>
            <sz val="10"/>
            <rFont val="Arial"/>
            <family val="2"/>
            <charset val="1"/>
          </rPr>
          <t xml:space="preserve">Lactic Acid Bacteria (log 10 cfu/g)</t>
        </r>
      </text>
    </comment>
    <comment ref="DD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E1" authorId="0">
      <text>
        <r>
          <rPr>
            <sz val="10"/>
            <rFont val="Arial"/>
            <family val="2"/>
            <charset val="1"/>
          </rPr>
          <t xml:space="preserve">Coliform (log 10 cfu/g )</t>
        </r>
      </text>
    </comment>
    <comment ref="DF1" authorId="0">
      <text>
        <r>
          <rPr>
            <sz val="10"/>
            <rFont val="Arial"/>
            <family val="2"/>
            <charset val="1"/>
          </rPr>
          <t xml:space="preserve">Clostridium (log 10 cfu/g)</t>
        </r>
      </text>
    </comment>
    <comment ref="DG1" authorId="0">
      <text>
        <r>
          <rPr>
            <sz val="10"/>
            <rFont val="Arial"/>
            <family val="2"/>
            <charset val="1"/>
          </rPr>
          <t xml:space="preserve">Total Aerobic 
Bacteria (log 10 cfu/g)</t>
        </r>
      </text>
    </comment>
    <comment ref="DI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J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K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DL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M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N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DO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P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Q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DU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V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W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  <comment ref="DX1" authorId="0">
      <text>
        <r>
          <rPr>
            <sz val="10"/>
            <rFont val="Arial"/>
            <family val="2"/>
            <charset val="1"/>
          </rPr>
          <t xml:space="preserve">pH crop</t>
        </r>
      </text>
    </comment>
    <comment ref="DY1" authorId="0">
      <text>
        <r>
          <rPr>
            <sz val="10"/>
            <rFont val="Arial"/>
            <family val="2"/>
            <charset val="1"/>
          </rPr>
          <t xml:space="preserve">pH illeum</t>
        </r>
      </text>
    </comment>
    <comment ref="DZ1" authorId="0">
      <text>
        <r>
          <rPr>
            <sz val="10"/>
            <rFont val="Arial"/>
            <family val="2"/>
            <charset val="1"/>
          </rPr>
          <t xml:space="preserve">pH caecum</t>
        </r>
      </text>
    </comment>
    <comment ref="EB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C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D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E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F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G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H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I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J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K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EM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N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O1" authorId="0">
      <text>
        <r>
          <rPr>
            <sz val="10"/>
            <rFont val="Arial"/>
            <family val="2"/>
            <charset val="1"/>
          </rPr>
          <t xml:space="preserve">1. Antibody Titer
2. log2N</t>
        </r>
      </text>
    </comment>
    <comment ref="EP1" authorId="0">
      <text>
        <r>
          <rPr>
            <sz val="10"/>
            <rFont val="Arial"/>
            <family val="2"/>
            <charset val="1"/>
          </rPr>
          <t xml:space="preserve">1. Antibody Titer
2. %</t>
        </r>
      </text>
    </comment>
    <comment ref="ER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S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T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U1" authorId="0">
      <text>
        <r>
          <rPr>
            <sz val="10"/>
            <rFont val="Arial"/>
            <family val="2"/>
            <charset val="1"/>
          </rPr>
          <t xml:space="preserve">Bursal index
</t>
        </r>
      </text>
    </comment>
    <comment ref="EV1" authorId="0">
      <text>
        <r>
          <rPr>
            <sz val="10"/>
            <rFont val="Arial"/>
            <family val="2"/>
            <charset val="1"/>
          </rPr>
          <t xml:space="preserve">Spleen index</t>
        </r>
      </text>
    </comment>
    <comment ref="EW1" authorId="0">
      <text>
        <r>
          <rPr>
            <sz val="10"/>
            <rFont val="Arial"/>
            <family val="2"/>
            <charset val="1"/>
          </rPr>
          <t xml:space="preserve">Thymus index</t>
        </r>
      </text>
    </comment>
    <comment ref="EY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EZ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A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B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C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D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E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F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G1" authorId="0">
      <text>
        <r>
          <rPr>
            <sz val="10"/>
            <rFont val="Arial"/>
            <family val="2"/>
            <charset val="1"/>
          </rPr>
          <t xml:space="preserve">Alanine aminotransferase (U/L)</t>
        </r>
      </text>
    </comment>
    <comment ref="FH1" authorId="0">
      <text>
        <r>
          <rPr>
            <sz val="10"/>
            <rFont val="Arial"/>
            <family val="2"/>
            <charset val="1"/>
          </rPr>
          <t xml:space="preserve">Glutathione (μmol/g)</t>
        </r>
      </text>
    </comment>
    <comment ref="FI1" authorId="0">
      <text>
        <r>
          <rPr>
            <sz val="10"/>
            <rFont val="Arial"/>
            <family val="2"/>
            <charset val="1"/>
          </rPr>
          <t xml:space="preserve">Lysozyme activities (mikrogram/mL)
</t>
        </r>
      </text>
    </comment>
    <comment ref="FJ1" authorId="0">
      <text>
        <r>
          <rPr>
            <sz val="12"/>
            <color rgb="FF131413"/>
            <rFont val="Times New Roman"/>
            <family val="1"/>
            <charset val="1"/>
          </rPr>
          <t xml:space="preserve">Glutathione reductase (U/g)</t>
        </r>
      </text>
    </comment>
    <comment ref="FK1" authorId="0">
      <text>
        <r>
          <rPr>
            <sz val="10"/>
            <rFont val="Arial"/>
            <family val="2"/>
            <charset val="1"/>
          </rPr>
          <t xml:space="preserve">Malondialdehyd (nmol/mg)</t>
        </r>
      </text>
    </comment>
    <comment ref="FL1" authorId="0">
      <text>
        <r>
          <rPr>
            <sz val="12"/>
            <color rgb="FF131413"/>
            <rFont val="Times New Roman"/>
            <family val="1"/>
            <charset val="1"/>
          </rPr>
          <t xml:space="preserve">Total antioxidant capacity (U/mg)</t>
        </r>
      </text>
    </comment>
    <comment ref="FM1" authorId="0">
      <text>
        <r>
          <rPr>
            <sz val="10"/>
            <color rgb="FF131413"/>
            <rFont val="Arial"/>
            <family val="2"/>
            <charset val="1"/>
          </rPr>
          <t xml:space="preserve">total superoxide dismutase (U/mg)</t>
        </r>
      </text>
    </comment>
    <comment ref="FN1" authorId="0">
      <text>
        <r>
          <rPr>
            <sz val="10"/>
            <rFont val="Arial"/>
            <family val="2"/>
            <charset val="1"/>
          </rPr>
          <t xml:space="preserve">Superoxide dismutase (% inhibition)</t>
        </r>
      </text>
    </comment>
    <comment ref="FP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Q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R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S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  <comment ref="FT1" authorId="0">
      <text>
        <r>
          <rPr>
            <sz val="10"/>
            <color rgb="FF131413"/>
            <rFont val="Arial"/>
            <family val="2"/>
            <charset val="1"/>
          </rPr>
          <t xml:space="preserve">Amylase (U/mg)</t>
        </r>
      </text>
    </comment>
    <comment ref="FU1" authorId="0">
      <text>
        <r>
          <rPr>
            <sz val="10"/>
            <color rgb="FF131413"/>
            <rFont val="Arial"/>
            <family val="2"/>
            <charset val="1"/>
          </rPr>
          <t xml:space="preserve">Chymotrypsin (U/mg)</t>
        </r>
      </text>
    </comment>
    <comment ref="FV1" authorId="0">
      <text>
        <r>
          <rPr>
            <sz val="10"/>
            <color rgb="FF131413"/>
            <rFont val="Arial"/>
            <family val="2"/>
            <charset val="1"/>
          </rPr>
          <t xml:space="preserve">Lipase (U/g)</t>
        </r>
      </text>
    </comment>
    <comment ref="FW1" authorId="0">
      <text>
        <r>
          <rPr>
            <sz val="10"/>
            <color rgb="FF131413"/>
            <rFont val="Arial"/>
            <family val="2"/>
            <charset val="1"/>
          </rPr>
          <t xml:space="preserve">Trypsin (U/mg)</t>
        </r>
      </text>
    </comment>
    <comment ref="FY1" authorId="0">
      <text>
        <r>
          <rPr>
            <sz val="10"/>
            <rFont val="Arial"/>
            <family val="2"/>
            <charset val="1"/>
          </rPr>
          <t xml:space="preserve">Mucous height (micrometer)</t>
        </r>
      </text>
    </comment>
    <comment ref="FZ1" authorId="0">
      <text>
        <r>
          <rPr>
            <sz val="10"/>
            <rFont val="Arial"/>
            <family val="2"/>
            <charset val="1"/>
          </rPr>
          <t xml:space="preserve">Villus height (micrometer)</t>
        </r>
      </text>
    </comment>
    <comment ref="GA1" authorId="0">
      <text>
        <r>
          <rPr>
            <sz val="10"/>
            <rFont val="Arial"/>
            <family val="2"/>
            <charset val="1"/>
          </rPr>
          <t xml:space="preserve">Crypt depth (micrometer)</t>
        </r>
      </text>
    </comment>
    <comment ref="GC1" authorId="0">
      <text>
        <r>
          <rPr>
            <sz val="10"/>
            <rFont val="Arial"/>
            <family val="2"/>
            <charset val="1"/>
          </rPr>
          <t xml:space="preserve">Number of goblet cell (cells/mm)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D6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D7" authorId="0">
      <text>
        <r>
          <rPr>
            <sz val="10"/>
            <rFont val="Arial"/>
            <family val="2"/>
            <charset val="1"/>
          </rPr>
          <t xml:space="preserve">1. AKKVFKRLEKLFSKIWNWK–NH 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mg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MM</author>
  </authors>
  <commentList>
    <comment ref="E14" authorId="0">
      <text>
        <r>
          <rPr>
            <sz val="10"/>
            <rFont val="Arial"/>
            <family val="2"/>
            <charset val="1"/>
          </rPr>
          <t xml:space="preserve">AKKVFKRLEKLFSKIWNWK–NH 2</t>
        </r>
      </text>
    </comment>
    <comment ref="E15" authorId="0">
      <text>
        <r>
          <rPr>
            <sz val="10"/>
            <rFont val="Arial"/>
            <family val="2"/>
            <charset val="1"/>
          </rPr>
          <t xml:space="preserve">AKKVFKRLEKLFSKIWNWK–NH 2</t>
        </r>
      </text>
    </comment>
    <comment ref="E18" authorId="0">
      <text>
        <r>
          <rPr>
            <sz val="10"/>
            <rFont val="Arial"/>
            <family val="2"/>
            <charset val="1"/>
          </rPr>
          <t xml:space="preserve">KWKKLLKKPLLKKLLKKL-NH 2
cecropin A (1-8)-magainin 2(1-12)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KWKKLLKKPLLKKLLKKL-NH 2
cecropin A (1-8)-magainin 2(1-12)</t>
        </r>
      </text>
    </comment>
    <comment ref="G50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1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2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3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G58" authorId="0">
      <text>
        <r>
          <rPr>
            <sz val="10"/>
            <rFont val="Arial"/>
            <family val="2"/>
            <charset val="1"/>
          </rPr>
          <t xml:space="preserve">mg/L</t>
        </r>
      </text>
    </comment>
    <comment ref="W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X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Y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Z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AA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AB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AD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E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F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G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H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I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J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K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L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M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N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O1" authorId="0">
      <text>
        <r>
          <rPr>
            <sz val="10"/>
            <rFont val="Arial"/>
            <family val="2"/>
            <charset val="1"/>
          </rPr>
          <t xml:space="preserve">log 10 cfu/g </t>
        </r>
      </text>
    </comment>
    <comment ref="AP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Q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R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S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T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U1" authorId="0">
      <text>
        <r>
          <rPr>
            <sz val="10"/>
            <rFont val="Arial"/>
            <family val="2"/>
            <charset val="1"/>
          </rPr>
          <t xml:space="preserve">log 10 cfu/g</t>
        </r>
      </text>
    </comment>
    <comment ref="AW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AX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AY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AZ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A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B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C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D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E1" authorId="0">
      <text>
        <r>
          <rPr>
            <sz val="10"/>
            <rFont val="Arial"/>
            <family val="2"/>
            <charset val="1"/>
          </rPr>
          <t xml:space="preserve">mikromili</t>
        </r>
      </text>
    </comment>
    <comment ref="BJ1" authorId="0">
      <text>
        <r>
          <rPr>
            <sz val="10"/>
            <rFont val="Arial"/>
            <family val="2"/>
            <charset val="1"/>
          </rPr>
          <t xml:space="preserve">%</t>
        </r>
      </text>
    </comment>
    <comment ref="BP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Q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R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S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T1" authorId="0">
      <text>
        <r>
          <rPr>
            <sz val="10"/>
            <rFont val="Arial"/>
            <family val="2"/>
            <charset val="1"/>
          </rPr>
          <t xml:space="preserve">g/L</t>
        </r>
      </text>
    </comment>
    <comment ref="BU1" authorId="0">
      <text>
        <r>
          <rPr>
            <sz val="10"/>
            <rFont val="Arial"/>
            <family val="2"/>
            <charset val="1"/>
          </rPr>
          <t xml:space="preserve">% inhibition</t>
        </r>
      </text>
    </comment>
    <comment ref="BV1" authorId="0">
      <text>
        <r>
          <rPr>
            <sz val="10"/>
            <rFont val="Arial"/>
            <family val="2"/>
            <charset val="1"/>
          </rPr>
          <t xml:space="preserve">mikrogram/mL
</t>
        </r>
      </text>
    </comment>
  </commentList>
</comments>
</file>

<file path=xl/sharedStrings.xml><?xml version="1.0" encoding="utf-8"?>
<sst xmlns="http://schemas.openxmlformats.org/spreadsheetml/2006/main" count="5064" uniqueCount="635">
  <si>
    <t xml:space="preserve">study</t>
  </si>
  <si>
    <t xml:space="preserve">author</t>
  </si>
  <si>
    <t xml:space="preserve">year</t>
  </si>
  <si>
    <t xml:space="preserve">peptide</t>
  </si>
  <si>
    <t xml:space="preserve">purity</t>
  </si>
  <si>
    <t xml:space="preserve">treatment</t>
  </si>
  <si>
    <t xml:space="preserve">level</t>
  </si>
  <si>
    <t xml:space="preserve">broiler</t>
  </si>
  <si>
    <t xml:space="preserve">sex</t>
  </si>
  <si>
    <t xml:space="preserve">period_starter</t>
  </si>
  <si>
    <t xml:space="preserve">period_finisher</t>
  </si>
  <si>
    <t xml:space="preserve">period_total</t>
  </si>
  <si>
    <t xml:space="preserve">PRF_STG_BW</t>
  </si>
  <si>
    <t xml:space="preserve">PRF_STG_ADG</t>
  </si>
  <si>
    <t xml:space="preserve">PRF_STG_DFI</t>
  </si>
  <si>
    <t xml:space="preserve">PRF_STG_FCR</t>
  </si>
  <si>
    <t xml:space="preserve">PRF_FNS_BW</t>
  </si>
  <si>
    <t xml:space="preserve">PRF_FNS_ADG</t>
  </si>
  <si>
    <t xml:space="preserve">PRF_FNS_DFI</t>
  </si>
  <si>
    <t xml:space="preserve">PRF_FNS_FCR</t>
  </si>
  <si>
    <t xml:space="preserve">PRF_TTL_BW</t>
  </si>
  <si>
    <t xml:space="preserve">PRF_TTL_ADG</t>
  </si>
  <si>
    <t xml:space="preserve">PRF_TTL_DFI</t>
  </si>
  <si>
    <t xml:space="preserve">PRF_TTL_FCR</t>
  </si>
  <si>
    <t xml:space="preserve">PRF_TTL_MRT</t>
  </si>
  <si>
    <t xml:space="preserve">PRF_TTL_FETPDS</t>
  </si>
  <si>
    <t xml:space="preserve">PRF_STG_PER</t>
  </si>
  <si>
    <t xml:space="preserve">PRF_STG_EPEF</t>
  </si>
  <si>
    <t xml:space="preserve">PRF_STG_EBI</t>
  </si>
  <si>
    <t xml:space="preserve">PRF_FNS_PER</t>
  </si>
  <si>
    <t xml:space="preserve">PRF_FNS_EPEF</t>
  </si>
  <si>
    <t xml:space="preserve">PRF_FNS_EBI</t>
  </si>
  <si>
    <t xml:space="preserve">PRF_EXS</t>
  </si>
  <si>
    <t xml:space="preserve">DIG_STG_DM</t>
  </si>
  <si>
    <t xml:space="preserve">DIG_STG_OM</t>
  </si>
  <si>
    <t xml:space="preserve">DIG_STG_CP</t>
  </si>
  <si>
    <t xml:space="preserve">DIG_STG_GE</t>
  </si>
  <si>
    <t xml:space="preserve">DIG_STG_IDE</t>
  </si>
  <si>
    <t xml:space="preserve">DIG_STG_AME</t>
  </si>
  <si>
    <t xml:space="preserve">DIG_STG_AMEN</t>
  </si>
  <si>
    <t xml:space="preserve">DIG_STG_STR</t>
  </si>
  <si>
    <t xml:space="preserve">DIG_STG_FAT</t>
  </si>
  <si>
    <t xml:space="preserve">DIG_STG_CAL</t>
  </si>
  <si>
    <t xml:space="preserve">DIG_STG_POS</t>
  </si>
  <si>
    <t xml:space="preserve">DIG_STG_ASH</t>
  </si>
  <si>
    <t xml:space="preserve">DIG_FNS_DM</t>
  </si>
  <si>
    <t xml:space="preserve">DIG_FNS_OM</t>
  </si>
  <si>
    <t xml:space="preserve">DIG_FNS_CP</t>
  </si>
  <si>
    <t xml:space="preserve">DIG_FNS_GE</t>
  </si>
  <si>
    <t xml:space="preserve">DIG_FNS_AME</t>
  </si>
  <si>
    <t xml:space="preserve">DIG_FNS_IDE</t>
  </si>
  <si>
    <t xml:space="preserve">DIG_FNS_FAT</t>
  </si>
  <si>
    <t xml:space="preserve">CRC_TTL</t>
  </si>
  <si>
    <t xml:space="preserve">CRC_BRS</t>
  </si>
  <si>
    <t xml:space="preserve">CRC_LEG</t>
  </si>
  <si>
    <t xml:space="preserve">CRC_FPD</t>
  </si>
  <si>
    <t xml:space="preserve">CRC_PRV</t>
  </si>
  <si>
    <t xml:space="preserve">CRC_GIZ</t>
  </si>
  <si>
    <t xml:space="preserve">CRC_LVR</t>
  </si>
  <si>
    <t xml:space="preserve">CRC_SPL</t>
  </si>
  <si>
    <t xml:space="preserve">CRC_PNCR</t>
  </si>
  <si>
    <t xml:space="preserve">CRC_BRA</t>
  </si>
  <si>
    <t xml:space="preserve">SER_STG_TLPr</t>
  </si>
  <si>
    <t xml:space="preserve">SER_STG_ALB</t>
  </si>
  <si>
    <t xml:space="preserve">SER_STG_GLB</t>
  </si>
  <si>
    <t xml:space="preserve">SER_STG_ALB__GLB</t>
  </si>
  <si>
    <t xml:space="preserve">SER_STG_CLS</t>
  </si>
  <si>
    <t xml:space="preserve">SER_STG_TLP</t>
  </si>
  <si>
    <t xml:space="preserve">SER_STG_TAG</t>
  </si>
  <si>
    <t xml:space="preserve">SER_STG_CRT</t>
  </si>
  <si>
    <t xml:space="preserve">SER_STG_URC</t>
  </si>
  <si>
    <t xml:space="preserve">SER_FNS_TLPr</t>
  </si>
  <si>
    <t xml:space="preserve">SER_FNS_ALB</t>
  </si>
  <si>
    <t xml:space="preserve">SER_FNS_GLB</t>
  </si>
  <si>
    <t xml:space="preserve">SER_FNS_ALB__GLB</t>
  </si>
  <si>
    <t xml:space="preserve">SER_FNS_CLS</t>
  </si>
  <si>
    <t xml:space="preserve">SER_FNS_TLP</t>
  </si>
  <si>
    <t xml:space="preserve">SER_FNS_TAG</t>
  </si>
  <si>
    <t xml:space="preserve">SER_FNS_CRT</t>
  </si>
  <si>
    <t xml:space="preserve">SER_FNS_URC</t>
  </si>
  <si>
    <t xml:space="preserve">BAC_STG_ILL_CLF</t>
  </si>
  <si>
    <t xml:space="preserve">BAC_STG_ILL_CLS</t>
  </si>
  <si>
    <t xml:space="preserve">BAC_STG_ILL_ECO</t>
  </si>
  <si>
    <t xml:space="preserve">BAC_STG_ILL_LAB</t>
  </si>
  <si>
    <t xml:space="preserve">BAC_STG_ILL_TAB</t>
  </si>
  <si>
    <t xml:space="preserve">BAC_STG_CEC_CLF</t>
  </si>
  <si>
    <t xml:space="preserve">BAC_STG_CEC_CLS</t>
  </si>
  <si>
    <t xml:space="preserve">BAC_STG_CEC_ECO</t>
  </si>
  <si>
    <t xml:space="preserve">BAC_STG_CEC_LAB</t>
  </si>
  <si>
    <t xml:space="preserve">BAC_STG_CEC_TAB</t>
  </si>
  <si>
    <t xml:space="preserve">BAC_STG_EXC_CLF</t>
  </si>
  <si>
    <t xml:space="preserve">BAC_STG_EXC_CLS</t>
  </si>
  <si>
    <t xml:space="preserve">BAC_STG_EXC_TAB</t>
  </si>
  <si>
    <t xml:space="preserve">BAC_FNS_ILL_CLF</t>
  </si>
  <si>
    <t xml:space="preserve">BAC_FNS_ILL_CLS</t>
  </si>
  <si>
    <t xml:space="preserve">BAC_FNS_ILL_ECO</t>
  </si>
  <si>
    <t xml:space="preserve">BAC_FNS_ILL_LAB</t>
  </si>
  <si>
    <t xml:space="preserve">BAC_FNS_ILL_TAB</t>
  </si>
  <si>
    <t xml:space="preserve">BAC_FNS_CEC_CLF</t>
  </si>
  <si>
    <t xml:space="preserve">BAC_FNS_CEC_CLS</t>
  </si>
  <si>
    <t xml:space="preserve">BAC_FNS_CEC_ECO</t>
  </si>
  <si>
    <t xml:space="preserve">BAC_FNS_CEC_LAB</t>
  </si>
  <si>
    <t xml:space="preserve">BAC_FNS_CEC_TAB</t>
  </si>
  <si>
    <t xml:space="preserve">BAC_FNS_EXC_CLF</t>
  </si>
  <si>
    <t xml:space="preserve">BAC_FNS_EXC_CLS</t>
  </si>
  <si>
    <t xml:space="preserve">BAC_FNS_EXC_TAB</t>
  </si>
  <si>
    <t xml:space="preserve">MOR_MCS_DUO</t>
  </si>
  <si>
    <t xml:space="preserve">MOR_MCS_JEJ</t>
  </si>
  <si>
    <t xml:space="preserve">MOR_MCS_ILL</t>
  </si>
  <si>
    <t xml:space="preserve">MOR_VHI_DUO</t>
  </si>
  <si>
    <t xml:space="preserve">MOR_VHI_JEJ</t>
  </si>
  <si>
    <t xml:space="preserve">MOR_VHI_ILL</t>
  </si>
  <si>
    <t xml:space="preserve">MOR_CRD_DUO</t>
  </si>
  <si>
    <t xml:space="preserve">MOR_CRD_JEJ</t>
  </si>
  <si>
    <t xml:space="preserve">MOR_CRD_ILL</t>
  </si>
  <si>
    <t xml:space="preserve">MOR_VHI_CRD_DUO</t>
  </si>
  <si>
    <t xml:space="preserve">MOR_VHI_CRD_JEJ</t>
  </si>
  <si>
    <t xml:space="preserve">MOR_VHI_CRD_ILL</t>
  </si>
  <si>
    <t xml:space="preserve">MOR_GLB_DUO</t>
  </si>
  <si>
    <t xml:space="preserve">MOR_GLB_JEJ</t>
  </si>
  <si>
    <t xml:space="preserve">MOR_GLB_ILL</t>
  </si>
  <si>
    <t xml:space="preserve">MOR_PH_CRP</t>
  </si>
  <si>
    <t xml:space="preserve">MOR_PH_ILL</t>
  </si>
  <si>
    <t xml:space="preserve">MOR_PH_CEC</t>
  </si>
  <si>
    <t xml:space="preserve">IMN_STG_IGA</t>
  </si>
  <si>
    <t xml:space="preserve">IMN_STG_IGM</t>
  </si>
  <si>
    <t xml:space="preserve">IMN_STG_IGG</t>
  </si>
  <si>
    <t xml:space="preserve">IMN_STG_C3</t>
  </si>
  <si>
    <t xml:space="preserve">IMN_STG_C4</t>
  </si>
  <si>
    <t xml:space="preserve">IMN_FNS_IGA</t>
  </si>
  <si>
    <t xml:space="preserve">IMN_FNS_IGM</t>
  </si>
  <si>
    <t xml:space="preserve">IMN_FNS_IGG</t>
  </si>
  <si>
    <t xml:space="preserve">IMN_FNS_C3</t>
  </si>
  <si>
    <t xml:space="preserve">IMN_FNS_C4</t>
  </si>
  <si>
    <t xml:space="preserve">ANT_STG_HI</t>
  </si>
  <si>
    <t xml:space="preserve">ANT_STG_STG</t>
  </si>
  <si>
    <t xml:space="preserve">ANT_FNS_HI</t>
  </si>
  <si>
    <t xml:space="preserve">ANT_FNS_ANA</t>
  </si>
  <si>
    <t xml:space="preserve">ORM_STG_BIX</t>
  </si>
  <si>
    <t xml:space="preserve">ORM_STG_SIX</t>
  </si>
  <si>
    <t xml:space="preserve">ORM_STG_TIX</t>
  </si>
  <si>
    <t xml:space="preserve">ORM_FNS_BIX</t>
  </si>
  <si>
    <t xml:space="preserve">ORM_FNS_SIX</t>
  </si>
  <si>
    <t xml:space="preserve">ORM_FNS_TIX</t>
  </si>
  <si>
    <t xml:space="preserve">OKS_STG_ALT</t>
  </si>
  <si>
    <t xml:space="preserve">OKS_STG_AST</t>
  </si>
  <si>
    <t xml:space="preserve">OKS_STG_GSH</t>
  </si>
  <si>
    <t xml:space="preserve">OKS_STG_GTR</t>
  </si>
  <si>
    <t xml:space="preserve">OKS_STG_MDA</t>
  </si>
  <si>
    <t xml:space="preserve">OKS_STG_TAOC</t>
  </si>
  <si>
    <t xml:space="preserve">OKS_STG_TSOD</t>
  </si>
  <si>
    <t xml:space="preserve">OKS_FNS_ALT</t>
  </si>
  <si>
    <t xml:space="preserve">OKS_FNS_AST</t>
  </si>
  <si>
    <t xml:space="preserve">OKS_FNS_GSH</t>
  </si>
  <si>
    <t xml:space="preserve">OKS_FNS_LYS</t>
  </si>
  <si>
    <t xml:space="preserve">OKS_FNS_GTR</t>
  </si>
  <si>
    <t xml:space="preserve">OKS_FNS_MDA</t>
  </si>
  <si>
    <t xml:space="preserve">OKS_FNS_TAOC</t>
  </si>
  <si>
    <t xml:space="preserve">OKS_FNS_TSOD</t>
  </si>
  <si>
    <t xml:space="preserve">OKS_FNS_SOD</t>
  </si>
  <si>
    <t xml:space="preserve">EZN_STG_AML</t>
  </si>
  <si>
    <t xml:space="preserve">EZN_STG_CHY</t>
  </si>
  <si>
    <t xml:space="preserve">EZN_STG_LPS</t>
  </si>
  <si>
    <t xml:space="preserve">EZN_STG_TRP</t>
  </si>
  <si>
    <t xml:space="preserve">EZN_FNS_AML</t>
  </si>
  <si>
    <t xml:space="preserve">EZN_FNS_CHY</t>
  </si>
  <si>
    <t xml:space="preserve">EZN_FNS_LPS</t>
  </si>
  <si>
    <t xml:space="preserve">EZN_FNS_TRP</t>
  </si>
  <si>
    <t xml:space="preserve">Bao_et_al.</t>
  </si>
  <si>
    <t xml:space="preserve">control</t>
  </si>
  <si>
    <t xml:space="preserve">Arbor_Acres</t>
  </si>
  <si>
    <t xml:space="preserve">male</t>
  </si>
  <si>
    <t xml:space="preserve">1-21</t>
  </si>
  <si>
    <t xml:space="preserve">22-42</t>
  </si>
  <si>
    <t xml:space="preserve">1-42</t>
  </si>
  <si>
    <t xml:space="preserve">pig_antimikrobial-peptida</t>
  </si>
  <si>
    <t xml:space="preserve">purified_peptide</t>
  </si>
  <si>
    <t xml:space="preserve">feed</t>
  </si>
  <si>
    <t xml:space="preserve">crude_peptide</t>
  </si>
  <si>
    <t xml:space="preserve">water</t>
  </si>
  <si>
    <t xml:space="preserve">Ohh_et_al.</t>
  </si>
  <si>
    <t xml:space="preserve">ROSS_308</t>
  </si>
  <si>
    <t xml:space="preserve">potato_protein</t>
  </si>
  <si>
    <t xml:space="preserve">refined_potato_protein</t>
  </si>
  <si>
    <t xml:space="preserve">Choi_et_al.</t>
  </si>
  <si>
    <t xml:space="preserve">unknown</t>
  </si>
  <si>
    <t xml:space="preserve">22-35</t>
  </si>
  <si>
    <t xml:space="preserve">1-35</t>
  </si>
  <si>
    <t xml:space="preserve">antimicrobial_peptide_A3</t>
  </si>
  <si>
    <t xml:space="preserve">antimicrobial_peptide_P5</t>
  </si>
  <si>
    <t xml:space="preserve">Abdel-Latif_et_al.</t>
  </si>
  <si>
    <t xml:space="preserve">lysozyme</t>
  </si>
  <si>
    <t xml:space="preserve">Abdollahi_et_al.</t>
  </si>
  <si>
    <t xml:space="preserve">soybean_bioactive_peptide</t>
  </si>
  <si>
    <t xml:space="preserve">Ma_et_al.</t>
  </si>
  <si>
    <t xml:space="preserve">plectasin</t>
  </si>
  <si>
    <t xml:space="preserve">Osho_et_al.</t>
  </si>
  <si>
    <t xml:space="preserve">Cobb_500</t>
  </si>
  <si>
    <t xml:space="preserve">1-22</t>
  </si>
  <si>
    <t xml:space="preserve">Daneshmand_et_al.</t>
  </si>
  <si>
    <t xml:space="preserve">1-10</t>
  </si>
  <si>
    <t xml:space="preserve">11-24</t>
  </si>
  <si>
    <t xml:space="preserve">1-24</t>
  </si>
  <si>
    <t xml:space="preserve">camel_lactoferrin</t>
  </si>
  <si>
    <t xml:space="preserve">Torki_et_al.</t>
  </si>
  <si>
    <t xml:space="preserve">14-28</t>
  </si>
  <si>
    <t xml:space="preserve">29-33</t>
  </si>
  <si>
    <t xml:space="preserve">14-33</t>
  </si>
  <si>
    <t xml:space="preserve">Rezaei_and_Teimouri</t>
  </si>
  <si>
    <t xml:space="preserve">Unknown</t>
  </si>
  <si>
    <t xml:space="preserve">11-28</t>
  </si>
  <si>
    <t xml:space="preserve">Wang_et_al.</t>
  </si>
  <si>
    <t xml:space="preserve">22-28</t>
  </si>
  <si>
    <t xml:space="preserve">1-28</t>
  </si>
  <si>
    <t xml:space="preserve">sublancin</t>
  </si>
  <si>
    <t xml:space="preserve">Gong_et_al.</t>
  </si>
  <si>
    <t xml:space="preserve">25-35</t>
  </si>
  <si>
    <t xml:space="preserve">Lohmann_Brown</t>
  </si>
  <si>
    <t xml:space="preserve">swine_gut_antimicrobial_peptide</t>
  </si>
  <si>
    <t xml:space="preserve">injected</t>
  </si>
  <si>
    <t xml:space="preserve">Wen_and_He</t>
  </si>
  <si>
    <t xml:space="preserve">Lingnan</t>
  </si>
  <si>
    <t xml:space="preserve">29-42</t>
  </si>
  <si>
    <t xml:space="preserve">14-42</t>
  </si>
  <si>
    <t xml:space="preserve">cecropin_A</t>
  </si>
  <si>
    <t xml:space="preserve">King_et_al.</t>
  </si>
  <si>
    <t xml:space="preserve">1-14</t>
  </si>
  <si>
    <t xml:space="preserve">14-35</t>
  </si>
  <si>
    <t xml:space="preserve">spray_dried_bovine_colostrum</t>
  </si>
  <si>
    <t xml:space="preserve">spray_dried_bovine_plasma</t>
  </si>
  <si>
    <t xml:space="preserve">spray_dried_porcine_plasma</t>
  </si>
  <si>
    <t xml:space="preserve">Han_et_al.</t>
  </si>
  <si>
    <t xml:space="preserve">bee_venom</t>
  </si>
  <si>
    <t xml:space="preserve">Hu_et_al.</t>
  </si>
  <si>
    <t xml:space="preserve">glucagon_like_peptide</t>
  </si>
  <si>
    <t xml:space="preserve">Zhang_et_al.</t>
  </si>
  <si>
    <t xml:space="preserve">lysozyme__vacuum_microwave_dehydration</t>
  </si>
  <si>
    <t xml:space="preserve">Kim_et_al.</t>
  </si>
  <si>
    <t xml:space="preserve">Salavati_et_al.</t>
  </si>
  <si>
    <t xml:space="preserve">sesame_meal_bioactive_peptide</t>
  </si>
  <si>
    <t xml:space="preserve">Jiang_et_al.</t>
  </si>
  <si>
    <t xml:space="preserve">29-49</t>
  </si>
  <si>
    <t xml:space="preserve">1-49</t>
  </si>
  <si>
    <t xml:space="preserve">Wallace_and_Yang</t>
  </si>
  <si>
    <t xml:space="preserve">Liu_et_al.</t>
  </si>
  <si>
    <t xml:space="preserve">15-28</t>
  </si>
  <si>
    <t xml:space="preserve">Frikha_et_al.</t>
  </si>
  <si>
    <t xml:space="preserve">1-15</t>
  </si>
  <si>
    <t xml:space="preserve">16-22</t>
  </si>
  <si>
    <t xml:space="preserve">hydrolyzed_porcine_mucosa</t>
  </si>
  <si>
    <t xml:space="preserve">Mateos_et_al.</t>
  </si>
  <si>
    <t xml:space="preserve">22-32</t>
  </si>
  <si>
    <t xml:space="preserve">1-32</t>
  </si>
  <si>
    <t xml:space="preserve">Karimzadeh_et_al.</t>
  </si>
  <si>
    <t xml:space="preserve">canola_bioactive_peptide</t>
  </si>
  <si>
    <t xml:space="preserve">Józefiak_et_al.</t>
  </si>
  <si>
    <t xml:space="preserve">female</t>
  </si>
  <si>
    <t xml:space="preserve">1-8</t>
  </si>
  <si>
    <t xml:space="preserve">9-35</t>
  </si>
  <si>
    <t xml:space="preserve">insect_peptide</t>
  </si>
  <si>
    <t xml:space="preserve">15-35</t>
  </si>
  <si>
    <t xml:space="preserve">22-41</t>
  </si>
  <si>
    <t xml:space="preserve">1-41</t>
  </si>
  <si>
    <t xml:space="preserve">Bai_et_al.</t>
  </si>
  <si>
    <t xml:space="preserve">mix</t>
  </si>
  <si>
    <t xml:space="preserve">cecropin</t>
  </si>
  <si>
    <t xml:space="preserve">Humphrey_et_al.</t>
  </si>
  <si>
    <t xml:space="preserve">1-19</t>
  </si>
  <si>
    <t xml:space="preserve">lactoferrin</t>
  </si>
  <si>
    <t xml:space="preserve">Oblakova_et_al.</t>
  </si>
  <si>
    <t xml:space="preserve">22-49</t>
  </si>
  <si>
    <t xml:space="preserve">natstim</t>
  </si>
  <si>
    <t xml:space="preserve">Geier_et_al.</t>
  </si>
  <si>
    <t xml:space="preserve">25-32</t>
  </si>
  <si>
    <t xml:space="preserve">bovine_lactoferrin</t>
  </si>
  <si>
    <t xml:space="preserve">Ali_and_Mohanny</t>
  </si>
  <si>
    <t xml:space="preserve">Aguirre_et_al.</t>
  </si>
  <si>
    <t xml:space="preserve">8-28</t>
  </si>
  <si>
    <t xml:space="preserve">8-42</t>
  </si>
  <si>
    <t xml:space="preserve">Beski_et_al.</t>
  </si>
  <si>
    <t xml:space="preserve">Enany_et_al.</t>
  </si>
  <si>
    <t xml:space="preserve">Hubbard</t>
  </si>
  <si>
    <t xml:space="preserve">microcin_j28</t>
  </si>
  <si>
    <t xml:space="preserve">pty</t>
  </si>
  <si>
    <t xml:space="preserve">lvl</t>
  </si>
  <si>
    <t xml:space="preserve">brl</t>
  </si>
  <si>
    <t xml:space="preserve">sx</t>
  </si>
  <si>
    <t xml:space="preserve">MOR_MCS</t>
  </si>
  <si>
    <t xml:space="preserve">MOR_VHI</t>
  </si>
  <si>
    <t xml:space="preserve">MOR_CRD</t>
  </si>
  <si>
    <t xml:space="preserve">MOR_VHI_CRD</t>
  </si>
  <si>
    <t xml:space="preserve">MOR_GLB</t>
  </si>
  <si>
    <t xml:space="preserve">Y1PRF_STG_BW</t>
  </si>
  <si>
    <t xml:space="preserve">Y2PRF_STG_ADG</t>
  </si>
  <si>
    <t xml:space="preserve">Y3PRF_STG_DFI</t>
  </si>
  <si>
    <t xml:space="preserve">Y4PRF_STG_FCR</t>
  </si>
  <si>
    <t xml:space="preserve">Y5PRF_FNS_BW</t>
  </si>
  <si>
    <t xml:space="preserve">Y6PRF_FNS_ADG</t>
  </si>
  <si>
    <t xml:space="preserve">Y7PRF_FNS_DFI</t>
  </si>
  <si>
    <t xml:space="preserve">Y8PRF_FNS_FCR</t>
  </si>
  <si>
    <t xml:space="preserve">Y9PRF_TTL_BW</t>
  </si>
  <si>
    <t xml:space="preserve">Y10PRF_TTL_ADG</t>
  </si>
  <si>
    <t xml:space="preserve">Y11PRF_TTL_DFI</t>
  </si>
  <si>
    <t xml:space="preserve">Y12PRF_TTL_FCR</t>
  </si>
  <si>
    <t xml:space="preserve">Y13PRF_TTL_MRT</t>
  </si>
  <si>
    <t xml:space="preserve">Y14PRF_TTL_FETPDS</t>
  </si>
  <si>
    <t xml:space="preserve">Y15PRF_STG_PER</t>
  </si>
  <si>
    <t xml:space="preserve">Y16PRF_STG_EPEF</t>
  </si>
  <si>
    <t xml:space="preserve">Y17PRF_STG_EBI</t>
  </si>
  <si>
    <t xml:space="preserve">Y18PRF_FNS_PER</t>
  </si>
  <si>
    <t xml:space="preserve">Y19PRF_FNS_EPEF</t>
  </si>
  <si>
    <t xml:space="preserve">Y20PRF_FNS_EBI</t>
  </si>
  <si>
    <t xml:space="preserve">Y21PRF_EXS</t>
  </si>
  <si>
    <t xml:space="preserve">Y22DIG_STG_DM</t>
  </si>
  <si>
    <t xml:space="preserve">Y23DIG_STG_OM</t>
  </si>
  <si>
    <t xml:space="preserve">Y24DIG_STG_CP</t>
  </si>
  <si>
    <t xml:space="preserve">Y25DIG_STG_GE</t>
  </si>
  <si>
    <t xml:space="preserve">Y26DIG_STG_IDE</t>
  </si>
  <si>
    <t xml:space="preserve">Y27DIG_STG_AME</t>
  </si>
  <si>
    <t xml:space="preserve">Y28DIG_STG_AMEN</t>
  </si>
  <si>
    <t xml:space="preserve">Y29DIG_STG_STR</t>
  </si>
  <si>
    <t xml:space="preserve">Y30DIG_STG_FAT</t>
  </si>
  <si>
    <t xml:space="preserve">Y31DIG_STG_CAL</t>
  </si>
  <si>
    <t xml:space="preserve">Y32DIG_STG_POS</t>
  </si>
  <si>
    <t xml:space="preserve">Y33DIG_STG_ASH</t>
  </si>
  <si>
    <t xml:space="preserve">Y34DIG_FNS_DM</t>
  </si>
  <si>
    <t xml:space="preserve">Y35DIG_FNS_OM</t>
  </si>
  <si>
    <t xml:space="preserve">Y36DIG_FNS_CP</t>
  </si>
  <si>
    <t xml:space="preserve">Y37DIG_FNS_GE</t>
  </si>
  <si>
    <t xml:space="preserve">Y38DIG_FNS_AME</t>
  </si>
  <si>
    <t xml:space="preserve">Y39DIG_FNS_IDE</t>
  </si>
  <si>
    <t xml:space="preserve">Y40DIG_FNS_FAT</t>
  </si>
  <si>
    <t xml:space="preserve">Y41CRC_TTL</t>
  </si>
  <si>
    <t xml:space="preserve">Y42CRC_BRS</t>
  </si>
  <si>
    <t xml:space="preserve">Y43CRC_LEG</t>
  </si>
  <si>
    <t xml:space="preserve">Y44CRC_FPD</t>
  </si>
  <si>
    <t xml:space="preserve">Y45CRC_PRV</t>
  </si>
  <si>
    <t xml:space="preserve">Y46CRC_GIZ</t>
  </si>
  <si>
    <t xml:space="preserve">Y47CRC_LVR</t>
  </si>
  <si>
    <t xml:space="preserve">Y48CRC_SPL</t>
  </si>
  <si>
    <t xml:space="preserve">Y49CRC_PNCR</t>
  </si>
  <si>
    <t xml:space="preserve">Y50CRC_BRA</t>
  </si>
  <si>
    <t xml:space="preserve">Y51SER_STG_TLPr</t>
  </si>
  <si>
    <t xml:space="preserve">Y52SER_STG_ALB</t>
  </si>
  <si>
    <t xml:space="preserve">Y53SER_STG_GLB</t>
  </si>
  <si>
    <t xml:space="preserve">Y54SER_STG_ALB__GLB</t>
  </si>
  <si>
    <t xml:space="preserve">Y55SER_STG_CLS</t>
  </si>
  <si>
    <t xml:space="preserve">Y56SER_STG_TLP</t>
  </si>
  <si>
    <t xml:space="preserve">Y57SER_STG_TAG</t>
  </si>
  <si>
    <t xml:space="preserve">Y58SER_STG_CRT</t>
  </si>
  <si>
    <t xml:space="preserve">Y59SER_STG_URC</t>
  </si>
  <si>
    <t xml:space="preserve">Y60SER_FNS_TLPr</t>
  </si>
  <si>
    <t xml:space="preserve">Y61SER_FNS_ALB</t>
  </si>
  <si>
    <t xml:space="preserve">Y62SER_FNS_GLB</t>
  </si>
  <si>
    <t xml:space="preserve">Y63SER_FNS_ALB__GLB</t>
  </si>
  <si>
    <t xml:space="preserve">Y64SER_FNS_CLS</t>
  </si>
  <si>
    <t xml:space="preserve">Y65SER_FNS_TLP</t>
  </si>
  <si>
    <t xml:space="preserve">Y66SER_FNS_TAG</t>
  </si>
  <si>
    <t xml:space="preserve">Y67SER_FNS_CRT</t>
  </si>
  <si>
    <t xml:space="preserve">Y68SER_FNS_URC</t>
  </si>
  <si>
    <t xml:space="preserve">Y69BAC_STG_ILL_CLF</t>
  </si>
  <si>
    <t xml:space="preserve">Y70BAC_STG_ILL_CLS</t>
  </si>
  <si>
    <t xml:space="preserve">Y71BAC_STG_ILL_ECO</t>
  </si>
  <si>
    <t xml:space="preserve">Y72BAC_STG_ILL_LAB</t>
  </si>
  <si>
    <t xml:space="preserve">Y73BAC_STG_ILL_TAB</t>
  </si>
  <si>
    <t xml:space="preserve">Y74BAC_STG_CEC_CLF</t>
  </si>
  <si>
    <t xml:space="preserve">Y75BAC_STG_CEC_CLS</t>
  </si>
  <si>
    <t xml:space="preserve">Y76BAC_STG_CEC_ECO</t>
  </si>
  <si>
    <t xml:space="preserve">Y77BAC_STG_CEC_LAB</t>
  </si>
  <si>
    <t xml:space="preserve">Y78BAC_STG_CEC_TAB</t>
  </si>
  <si>
    <t xml:space="preserve">Y79BAC_STG_EXC_CLF</t>
  </si>
  <si>
    <t xml:space="preserve">Y80BAC_STG_EXC_CLS</t>
  </si>
  <si>
    <t xml:space="preserve">Y81BAC_STG_EXC_TAB</t>
  </si>
  <si>
    <t xml:space="preserve">Y82BAC_FNS_ILL_CLF</t>
  </si>
  <si>
    <t xml:space="preserve">Y83BAC_FNS_ILL_CLS</t>
  </si>
  <si>
    <t xml:space="preserve">Y84BAC_FNS_ILL_ECO</t>
  </si>
  <si>
    <t xml:space="preserve">Y85BAC_FNS_ILL_LAB</t>
  </si>
  <si>
    <t xml:space="preserve">Y86BAC_FNS_ILL_TAB</t>
  </si>
  <si>
    <t xml:space="preserve">Y87BAC_FNS_CEC_CLF</t>
  </si>
  <si>
    <t xml:space="preserve">Y88BAC_FNS_CEC_CLS</t>
  </si>
  <si>
    <t xml:space="preserve">Y89BAC_FNS_CEC_ECO</t>
  </si>
  <si>
    <t xml:space="preserve">Y90BAC_FNS_CEC_LAB</t>
  </si>
  <si>
    <t xml:space="preserve">Y91BAC_FNS_CEC_TAB</t>
  </si>
  <si>
    <t xml:space="preserve">Y92BAC_FNS_EXC_CLF</t>
  </si>
  <si>
    <t xml:space="preserve">Y93BAC_FNS_EXC_CLS</t>
  </si>
  <si>
    <t xml:space="preserve">Y94BAC_FNS_EXC_TAB</t>
  </si>
  <si>
    <t xml:space="preserve">Y95MOR_MCS_DUO</t>
  </si>
  <si>
    <t xml:space="preserve">Y96MOR_MCS_JEJ</t>
  </si>
  <si>
    <t xml:space="preserve">Y97MOR_MCS_ILL</t>
  </si>
  <si>
    <t xml:space="preserve">Y98MOR_VHI_DUO</t>
  </si>
  <si>
    <t xml:space="preserve">Y99MOR_VHI_JEJ</t>
  </si>
  <si>
    <t xml:space="preserve">Y100MOR_VHI_ILL</t>
  </si>
  <si>
    <t xml:space="preserve">Y101MOR_CRD_DUO</t>
  </si>
  <si>
    <t xml:space="preserve">Y102MOR_CRD_JEJ</t>
  </si>
  <si>
    <t xml:space="preserve">Y103MOR_CRD_ILL</t>
  </si>
  <si>
    <t xml:space="preserve">Y104MOR_VHI_CRD_DUO</t>
  </si>
  <si>
    <t xml:space="preserve">Y105MOR_VHI_CRD_JEJ</t>
  </si>
  <si>
    <t xml:space="preserve">Y106MOR_VHI_CRD_ILL</t>
  </si>
  <si>
    <t xml:space="preserve">Y107MOR_GLB_DUO</t>
  </si>
  <si>
    <t xml:space="preserve">Y108MOR_GLB_JEJ</t>
  </si>
  <si>
    <t xml:space="preserve">Y109MOR_GLB_ILL</t>
  </si>
  <si>
    <t xml:space="preserve">Y110MOR_PH_CRP</t>
  </si>
  <si>
    <t xml:space="preserve">Y111MOR_PH_ILL</t>
  </si>
  <si>
    <t xml:space="preserve">Y112MOR_PH_CEC</t>
  </si>
  <si>
    <t xml:space="preserve">Y113IMN_STG_IGA</t>
  </si>
  <si>
    <t xml:space="preserve">Y114IMN_STG_IGM</t>
  </si>
  <si>
    <t xml:space="preserve">Y115IMN_STG_IGG</t>
  </si>
  <si>
    <t xml:space="preserve">Y116IMN_STG_C3</t>
  </si>
  <si>
    <t xml:space="preserve">Y117IMN_STG_C4</t>
  </si>
  <si>
    <t xml:space="preserve">Y118IMN_FNS_IGA</t>
  </si>
  <si>
    <t xml:space="preserve">Y119IMN_FNS_IGM</t>
  </si>
  <si>
    <t xml:space="preserve">Y120IMN_FNS_IGG</t>
  </si>
  <si>
    <t xml:space="preserve">Y121IMN_FNS_C3</t>
  </si>
  <si>
    <t xml:space="preserve">Y122IMN_FNS_C4</t>
  </si>
  <si>
    <t xml:space="preserve">Y123ANT_STG_HI</t>
  </si>
  <si>
    <t xml:space="preserve">Y124ANT_STG_STG</t>
  </si>
  <si>
    <t xml:space="preserve">Y125ANT_FNS_HI</t>
  </si>
  <si>
    <t xml:space="preserve">Y126ANT_FNS_ANA</t>
  </si>
  <si>
    <t xml:space="preserve">Y127ORM_STG_BIX</t>
  </si>
  <si>
    <t xml:space="preserve">Y128ORM_STG_SIX</t>
  </si>
  <si>
    <t xml:space="preserve">Y129ORM_STG_TIX</t>
  </si>
  <si>
    <t xml:space="preserve">Y130ORM_FNS_BIX</t>
  </si>
  <si>
    <t xml:space="preserve">Y131ORM_FNS_SIX</t>
  </si>
  <si>
    <t xml:space="preserve">Y132ORM_FNS_TIX</t>
  </si>
  <si>
    <t xml:space="preserve">Y133OKS_STG_ALT</t>
  </si>
  <si>
    <t xml:space="preserve">Y134OKS_STG_AST</t>
  </si>
  <si>
    <t xml:space="preserve">Y135OKS_STG_GSH</t>
  </si>
  <si>
    <t xml:space="preserve">Y136OKS_STG_GTR</t>
  </si>
  <si>
    <t xml:space="preserve">Y137OKS_STG_MDA</t>
  </si>
  <si>
    <t xml:space="preserve">Y138OKS_STG_TAOC</t>
  </si>
  <si>
    <t xml:space="preserve">Y139OKS_STG_TSOD</t>
  </si>
  <si>
    <t xml:space="preserve">Y140OKS_FNS_ALT</t>
  </si>
  <si>
    <t xml:space="preserve">Y141OKS_FNS_AST</t>
  </si>
  <si>
    <t xml:space="preserve">Y142OKS_FNS_GSH</t>
  </si>
  <si>
    <t xml:space="preserve">Y143OKS_FNS_LYS</t>
  </si>
  <si>
    <t xml:space="preserve">Y144OKS_FNS_GTR</t>
  </si>
  <si>
    <t xml:space="preserve">Y145OKS_FNS_MDA</t>
  </si>
  <si>
    <t xml:space="preserve">Y146OKS_FNS_TAOC</t>
  </si>
  <si>
    <t xml:space="preserve">Y147OKS_FNS_TSOD</t>
  </si>
  <si>
    <t xml:space="preserve">Y148OKS_FNS_SOD</t>
  </si>
  <si>
    <t xml:space="preserve">Y149EZN_STG_AML</t>
  </si>
  <si>
    <t xml:space="preserve">Y150EZN_STG_CHY</t>
  </si>
  <si>
    <t xml:space="preserve">Y151EZN_STG_LPS</t>
  </si>
  <si>
    <t xml:space="preserve">Y152EZN_STG_TRP</t>
  </si>
  <si>
    <t xml:space="preserve">Y153EZN_FNS_AML</t>
  </si>
  <si>
    <t xml:space="preserve">Y154EZN_FNS_CHY</t>
  </si>
  <si>
    <t xml:space="preserve">Y155EZN_FNS_LPS</t>
  </si>
  <si>
    <t xml:space="preserve">Y156EZN_FNS_TRP</t>
  </si>
  <si>
    <t xml:space="preserve">Model ke-i</t>
  </si>
  <si>
    <t xml:space="preserve">Sintak formula</t>
  </si>
  <si>
    <t xml:space="preserve">Jenis</t>
  </si>
  <si>
    <t xml:space="preserve">fixed effect</t>
  </si>
  <si>
    <t xml:space="preserve">random effect</t>
  </si>
  <si>
    <t xml:space="preserve">y &lt;- lm(y ~ level, data=data)</t>
  </si>
  <si>
    <t xml:space="preserve">LM</t>
  </si>
  <si>
    <t xml:space="preserve">y &lt;- lm(y ~ level + peptide, data=data)</t>
  </si>
  <si>
    <t xml:space="preserve">level, peptide</t>
  </si>
  <si>
    <t xml:space="preserve">y &lt;- lm(y ~ level + peptide + treatment, data=data)</t>
  </si>
  <si>
    <t xml:space="preserve">level, peptide, treatment</t>
  </si>
  <si>
    <t xml:space="preserve">y &lt;- lm(y ~ level + peptide + treatment + broiler, data=data)</t>
  </si>
  <si>
    <t xml:space="preserve">level, peptide, treatment, broiler</t>
  </si>
  <si>
    <t xml:space="preserve">y &lt;- lm(y ~ level + peptide + treatment + broiler + study, data=data)</t>
  </si>
  <si>
    <t xml:space="preserve">level, peptide, treatment, broiler, study</t>
  </si>
  <si>
    <t xml:space="preserve">y &lt;- lmer(y ~ level + (1|peptide), data=data)</t>
  </si>
  <si>
    <t xml:space="preserve">LMM</t>
  </si>
  <si>
    <t xml:space="preserve">y &lt;- lmer(y ~ level + (1|peptide) + (1|treatment), data=data)</t>
  </si>
  <si>
    <t xml:space="preserve">peptide, treatment</t>
  </si>
  <si>
    <t xml:space="preserve">y &lt;- lmer(y ~ level + (1|peptide) + (1|treatment) + (1|broiler), data=data)</t>
  </si>
  <si>
    <t xml:space="preserve">peptide, treatment, broiler</t>
  </si>
  <si>
    <t xml:space="preserve">y &lt;- lmer(y ~ level + (1|peptide) + (1|treatment) + (1|broiler) + (1|study), data=data)</t>
  </si>
  <si>
    <t xml:space="preserve">peptide, treatment, broiler, study</t>
  </si>
  <si>
    <t xml:space="preserve">y &lt;- lmer(y ~ level + (1|peptide) + (1|treatment) + (1|broiler) + (1|study) + (1|broiler:treatment:study), data=data)</t>
  </si>
  <si>
    <t xml:space="preserve">peptide, treatment, broiler, study, interaction</t>
  </si>
  <si>
    <t xml:space="preserve">Perc. ke-</t>
  </si>
  <si>
    <t xml:space="preserve">Sumber</t>
  </si>
  <si>
    <t xml:space="preserve">Tahun</t>
  </si>
  <si>
    <t xml:space="preserve">Antimikrobial Peptida</t>
  </si>
  <si>
    <t xml:space="preserve">Kemurnian</t>
  </si>
  <si>
    <t xml:space="preserve">Perlakuan</t>
  </si>
  <si>
    <t xml:space="preserve">Level</t>
  </si>
  <si>
    <t xml:space="preserve">Broiler</t>
  </si>
  <si>
    <t xml:space="preserve">Jenis Kelamin</t>
  </si>
  <si>
    <t xml:space="preserve">Starter</t>
  </si>
  <si>
    <t xml:space="preserve">Finisher</t>
  </si>
  <si>
    <t xml:space="preserve">Total Periode</t>
  </si>
  <si>
    <t xml:space="preserve">Antimikrobial dari usus halus babi</t>
  </si>
  <si>
    <t xml:space="preserve">Campuran</t>
  </si>
  <si>
    <t xml:space="preserve">Pakan</t>
  </si>
  <si>
    <t xml:space="preserve">0 - 200</t>
  </si>
  <si>
    <t xml:space="preserve">Arbor Acres </t>
  </si>
  <si>
    <t xml:space="preserve">Jantan</t>
  </si>
  <si>
    <t xml:space="preserve">Murni</t>
  </si>
  <si>
    <t xml:space="preserve">Air minum</t>
  </si>
  <si>
    <t xml:space="preserve">0 - 30</t>
  </si>
  <si>
    <t xml:space="preserve">Protein kentang</t>
  </si>
  <si>
    <t xml:space="preserve">0 - 7500</t>
  </si>
  <si>
    <t xml:space="preserve">ROSS 308 </t>
  </si>
  <si>
    <t xml:space="preserve">Ekstrak protein kentang </t>
  </si>
  <si>
    <t xml:space="preserve">0 - 600</t>
  </si>
  <si>
    <t xml:space="preserve">Antimikrobial peptida – A3</t>
  </si>
  <si>
    <t xml:space="preserve">0 - 90</t>
  </si>
  <si>
    <t xml:space="preserve">Antimikrobial peptida – P5</t>
  </si>
  <si>
    <t xml:space="preserve">0 - 60</t>
  </si>
  <si>
    <t xml:space="preserve">Lisozim</t>
  </si>
  <si>
    <t xml:space="preserve">0 - 120</t>
  </si>
  <si>
    <t xml:space="preserve">Bioaktif peptida dari kedelai</t>
  </si>
  <si>
    <t xml:space="preserve">0 - 6000</t>
  </si>
  <si>
    <t xml:space="preserve">-</t>
  </si>
  <si>
    <t xml:space="preserve">Plectasin</t>
  </si>
  <si>
    <t xml:space="preserve">0 - 5000</t>
  </si>
  <si>
    <t xml:space="preserve">Cobb 500 </t>
  </si>
  <si>
    <t xml:space="preserve">0 - 4000</t>
  </si>
  <si>
    <t xml:space="preserve">Laktoferin dari unta</t>
  </si>
  <si>
    <t xml:space="preserve">0 - 20</t>
  </si>
  <si>
    <t xml:space="preserve">0 - 40</t>
  </si>
  <si>
    <t xml:space="preserve">0 - 250</t>
  </si>
  <si>
    <t xml:space="preserve">Unknown  </t>
  </si>
  <si>
    <t xml:space="preserve">Sublancin</t>
  </si>
  <si>
    <t xml:space="preserve">0 - 11.52</t>
  </si>
  <si>
    <t xml:space="preserve">0 - 100</t>
  </si>
  <si>
    <t xml:space="preserve">0 - 0.1</t>
  </si>
  <si>
    <t xml:space="preserve">Lohmann Brown </t>
  </si>
  <si>
    <t xml:space="preserve">Cecropin A</t>
  </si>
  <si>
    <t xml:space="preserve">0 - 8</t>
  </si>
  <si>
    <t xml:space="preserve">Lingnan  </t>
  </si>
  <si>
    <t xml:space="preserve">Kolostrum sapi</t>
  </si>
  <si>
    <t xml:space="preserve">0 - 50000</t>
  </si>
  <si>
    <t xml:space="preserve">Plasma sapi</t>
  </si>
  <si>
    <t xml:space="preserve">Plasma babi</t>
  </si>
  <si>
    <t xml:space="preserve">Racun lebah</t>
  </si>
  <si>
    <t xml:space="preserve">0 - 1</t>
  </si>
  <si>
    <t xml:space="preserve">Peptida mirip glukagon</t>
  </si>
  <si>
    <t xml:space="preserve">0 - 0.33</t>
  </si>
  <si>
    <t xml:space="preserve">0 - 0.5</t>
  </si>
  <si>
    <t xml:space="preserve">Bioaktif peptida dari wijen</t>
  </si>
  <si>
    <t xml:space="preserve">0 - 150</t>
  </si>
  <si>
    <t xml:space="preserve">Mukosa babi</t>
  </si>
  <si>
    <t xml:space="preserve">0 - 75000</t>
  </si>
  <si>
    <t xml:space="preserve">0 - 25000</t>
  </si>
  <si>
    <t xml:space="preserve">Bioaktif peptida dari kanola</t>
  </si>
  <si>
    <t xml:space="preserve">Peptida dari serangga</t>
  </si>
  <si>
    <t xml:space="preserve">0 - 2000</t>
  </si>
  <si>
    <t xml:space="preserve">Betina</t>
  </si>
  <si>
    <t xml:space="preserve">Cecropin </t>
  </si>
  <si>
    <t xml:space="preserve">0 - 300</t>
  </si>
  <si>
    <t xml:space="preserve">Laktoferin</t>
  </si>
  <si>
    <t xml:space="preserve">0 - 10000</t>
  </si>
  <si>
    <t xml:space="preserve">Natsim</t>
  </si>
  <si>
    <t xml:space="preserve">Laktoferin dari sapi</t>
  </si>
  <si>
    <t xml:space="preserve">0 - 500</t>
  </si>
  <si>
    <t xml:space="preserve">0 - 1.5</t>
  </si>
  <si>
    <t xml:space="preserve">0 - 520</t>
  </si>
  <si>
    <t xml:space="preserve">0 - 20000</t>
  </si>
  <si>
    <t xml:space="preserve">Hubbard  </t>
  </si>
  <si>
    <t xml:space="preserve">Microcin J28</t>
  </si>
  <si>
    <t xml:space="preserve">add_in</t>
  </si>
  <si>
    <t xml:space="preserve">bw_starter</t>
  </si>
  <si>
    <t xml:space="preserve">adg_starter</t>
  </si>
  <si>
    <t xml:space="preserve">dfi_starter</t>
  </si>
  <si>
    <t xml:space="preserve">fcr_starter</t>
  </si>
  <si>
    <t xml:space="preserve">bw_finish</t>
  </si>
  <si>
    <t xml:space="preserve">adg_finish</t>
  </si>
  <si>
    <t xml:space="preserve">dfi_finish</t>
  </si>
  <si>
    <t xml:space="preserve">fcr_finish</t>
  </si>
  <si>
    <t xml:space="preserve">bw_all</t>
  </si>
  <si>
    <t xml:space="preserve">adg_all</t>
  </si>
  <si>
    <t xml:space="preserve">dfi_all</t>
  </si>
  <si>
    <t xml:space="preserve">fcr_all</t>
  </si>
  <si>
    <t xml:space="preserve">dm_ret._starter</t>
  </si>
  <si>
    <t xml:space="preserve">cp_ret._starter</t>
  </si>
  <si>
    <t xml:space="preserve">ge_ret._starter</t>
  </si>
  <si>
    <t xml:space="preserve">dm_ret._finish</t>
  </si>
  <si>
    <t xml:space="preserve">cp_ret._finish</t>
  </si>
  <si>
    <t xml:space="preserve">ge_ret._finish</t>
  </si>
  <si>
    <t xml:space="preserve">tab_illeum_starter</t>
  </si>
  <si>
    <t xml:space="preserve">tab_illeum_finish</t>
  </si>
  <si>
    <t xml:space="preserve">clfrm._illeum_starter</t>
  </si>
  <si>
    <t xml:space="preserve">clfrm._illeum_finish</t>
  </si>
  <si>
    <t xml:space="preserve">clostro._illeum_starter</t>
  </si>
  <si>
    <t xml:space="preserve">clostro._illeum_finish</t>
  </si>
  <si>
    <t xml:space="preserve">tab_cecum_starter</t>
  </si>
  <si>
    <t xml:space="preserve">tab_cecum_finish</t>
  </si>
  <si>
    <t xml:space="preserve">clfrm._cecum_starter</t>
  </si>
  <si>
    <t xml:space="preserve">clfrm._cecum_finish</t>
  </si>
  <si>
    <t xml:space="preserve">clostro._cecum_starter</t>
  </si>
  <si>
    <t xml:space="preserve">clostro._cecum_finish</t>
  </si>
  <si>
    <t xml:space="preserve">tab_excreta_starter</t>
  </si>
  <si>
    <t xml:space="preserve">tab_excreta_finish</t>
  </si>
  <si>
    <t xml:space="preserve">clfrm._excreta_starter</t>
  </si>
  <si>
    <t xml:space="preserve">clfrm._excreta_finish</t>
  </si>
  <si>
    <t xml:space="preserve">clostro._excreta_starter</t>
  </si>
  <si>
    <t xml:space="preserve">clostro._excreta_finish</t>
  </si>
  <si>
    <t xml:space="preserve">vil.height_duod.</t>
  </si>
  <si>
    <t xml:space="preserve">vil.height_jeju.</t>
  </si>
  <si>
    <t xml:space="preserve">vil.height_ille.</t>
  </si>
  <si>
    <t xml:space="preserve">mucos.thick._duod.</t>
  </si>
  <si>
    <t xml:space="preserve">mucos.thick._jeju.</t>
  </si>
  <si>
    <t xml:space="preserve">mucos.thick._ille.</t>
  </si>
  <si>
    <t xml:space="preserve">crypt_duod.</t>
  </si>
  <si>
    <t xml:space="preserve">crypt_jeju.</t>
  </si>
  <si>
    <t xml:space="preserve">crypt_ille.</t>
  </si>
  <si>
    <t xml:space="preserve">vil_height:crypt_duod.</t>
  </si>
  <si>
    <t xml:space="preserve">vil_height:crypt_jeju</t>
  </si>
  <si>
    <t xml:space="preserve">vil_height:crypt_ille</t>
  </si>
  <si>
    <t xml:space="preserve">mortality_rate</t>
  </si>
  <si>
    <t xml:space="preserve">carcass</t>
  </si>
  <si>
    <t xml:space="preserve">breast_meat</t>
  </si>
  <si>
    <t xml:space="preserve">legs</t>
  </si>
  <si>
    <t xml:space="preserve">fat_pad</t>
  </si>
  <si>
    <t xml:space="preserve">Ig-A</t>
  </si>
  <si>
    <t xml:space="preserve">Ig-M</t>
  </si>
  <si>
    <t xml:space="preserve">Ig-G</t>
  </si>
  <si>
    <t xml:space="preserve">C3</t>
  </si>
  <si>
    <t xml:space="preserve">C4</t>
  </si>
  <si>
    <t xml:space="preserve">SOD</t>
  </si>
  <si>
    <t xml:space="preserve">Lysozyme</t>
  </si>
  <si>
    <t xml:space="preserve">free</t>
  </si>
  <si>
    <t xml:space="preserve">nc</t>
  </si>
  <si>
    <t xml:space="preserve">no</t>
  </si>
  <si>
    <t xml:space="preserve">pig_antimikrobial-peptida-PABP</t>
  </si>
  <si>
    <t xml:space="preserve">agp</t>
  </si>
  <si>
    <t xml:space="preserve">pc</t>
  </si>
  <si>
    <t xml:space="preserve">Helicobacter_pylori_analogue-AMP_A3</t>
  </si>
  <si>
    <t xml:space="preserve">CAMA_analogue-AMP_P5</t>
  </si>
  <si>
    <t xml:space="preserve">camel_lactoferrin-cLF36</t>
  </si>
  <si>
    <t xml:space="preserve">swine_gut_antimicrobial_peptides-SGAMP</t>
  </si>
  <si>
    <t xml:space="preserve">fee</t>
  </si>
  <si>
    <t xml:space="preserve">cecropin_A(1-11)-D(12-37)-Asn--CADN</t>
  </si>
  <si>
    <t xml:space="preserve">spray-dried_bovine_colostrum</t>
  </si>
  <si>
    <t xml:space="preserve">spray-dried_bovine_plasma</t>
  </si>
  <si>
    <t xml:space="preserve">spray-dried_porcine_plasma</t>
  </si>
  <si>
    <t xml:space="preserve">glucagon_like_peptide2</t>
  </si>
  <si>
    <t xml:space="preserve">Entegard_tm</t>
  </si>
  <si>
    <t xml:space="preserve">Entegard_tm-REV</t>
  </si>
  <si>
    <t xml:space="preserve">BMD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</si>
</sst>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.0000"/>
    <numFmt numFmtId="167" formatCode="#,##0.00000000"/>
    <numFmt numFmtId="168" formatCode="#,##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131413"/>
      <name val="Times New Roman"/>
      <family val="1"/>
      <charset val="1"/>
    </font>
    <font>
      <sz val="10"/>
      <color rgb="FF131413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3838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666699"/>
      </patternFill>
    </fill>
    <fill>
      <patternFill patternType="solid">
        <fgColor rgb="FF800080"/>
        <bgColor rgb="FF800080"/>
      </patternFill>
    </fill>
    <fill>
      <patternFill patternType="solid">
        <fgColor rgb="FFFF3838"/>
        <bgColor rgb="FFFF4000"/>
      </patternFill>
    </fill>
    <fill>
      <patternFill patternType="solid">
        <fgColor rgb="FFFF6D6D"/>
        <bgColor rgb="FFFF8000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131413"/>
      </patternFill>
    </fill>
    <fill>
      <patternFill patternType="solid">
        <fgColor rgb="FFFF8000"/>
        <bgColor rgb="FFFF6D6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13141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W2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92"/>
    <col collapsed="false" customWidth="true" hidden="false" outlineLevel="0" max="2" min="2" style="1" width="19.94"/>
    <col collapsed="false" customWidth="true" hidden="false" outlineLevel="0" max="3" min="3" style="1" width="5.88"/>
    <col collapsed="false" customWidth="true" hidden="false" outlineLevel="0" max="4" min="4" style="1" width="39.92"/>
    <col collapsed="false" customWidth="true" hidden="false" outlineLevel="0" max="5" min="5" style="1" width="14.9"/>
    <col collapsed="false" customWidth="true" hidden="false" outlineLevel="0" max="6" min="6" style="1" width="10.57"/>
    <col collapsed="false" customWidth="true" hidden="false" outlineLevel="0" max="7" min="7" style="2" width="10.05"/>
    <col collapsed="false" customWidth="true" hidden="false" outlineLevel="0" max="8" min="8" style="1" width="15.95"/>
    <col collapsed="false" customWidth="true" hidden="false" outlineLevel="0" max="9" min="9" style="1" width="9.35"/>
    <col collapsed="false" customWidth="true" hidden="false" outlineLevel="0" max="10" min="10" style="1" width="14.56"/>
    <col collapsed="false" customWidth="true" hidden="false" outlineLevel="0" max="11" min="11" style="1" width="15.61"/>
    <col collapsed="false" customWidth="true" hidden="false" outlineLevel="0" max="12" min="12" style="1" width="12.83"/>
    <col collapsed="false" customWidth="false" hidden="false" outlineLevel="0" max="13" min="13" style="3" width="11.52"/>
    <col collapsed="false" customWidth="true" hidden="false" outlineLevel="0" max="14" min="14" style="4" width="14.73"/>
    <col collapsed="false" customWidth="true" hidden="false" outlineLevel="0" max="15" min="15" style="4" width="15.95"/>
    <col collapsed="false" customWidth="true" hidden="false" outlineLevel="0" max="16" min="16" style="4" width="14.73"/>
    <col collapsed="false" customWidth="true" hidden="false" outlineLevel="0" max="17" min="17" style="4" width="15.61"/>
    <col collapsed="false" customWidth="true" hidden="false" outlineLevel="0" max="18" min="18" style="4" width="14.56"/>
    <col collapsed="false" customWidth="true" hidden="false" outlineLevel="0" max="19" min="19" style="4" width="15.78"/>
    <col collapsed="false" customWidth="true" hidden="false" outlineLevel="0" max="20" min="20" style="4" width="14.56"/>
    <col collapsed="false" customWidth="true" hidden="false" outlineLevel="0" max="21" min="21" style="4" width="15.42"/>
    <col collapsed="false" customWidth="true" hidden="false" outlineLevel="0" max="22" min="22" style="4" width="14.39"/>
    <col collapsed="false" customWidth="true" hidden="false" outlineLevel="0" max="23" min="23" style="4" width="15.61"/>
    <col collapsed="false" customWidth="true" hidden="false" outlineLevel="0" max="24" min="24" style="4" width="14.39"/>
    <col collapsed="false" customWidth="true" hidden="false" outlineLevel="0" max="25" min="25" style="4" width="15.26"/>
    <col collapsed="false" customWidth="true" hidden="false" outlineLevel="0" max="26" min="26" style="4" width="15.42"/>
    <col collapsed="false" customWidth="true" hidden="false" outlineLevel="0" max="27" min="27" style="4" width="18.73"/>
    <col collapsed="false" customWidth="true" hidden="false" outlineLevel="0" max="28" min="28" style="4" width="15.42"/>
    <col collapsed="false" customWidth="true" hidden="false" outlineLevel="0" max="29" min="29" style="4" width="16.47"/>
    <col collapsed="false" customWidth="true" hidden="false" outlineLevel="0" max="30" min="30" style="4" width="14.73"/>
    <col collapsed="false" customWidth="true" hidden="false" outlineLevel="0" max="31" min="31" style="4" width="15.26"/>
    <col collapsed="false" customWidth="true" hidden="false" outlineLevel="0" max="32" min="32" style="4" width="16.3"/>
    <col collapsed="false" customWidth="true" hidden="false" outlineLevel="0" max="33" min="33" style="4" width="14.56"/>
    <col collapsed="false" customWidth="true" hidden="false" outlineLevel="0" max="34" min="34" style="4" width="10.21"/>
    <col collapsed="false" customWidth="false" hidden="false" outlineLevel="0" max="35" min="35" style="5" width="11.52"/>
    <col collapsed="false" customWidth="true" hidden="false" outlineLevel="0" max="36" min="36" style="4" width="14.21"/>
    <col collapsed="false" customWidth="true" hidden="false" outlineLevel="0" max="37" min="37" style="4" width="14.39"/>
    <col collapsed="false" customWidth="true" hidden="false" outlineLevel="0" max="38" min="38" style="4" width="13.87"/>
    <col collapsed="false" customWidth="true" hidden="false" outlineLevel="0" max="39" min="39" style="4" width="14.04"/>
    <col collapsed="false" customWidth="true" hidden="false" outlineLevel="0" max="40" min="40" style="4" width="14.39"/>
    <col collapsed="false" customWidth="true" hidden="false" outlineLevel="0" max="41" min="41" style="4" width="15.42"/>
    <col collapsed="false" customWidth="true" hidden="false" outlineLevel="0" max="42" min="42" style="4" width="16.82"/>
    <col collapsed="false" customWidth="true" hidden="false" outlineLevel="0" max="43" min="43" style="4" width="15.08"/>
    <col collapsed="false" customWidth="true" hidden="false" outlineLevel="0" max="44" min="44" style="4" width="14.56"/>
    <col collapsed="false" customWidth="true" hidden="false" outlineLevel="0" max="47" min="45" style="4" width="15.26"/>
    <col collapsed="false" customWidth="true" hidden="false" outlineLevel="0" max="48" min="48" style="4" width="14.04"/>
    <col collapsed="false" customWidth="true" hidden="false" outlineLevel="0" max="49" min="49" style="4" width="14.21"/>
    <col collapsed="false" customWidth="true" hidden="false" outlineLevel="0" max="50" min="50" style="4" width="13.69"/>
    <col collapsed="false" customWidth="true" hidden="false" outlineLevel="0" max="51" min="51" style="4" width="13.87"/>
    <col collapsed="false" customWidth="true" hidden="false" outlineLevel="0" max="52" min="52" style="4" width="15.26"/>
    <col collapsed="false" customWidth="true" hidden="false" outlineLevel="0" max="53" min="53" style="4" width="14.21"/>
    <col collapsed="false" customWidth="true" hidden="false" outlineLevel="0" max="54" min="54" style="4" width="14.39"/>
    <col collapsed="false" customWidth="false" hidden="false" outlineLevel="0" max="55" min="55" style="6" width="11.52"/>
    <col collapsed="false" customWidth="true" hidden="false" outlineLevel="0" max="56" min="56" style="4" width="10.57"/>
    <col collapsed="false" customWidth="true" hidden="false" outlineLevel="0" max="58" min="57" style="4" width="10.92"/>
    <col collapsed="false" customWidth="true" hidden="false" outlineLevel="0" max="60" min="59" style="4" width="10.73"/>
    <col collapsed="false" customWidth="true" hidden="false" outlineLevel="0" max="61" min="61" style="4" width="10.21"/>
    <col collapsed="false" customWidth="true" hidden="false" outlineLevel="0" max="63" min="62" style="4" width="10.57"/>
    <col collapsed="false" customWidth="true" hidden="false" outlineLevel="0" max="64" min="64" style="4" width="12.3"/>
    <col collapsed="false" customWidth="true" hidden="false" outlineLevel="0" max="65" min="65" style="4" width="11.09"/>
    <col collapsed="false" customWidth="false" hidden="false" outlineLevel="0" max="66" min="66" style="7" width="11.52"/>
    <col collapsed="false" customWidth="true" hidden="false" outlineLevel="0" max="67" min="67" style="4" width="15.95"/>
    <col collapsed="false" customWidth="true" hidden="false" outlineLevel="0" max="68" min="68" style="4" width="15.61"/>
    <col collapsed="false" customWidth="true" hidden="false" outlineLevel="0" max="69" min="69" style="4" width="15.78"/>
    <col collapsed="false" customWidth="true" hidden="false" outlineLevel="0" max="70" min="70" style="4" width="21.85"/>
    <col collapsed="false" customWidth="true" hidden="false" outlineLevel="0" max="71" min="71" style="4" width="15.42"/>
    <col collapsed="false" customWidth="true" hidden="false" outlineLevel="0" max="72" min="72" style="4" width="15.26"/>
    <col collapsed="false" customWidth="true" hidden="false" outlineLevel="0" max="74" min="73" style="4" width="15.61"/>
    <col collapsed="false" customWidth="true" hidden="false" outlineLevel="0" max="76" min="75" style="4" width="15.78"/>
    <col collapsed="false" customWidth="true" hidden="false" outlineLevel="0" max="77" min="77" style="4" width="15.42"/>
    <col collapsed="false" customWidth="true" hidden="false" outlineLevel="0" max="78" min="78" style="4" width="15.61"/>
    <col collapsed="false" customWidth="true" hidden="false" outlineLevel="0" max="79" min="79" style="4" width="21.68"/>
    <col collapsed="false" customWidth="true" hidden="false" outlineLevel="0" max="80" min="80" style="4" width="15.26"/>
    <col collapsed="false" customWidth="true" hidden="false" outlineLevel="0" max="81" min="81" style="4" width="15.08"/>
    <col collapsed="false" customWidth="true" hidden="false" outlineLevel="0" max="83" min="82" style="4" width="15.42"/>
    <col collapsed="false" customWidth="true" hidden="false" outlineLevel="0" max="84" min="84" style="4" width="15.61"/>
    <col collapsed="false" customWidth="false" hidden="false" outlineLevel="0" max="85" min="85" style="8" width="11.52"/>
    <col collapsed="false" customWidth="true" hidden="false" outlineLevel="0" max="87" min="86" style="4" width="19.77"/>
    <col collapsed="false" customWidth="true" hidden="false" outlineLevel="0" max="88" min="88" style="4" width="20.11"/>
    <col collapsed="false" customWidth="true" hidden="false" outlineLevel="0" max="89" min="89" style="4" width="19.94"/>
    <col collapsed="false" customWidth="true" hidden="false" outlineLevel="0" max="90" min="90" style="4" width="19.77"/>
    <col collapsed="false" customWidth="true" hidden="false" outlineLevel="0" max="92" min="91" style="4" width="20.82"/>
    <col collapsed="false" customWidth="true" hidden="false" outlineLevel="0" max="93" min="93" style="4" width="21.16"/>
    <col collapsed="false" customWidth="true" hidden="false" outlineLevel="0" max="94" min="94" style="4" width="20.98"/>
    <col collapsed="false" customWidth="true" hidden="false" outlineLevel="0" max="95" min="95" style="4" width="20.82"/>
    <col collapsed="false" customWidth="true" hidden="false" outlineLevel="0" max="98" min="96" style="4" width="20.64"/>
    <col collapsed="false" customWidth="true" hidden="false" outlineLevel="0" max="100" min="99" style="4" width="19.6"/>
    <col collapsed="false" customWidth="true" hidden="false" outlineLevel="0" max="101" min="101" style="4" width="19.94"/>
    <col collapsed="false" customWidth="true" hidden="false" outlineLevel="0" max="102" min="102" style="4" width="19.77"/>
    <col collapsed="false" customWidth="true" hidden="false" outlineLevel="0" max="103" min="103" style="4" width="19.6"/>
    <col collapsed="false" customWidth="true" hidden="false" outlineLevel="0" max="105" min="104" style="4" width="20.64"/>
    <col collapsed="false" customWidth="true" hidden="false" outlineLevel="0" max="106" min="106" style="4" width="20.98"/>
    <col collapsed="false" customWidth="true" hidden="false" outlineLevel="0" max="107" min="107" style="4" width="20.82"/>
    <col collapsed="false" customWidth="true" hidden="false" outlineLevel="0" max="108" min="108" style="4" width="20.64"/>
    <col collapsed="false" customWidth="true" hidden="false" outlineLevel="0" max="111" min="109" style="4" width="20.46"/>
    <col collapsed="false" customWidth="false" hidden="false" outlineLevel="0" max="112" min="112" style="9" width="11.52"/>
    <col collapsed="false" customWidth="true" hidden="false" outlineLevel="0" max="113" min="113" style="4" width="16.82"/>
    <col collapsed="false" customWidth="true" hidden="false" outlineLevel="0" max="114" min="114" style="4" width="15.78"/>
    <col collapsed="false" customWidth="true" hidden="false" outlineLevel="0" max="115" min="115" style="4" width="15.42"/>
    <col collapsed="false" customWidth="true" hidden="false" outlineLevel="0" max="116" min="116" style="4" width="15.78"/>
    <col collapsed="false" customWidth="true" hidden="false" outlineLevel="0" max="117" min="117" style="4" width="14.73"/>
    <col collapsed="false" customWidth="true" hidden="false" outlineLevel="0" max="118" min="118" style="4" width="14.39"/>
    <col collapsed="false" customWidth="true" hidden="false" outlineLevel="0" max="119" min="119" style="4" width="16.82"/>
    <col collapsed="false" customWidth="true" hidden="false" outlineLevel="0" max="120" min="120" style="4" width="15.78"/>
    <col collapsed="false" customWidth="true" hidden="false" outlineLevel="0" max="121" min="121" style="4" width="15.42"/>
    <col collapsed="false" customWidth="true" hidden="false" outlineLevel="0" max="122" min="122" style="4" width="20.98"/>
    <col collapsed="false" customWidth="true" hidden="false" outlineLevel="0" max="123" min="123" style="4" width="19.94"/>
    <col collapsed="false" customWidth="true" hidden="false" outlineLevel="0" max="124" min="124" style="4" width="19.6"/>
    <col collapsed="false" customWidth="true" hidden="false" outlineLevel="0" max="125" min="125" style="4" width="16.82"/>
    <col collapsed="false" customWidth="true" hidden="false" outlineLevel="0" max="126" min="126" style="4" width="15.78"/>
    <col collapsed="false" customWidth="true" hidden="false" outlineLevel="0" max="127" min="127" style="4" width="15.42"/>
    <col collapsed="false" customWidth="true" hidden="false" outlineLevel="0" max="128" min="128" style="4" width="14.9"/>
    <col collapsed="false" customWidth="true" hidden="false" outlineLevel="0" max="129" min="129" style="4" width="13.87"/>
    <col collapsed="false" customWidth="true" hidden="false" outlineLevel="0" max="130" min="130" style="4" width="14.9"/>
    <col collapsed="false" customWidth="false" hidden="false" outlineLevel="0" max="131" min="131" style="10" width="11.52"/>
    <col collapsed="false" customWidth="true" hidden="false" outlineLevel="0" max="132" min="132" style="4" width="14.73"/>
    <col collapsed="false" customWidth="true" hidden="false" outlineLevel="0" max="134" min="133" style="4" width="14.9"/>
    <col collapsed="false" customWidth="true" hidden="false" outlineLevel="0" max="136" min="135" style="4" width="13.69"/>
    <col collapsed="false" customWidth="true" hidden="false" outlineLevel="0" max="137" min="137" style="4" width="14.56"/>
    <col collapsed="false" customWidth="true" hidden="false" outlineLevel="0" max="139" min="138" style="4" width="14.73"/>
    <col collapsed="false" customWidth="true" hidden="false" outlineLevel="0" max="141" min="140" style="4" width="13.52"/>
    <col collapsed="false" customWidth="false" hidden="false" outlineLevel="0" max="142" min="142" style="11" width="11.52"/>
    <col collapsed="false" customWidth="true" hidden="false" outlineLevel="0" max="143" min="143" style="4" width="13.69"/>
    <col collapsed="false" customWidth="true" hidden="false" outlineLevel="0" max="144" min="144" style="4" width="15.78"/>
    <col collapsed="false" customWidth="true" hidden="false" outlineLevel="0" max="145" min="145" style="4" width="13.52"/>
    <col collapsed="false" customWidth="true" hidden="false" outlineLevel="0" max="146" min="146" style="4" width="15.78"/>
    <col collapsed="false" customWidth="false" hidden="false" outlineLevel="0" max="147" min="147" style="12" width="11.52"/>
    <col collapsed="false" customWidth="true" hidden="false" outlineLevel="0" max="148" min="148" style="4" width="15.42"/>
    <col collapsed="false" customWidth="true" hidden="false" outlineLevel="0" max="151" min="149" style="4" width="15.26"/>
    <col collapsed="false" customWidth="true" hidden="false" outlineLevel="0" max="153" min="152" style="4" width="15.08"/>
    <col collapsed="false" customWidth="false" hidden="false" outlineLevel="0" max="154" min="154" style="5" width="11.52"/>
    <col collapsed="false" customWidth="true" hidden="false" outlineLevel="0" max="155" min="155" style="4" width="15.42"/>
    <col collapsed="false" customWidth="true" hidden="false" outlineLevel="0" max="156" min="156" style="4" width="15.78"/>
    <col collapsed="false" customWidth="true" hidden="false" outlineLevel="0" max="158" min="157" style="4" width="16.13"/>
    <col collapsed="false" customWidth="true" hidden="false" outlineLevel="0" max="159" min="159" style="4" width="16.3"/>
    <col collapsed="false" customWidth="true" hidden="false" outlineLevel="0" max="161" min="160" style="4" width="17.34"/>
    <col collapsed="false" customWidth="true" hidden="false" outlineLevel="0" max="162" min="162" style="4" width="15.26"/>
    <col collapsed="false" customWidth="true" hidden="false" outlineLevel="0" max="163" min="163" style="4" width="15.61"/>
    <col collapsed="false" customWidth="true" hidden="false" outlineLevel="0" max="164" min="164" style="4" width="15.95"/>
    <col collapsed="false" customWidth="true" hidden="false" outlineLevel="0" max="165" min="165" style="4" width="15.26"/>
    <col collapsed="false" customWidth="true" hidden="false" outlineLevel="0" max="166" min="166" style="4" width="15.95"/>
    <col collapsed="false" customWidth="true" hidden="false" outlineLevel="0" max="167" min="167" style="4" width="16.13"/>
    <col collapsed="false" customWidth="true" hidden="false" outlineLevel="0" max="169" min="168" style="4" width="17.16"/>
    <col collapsed="false" customWidth="true" hidden="false" outlineLevel="0" max="170" min="170" style="4" width="15.95"/>
    <col collapsed="false" customWidth="false" hidden="false" outlineLevel="0" max="171" min="171" style="6" width="11.52"/>
    <col collapsed="false" customWidth="true" hidden="false" outlineLevel="0" max="172" min="172" style="4" width="15.78"/>
    <col collapsed="false" customWidth="true" hidden="false" outlineLevel="0" max="173" min="173" style="4" width="15.61"/>
    <col collapsed="false" customWidth="true" hidden="false" outlineLevel="0" max="174" min="174" style="4" width="15.26"/>
    <col collapsed="false" customWidth="true" hidden="false" outlineLevel="0" max="175" min="175" style="4" width="15.42"/>
    <col collapsed="false" customWidth="true" hidden="false" outlineLevel="0" max="176" min="176" style="4" width="15.61"/>
    <col collapsed="false" customWidth="true" hidden="false" outlineLevel="0" max="177" min="177" style="4" width="15.42"/>
    <col collapsed="false" customWidth="true" hidden="false" outlineLevel="0" max="178" min="178" style="4" width="15.08"/>
    <col collapsed="false" customWidth="true" hidden="false" outlineLevel="0" max="179" min="179" style="4" width="15.26"/>
  </cols>
  <sheetData>
    <row r="1" customFormat="false" ht="12.8" hidden="false" customHeight="false" outlineLevel="0" collapsed="false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6"/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8"/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9"/>
      <c r="BD1" s="17" t="s">
        <v>52</v>
      </c>
      <c r="BE1" s="17" t="s">
        <v>53</v>
      </c>
      <c r="BF1" s="17" t="s">
        <v>54</v>
      </c>
      <c r="BG1" s="17" t="s">
        <v>55</v>
      </c>
      <c r="BH1" s="17" t="s">
        <v>56</v>
      </c>
      <c r="BI1" s="17" t="s">
        <v>57</v>
      </c>
      <c r="BJ1" s="17" t="s">
        <v>58</v>
      </c>
      <c r="BK1" s="17" t="s">
        <v>59</v>
      </c>
      <c r="BL1" s="17" t="s">
        <v>60</v>
      </c>
      <c r="BM1" s="17" t="s">
        <v>61</v>
      </c>
      <c r="BN1" s="20"/>
      <c r="BO1" s="17" t="s">
        <v>62</v>
      </c>
      <c r="BP1" s="17" t="s">
        <v>63</v>
      </c>
      <c r="BQ1" s="17" t="s">
        <v>64</v>
      </c>
      <c r="BR1" s="21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21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22"/>
      <c r="CH1" s="17" t="s">
        <v>80</v>
      </c>
      <c r="CI1" s="17" t="s">
        <v>81</v>
      </c>
      <c r="CJ1" s="17" t="s">
        <v>82</v>
      </c>
      <c r="CK1" s="17" t="s">
        <v>83</v>
      </c>
      <c r="CL1" s="17" t="s">
        <v>84</v>
      </c>
      <c r="CM1" s="17" t="s">
        <v>85</v>
      </c>
      <c r="CN1" s="17" t="s">
        <v>86</v>
      </c>
      <c r="CO1" s="17" t="s">
        <v>87</v>
      </c>
      <c r="CP1" s="17" t="s">
        <v>88</v>
      </c>
      <c r="CQ1" s="17" t="s">
        <v>89</v>
      </c>
      <c r="CR1" s="17" t="s">
        <v>90</v>
      </c>
      <c r="CS1" s="17" t="s">
        <v>91</v>
      </c>
      <c r="CT1" s="17" t="s">
        <v>92</v>
      </c>
      <c r="CU1" s="17" t="s">
        <v>93</v>
      </c>
      <c r="CV1" s="17" t="s">
        <v>94</v>
      </c>
      <c r="CW1" s="17" t="s">
        <v>95</v>
      </c>
      <c r="CX1" s="17" t="s">
        <v>96</v>
      </c>
      <c r="CY1" s="17" t="s">
        <v>97</v>
      </c>
      <c r="CZ1" s="17" t="s">
        <v>98</v>
      </c>
      <c r="DA1" s="17" t="s">
        <v>99</v>
      </c>
      <c r="DB1" s="17" t="s">
        <v>100</v>
      </c>
      <c r="DC1" s="17" t="s">
        <v>101</v>
      </c>
      <c r="DD1" s="17" t="s">
        <v>102</v>
      </c>
      <c r="DE1" s="17" t="s">
        <v>103</v>
      </c>
      <c r="DF1" s="17" t="s">
        <v>104</v>
      </c>
      <c r="DG1" s="17" t="s">
        <v>105</v>
      </c>
      <c r="DH1" s="21"/>
      <c r="DI1" s="17" t="s">
        <v>106</v>
      </c>
      <c r="DJ1" s="17" t="s">
        <v>107</v>
      </c>
      <c r="DK1" s="17" t="s">
        <v>108</v>
      </c>
      <c r="DL1" s="17" t="s">
        <v>109</v>
      </c>
      <c r="DM1" s="17" t="s">
        <v>110</v>
      </c>
      <c r="DN1" s="17" t="s">
        <v>111</v>
      </c>
      <c r="DO1" s="17" t="s">
        <v>112</v>
      </c>
      <c r="DP1" s="17" t="s">
        <v>113</v>
      </c>
      <c r="DQ1" s="17" t="s">
        <v>114</v>
      </c>
      <c r="DR1" s="21" t="s">
        <v>115</v>
      </c>
      <c r="DS1" s="21" t="s">
        <v>116</v>
      </c>
      <c r="DT1" s="21" t="s">
        <v>117</v>
      </c>
      <c r="DU1" s="17" t="s">
        <v>118</v>
      </c>
      <c r="DV1" s="17" t="s">
        <v>119</v>
      </c>
      <c r="DW1" s="17" t="s">
        <v>120</v>
      </c>
      <c r="DX1" s="17" t="s">
        <v>121</v>
      </c>
      <c r="DY1" s="17" t="s">
        <v>122</v>
      </c>
      <c r="DZ1" s="17" t="s">
        <v>123</v>
      </c>
      <c r="EA1" s="23"/>
      <c r="EB1" s="17" t="s">
        <v>124</v>
      </c>
      <c r="EC1" s="17" t="s">
        <v>125</v>
      </c>
      <c r="ED1" s="17" t="s">
        <v>126</v>
      </c>
      <c r="EE1" s="17" t="s">
        <v>127</v>
      </c>
      <c r="EF1" s="17" t="s">
        <v>128</v>
      </c>
      <c r="EG1" s="17" t="s">
        <v>129</v>
      </c>
      <c r="EH1" s="17" t="s">
        <v>130</v>
      </c>
      <c r="EI1" s="17" t="s">
        <v>131</v>
      </c>
      <c r="EJ1" s="17" t="s">
        <v>132</v>
      </c>
      <c r="EK1" s="17" t="s">
        <v>133</v>
      </c>
      <c r="EL1" s="24"/>
      <c r="EM1" s="17" t="s">
        <v>134</v>
      </c>
      <c r="EN1" s="17" t="s">
        <v>135</v>
      </c>
      <c r="EO1" s="17" t="s">
        <v>136</v>
      </c>
      <c r="EP1" s="17" t="s">
        <v>137</v>
      </c>
      <c r="EQ1" s="25"/>
      <c r="ER1" s="17" t="s">
        <v>138</v>
      </c>
      <c r="ES1" s="17" t="s">
        <v>139</v>
      </c>
      <c r="ET1" s="17" t="s">
        <v>140</v>
      </c>
      <c r="EU1" s="17" t="s">
        <v>141</v>
      </c>
      <c r="EV1" s="17" t="s">
        <v>142</v>
      </c>
      <c r="EW1" s="17" t="s">
        <v>143</v>
      </c>
      <c r="EX1" s="18"/>
      <c r="EY1" s="17" t="s">
        <v>144</v>
      </c>
      <c r="EZ1" s="17" t="s">
        <v>145</v>
      </c>
      <c r="FA1" s="17" t="s">
        <v>146</v>
      </c>
      <c r="FB1" s="17" t="s">
        <v>147</v>
      </c>
      <c r="FC1" s="17" t="s">
        <v>148</v>
      </c>
      <c r="FD1" s="17" t="s">
        <v>149</v>
      </c>
      <c r="FE1" s="17" t="s">
        <v>150</v>
      </c>
      <c r="FF1" s="17" t="s">
        <v>151</v>
      </c>
      <c r="FG1" s="17" t="s">
        <v>152</v>
      </c>
      <c r="FH1" s="17" t="s">
        <v>153</v>
      </c>
      <c r="FI1" s="17" t="s">
        <v>154</v>
      </c>
      <c r="FJ1" s="17" t="s">
        <v>155</v>
      </c>
      <c r="FK1" s="17" t="s">
        <v>156</v>
      </c>
      <c r="FL1" s="17" t="s">
        <v>157</v>
      </c>
      <c r="FM1" s="17" t="s">
        <v>158</v>
      </c>
      <c r="FN1" s="17" t="s">
        <v>159</v>
      </c>
      <c r="FO1" s="19"/>
      <c r="FP1" s="17" t="s">
        <v>160</v>
      </c>
      <c r="FQ1" s="17" t="s">
        <v>161</v>
      </c>
      <c r="FR1" s="17" t="s">
        <v>162</v>
      </c>
      <c r="FS1" s="17" t="s">
        <v>163</v>
      </c>
      <c r="FT1" s="17" t="s">
        <v>164</v>
      </c>
      <c r="FU1" s="17" t="s">
        <v>165</v>
      </c>
      <c r="FV1" s="17" t="s">
        <v>166</v>
      </c>
      <c r="FW1" s="17" t="s">
        <v>167</v>
      </c>
    </row>
    <row r="2" customFormat="false" ht="12.8" hidden="false" customHeight="false" outlineLevel="0" collapsed="false">
      <c r="A2" s="1" t="n">
        <v>1</v>
      </c>
      <c r="B2" s="1" t="s">
        <v>168</v>
      </c>
      <c r="C2" s="1" t="n">
        <v>2009</v>
      </c>
      <c r="D2" s="1" t="s">
        <v>169</v>
      </c>
      <c r="E2" s="1" t="s">
        <v>169</v>
      </c>
      <c r="F2" s="1" t="s">
        <v>169</v>
      </c>
      <c r="G2" s="2" t="n">
        <v>0</v>
      </c>
      <c r="H2" s="1" t="s">
        <v>170</v>
      </c>
      <c r="I2" s="1" t="s">
        <v>171</v>
      </c>
      <c r="J2" s="1" t="s">
        <v>172</v>
      </c>
      <c r="K2" s="1" t="s">
        <v>173</v>
      </c>
      <c r="L2" s="1" t="s">
        <v>174</v>
      </c>
      <c r="M2" s="26"/>
      <c r="N2" s="4" t="n">
        <v>700</v>
      </c>
      <c r="O2" s="4" t="n">
        <v>28.32</v>
      </c>
      <c r="P2" s="4" t="n">
        <v>41.23</v>
      </c>
      <c r="Q2" s="4" t="n">
        <v>1.46</v>
      </c>
      <c r="R2" s="4" t="n">
        <v>1625.85</v>
      </c>
      <c r="S2" s="4" t="n">
        <v>44.09</v>
      </c>
      <c r="T2" s="4" t="n">
        <v>132.45</v>
      </c>
      <c r="U2" s="4" t="n">
        <v>3</v>
      </c>
      <c r="V2" s="4" t="n">
        <v>1625.85</v>
      </c>
      <c r="W2" s="4" t="n">
        <v>37.09</v>
      </c>
      <c r="X2" s="4" t="n">
        <v>87.11</v>
      </c>
      <c r="Y2" s="4" t="n">
        <v>2.35</v>
      </c>
      <c r="DI2" s="4" t="n">
        <v>619.75</v>
      </c>
      <c r="DJ2" s="4" t="n">
        <v>421.62</v>
      </c>
      <c r="DL2" s="4" t="n">
        <v>526.01</v>
      </c>
      <c r="DM2" s="4" t="n">
        <v>357.63</v>
      </c>
    </row>
    <row r="3" customFormat="false" ht="12.8" hidden="false" customHeight="false" outlineLevel="0" collapsed="false">
      <c r="A3" s="1" t="n">
        <v>1</v>
      </c>
      <c r="B3" s="1" t="s">
        <v>168</v>
      </c>
      <c r="C3" s="1" t="n">
        <v>2009</v>
      </c>
      <c r="D3" s="1" t="s">
        <v>175</v>
      </c>
      <c r="E3" s="1" t="s">
        <v>176</v>
      </c>
      <c r="F3" s="1" t="s">
        <v>177</v>
      </c>
      <c r="G3" s="2" t="n">
        <v>150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  <c r="M3" s="26"/>
      <c r="N3" s="4" t="n">
        <v>843.33</v>
      </c>
      <c r="O3" s="4" t="n">
        <v>35.3</v>
      </c>
      <c r="P3" s="4" t="n">
        <v>41.11</v>
      </c>
      <c r="Q3" s="4" t="n">
        <v>1.16</v>
      </c>
      <c r="R3" s="4" t="n">
        <v>1912.33</v>
      </c>
      <c r="S3" s="4" t="n">
        <v>50.9</v>
      </c>
      <c r="T3" s="4" t="n">
        <v>133.89</v>
      </c>
      <c r="U3" s="4" t="n">
        <v>2.63</v>
      </c>
      <c r="V3" s="4" t="n">
        <v>1912.33</v>
      </c>
      <c r="W3" s="4" t="n">
        <v>44.15</v>
      </c>
      <c r="X3" s="4" t="n">
        <v>88.62</v>
      </c>
      <c r="Y3" s="4" t="n">
        <v>2.01</v>
      </c>
      <c r="DI3" s="4" t="n">
        <v>753.63</v>
      </c>
      <c r="DJ3" s="4" t="n">
        <v>588.96</v>
      </c>
      <c r="DL3" s="4" t="n">
        <v>672.43</v>
      </c>
      <c r="DM3" s="4" t="n">
        <v>510.31</v>
      </c>
    </row>
    <row r="4" customFormat="false" ht="12.8" hidden="false" customHeight="false" outlineLevel="0" collapsed="false">
      <c r="A4" s="1" t="n">
        <v>1</v>
      </c>
      <c r="B4" s="1" t="s">
        <v>168</v>
      </c>
      <c r="C4" s="1" t="n">
        <v>2009</v>
      </c>
      <c r="D4" s="1" t="s">
        <v>175</v>
      </c>
      <c r="E4" s="1" t="s">
        <v>178</v>
      </c>
      <c r="F4" s="1" t="s">
        <v>177</v>
      </c>
      <c r="G4" s="2" t="n">
        <v>200</v>
      </c>
      <c r="H4" s="1" t="s">
        <v>170</v>
      </c>
      <c r="I4" s="1" t="s">
        <v>171</v>
      </c>
      <c r="J4" s="1" t="s">
        <v>172</v>
      </c>
      <c r="K4" s="1" t="s">
        <v>173</v>
      </c>
      <c r="L4" s="1" t="s">
        <v>174</v>
      </c>
      <c r="M4" s="26"/>
      <c r="N4" s="4" t="n">
        <v>868.32</v>
      </c>
      <c r="O4" s="4" t="n">
        <v>36.48</v>
      </c>
      <c r="P4" s="4" t="n">
        <v>41.29</v>
      </c>
      <c r="Q4" s="4" t="n">
        <v>1.13</v>
      </c>
      <c r="R4" s="4" t="n">
        <v>1924.18</v>
      </c>
      <c r="S4" s="4" t="n">
        <v>50.28</v>
      </c>
      <c r="T4" s="4" t="n">
        <v>133.12</v>
      </c>
      <c r="U4" s="4" t="n">
        <v>2.65</v>
      </c>
      <c r="V4" s="4" t="n">
        <v>1924.18</v>
      </c>
      <c r="W4" s="4" t="n">
        <v>44.44</v>
      </c>
      <c r="X4" s="4" t="n">
        <v>88.34</v>
      </c>
      <c r="Y4" s="4" t="n">
        <v>1.99</v>
      </c>
      <c r="DI4" s="4" t="n">
        <v>735.49</v>
      </c>
      <c r="DJ4" s="4" t="n">
        <v>472.01</v>
      </c>
      <c r="DL4" s="4" t="n">
        <v>650.24</v>
      </c>
      <c r="DM4" s="4" t="n">
        <v>412.65</v>
      </c>
    </row>
    <row r="5" customFormat="false" ht="12.8" hidden="false" customHeight="false" outlineLevel="0" collapsed="false">
      <c r="A5" s="1" t="n">
        <v>2</v>
      </c>
      <c r="B5" s="1" t="s">
        <v>168</v>
      </c>
      <c r="C5" s="1" t="n">
        <v>2009</v>
      </c>
      <c r="D5" s="1" t="s">
        <v>169</v>
      </c>
      <c r="E5" s="1" t="s">
        <v>169</v>
      </c>
      <c r="F5" s="1" t="s">
        <v>169</v>
      </c>
      <c r="G5" s="2" t="n">
        <v>0</v>
      </c>
      <c r="H5" s="1" t="s">
        <v>170</v>
      </c>
      <c r="I5" s="1" t="s">
        <v>171</v>
      </c>
      <c r="J5" s="1" t="s">
        <v>172</v>
      </c>
      <c r="K5" s="1" t="s">
        <v>173</v>
      </c>
      <c r="L5" s="1" t="s">
        <v>174</v>
      </c>
      <c r="M5" s="26"/>
      <c r="N5" s="4" t="n">
        <v>700</v>
      </c>
      <c r="O5" s="4" t="n">
        <v>28.32</v>
      </c>
      <c r="P5" s="4" t="n">
        <v>41.23</v>
      </c>
      <c r="Q5" s="4" t="n">
        <v>1.46</v>
      </c>
      <c r="R5" s="4" t="n">
        <v>1625.85</v>
      </c>
      <c r="S5" s="4" t="n">
        <v>44.09</v>
      </c>
      <c r="T5" s="4" t="n">
        <v>132.45</v>
      </c>
      <c r="U5" s="4" t="n">
        <v>3</v>
      </c>
      <c r="V5" s="4" t="n">
        <v>1625.85</v>
      </c>
      <c r="W5" s="4" t="n">
        <v>37.09</v>
      </c>
      <c r="X5" s="4" t="n">
        <v>87.11</v>
      </c>
      <c r="Y5" s="4" t="n">
        <v>2.35</v>
      </c>
      <c r="DI5" s="4" t="n">
        <v>619.75</v>
      </c>
      <c r="DJ5" s="4" t="n">
        <v>421.62</v>
      </c>
      <c r="DL5" s="4" t="n">
        <v>526.01</v>
      </c>
      <c r="DM5" s="4" t="n">
        <v>357.63</v>
      </c>
    </row>
    <row r="6" customFormat="false" ht="12.8" hidden="false" customHeight="false" outlineLevel="0" collapsed="false">
      <c r="A6" s="1" t="n">
        <v>2</v>
      </c>
      <c r="B6" s="1" t="s">
        <v>168</v>
      </c>
      <c r="C6" s="1" t="n">
        <v>2009</v>
      </c>
      <c r="D6" s="1" t="s">
        <v>175</v>
      </c>
      <c r="E6" s="1" t="s">
        <v>176</v>
      </c>
      <c r="F6" s="1" t="s">
        <v>179</v>
      </c>
      <c r="G6" s="2" t="n">
        <v>20</v>
      </c>
      <c r="H6" s="1" t="s">
        <v>170</v>
      </c>
      <c r="I6" s="1" t="s">
        <v>171</v>
      </c>
      <c r="J6" s="1" t="s">
        <v>172</v>
      </c>
      <c r="K6" s="1" t="s">
        <v>173</v>
      </c>
      <c r="L6" s="1" t="s">
        <v>174</v>
      </c>
      <c r="M6" s="26"/>
      <c r="N6" s="4" t="n">
        <v>892.52</v>
      </c>
      <c r="O6" s="4" t="n">
        <v>37.71</v>
      </c>
      <c r="P6" s="4" t="n">
        <v>41.42</v>
      </c>
      <c r="Q6" s="4" t="n">
        <v>1.1</v>
      </c>
      <c r="R6" s="4" t="n">
        <v>1924.83</v>
      </c>
      <c r="S6" s="4" t="n">
        <v>49.16</v>
      </c>
      <c r="T6" s="4" t="n">
        <v>133.29</v>
      </c>
      <c r="U6" s="4" t="n">
        <v>2.71</v>
      </c>
      <c r="V6" s="4" t="n">
        <v>1924.83</v>
      </c>
      <c r="W6" s="4" t="n">
        <v>44.49</v>
      </c>
      <c r="X6" s="4" t="n">
        <v>88.46</v>
      </c>
      <c r="Y6" s="4" t="n">
        <v>1.99</v>
      </c>
      <c r="DI6" s="4" t="n">
        <v>842.74</v>
      </c>
      <c r="DJ6" s="4" t="n">
        <v>548.49</v>
      </c>
      <c r="DL6" s="4" t="n">
        <v>737.61</v>
      </c>
      <c r="DM6" s="4" t="n">
        <v>483.38</v>
      </c>
    </row>
    <row r="7" customFormat="false" ht="12.8" hidden="false" customHeight="false" outlineLevel="0" collapsed="false">
      <c r="A7" s="1" t="n">
        <v>2</v>
      </c>
      <c r="B7" s="1" t="s">
        <v>168</v>
      </c>
      <c r="C7" s="1" t="n">
        <v>2009</v>
      </c>
      <c r="D7" s="1" t="s">
        <v>175</v>
      </c>
      <c r="E7" s="1" t="s">
        <v>176</v>
      </c>
      <c r="F7" s="1" t="s">
        <v>179</v>
      </c>
      <c r="G7" s="2" t="n">
        <v>30</v>
      </c>
      <c r="H7" s="1" t="s">
        <v>170</v>
      </c>
      <c r="I7" s="1" t="s">
        <v>171</v>
      </c>
      <c r="J7" s="1" t="s">
        <v>172</v>
      </c>
      <c r="K7" s="1" t="s">
        <v>173</v>
      </c>
      <c r="L7" s="1" t="s">
        <v>174</v>
      </c>
      <c r="M7" s="26"/>
      <c r="N7" s="4" t="n">
        <v>869.47</v>
      </c>
      <c r="O7" s="4" t="n">
        <v>36.57</v>
      </c>
      <c r="P7" s="4" t="n">
        <v>41.39</v>
      </c>
      <c r="Q7" s="4" t="n">
        <v>1.13</v>
      </c>
      <c r="R7" s="4" t="n">
        <v>1923.63</v>
      </c>
      <c r="S7" s="4" t="n">
        <v>50.2</v>
      </c>
      <c r="T7" s="4" t="n">
        <v>133.56</v>
      </c>
      <c r="U7" s="4" t="n">
        <v>2.66</v>
      </c>
      <c r="V7" s="4" t="n">
        <v>1923.63</v>
      </c>
      <c r="W7" s="4" t="n">
        <v>44.44</v>
      </c>
      <c r="X7" s="4" t="n">
        <v>88.59</v>
      </c>
      <c r="Y7" s="4" t="n">
        <v>1.99</v>
      </c>
      <c r="DI7" s="4" t="n">
        <v>787.18</v>
      </c>
      <c r="DJ7" s="4" t="n">
        <v>576.48</v>
      </c>
      <c r="DL7" s="4" t="n">
        <v>716.97</v>
      </c>
      <c r="DM7" s="4" t="n">
        <v>515.46</v>
      </c>
    </row>
    <row r="8" customFormat="false" ht="12.8" hidden="false" customHeight="false" outlineLevel="0" collapsed="false">
      <c r="A8" s="1" t="n">
        <v>3</v>
      </c>
      <c r="B8" s="1" t="s">
        <v>180</v>
      </c>
      <c r="C8" s="1" t="n">
        <v>2009</v>
      </c>
      <c r="D8" s="1" t="s">
        <v>169</v>
      </c>
      <c r="E8" s="1" t="s">
        <v>169</v>
      </c>
      <c r="F8" s="1" t="s">
        <v>169</v>
      </c>
      <c r="G8" s="2" t="n">
        <v>0</v>
      </c>
      <c r="H8" s="1" t="s">
        <v>181</v>
      </c>
      <c r="I8" s="1" t="s">
        <v>171</v>
      </c>
      <c r="J8" s="1" t="s">
        <v>172</v>
      </c>
      <c r="K8" s="1" t="s">
        <v>173</v>
      </c>
      <c r="L8" s="1" t="s">
        <v>174</v>
      </c>
      <c r="M8" s="26"/>
      <c r="N8" s="4" t="n">
        <v>696</v>
      </c>
      <c r="O8" s="4" t="n">
        <v>31.05</v>
      </c>
      <c r="P8" s="4" t="n">
        <v>50.19</v>
      </c>
      <c r="Q8" s="4" t="n">
        <v>1.62</v>
      </c>
      <c r="R8" s="4" t="n">
        <v>2097</v>
      </c>
      <c r="S8" s="4" t="n">
        <v>66.71</v>
      </c>
      <c r="T8" s="4" t="n">
        <v>134.33</v>
      </c>
      <c r="U8" s="4" t="n">
        <v>2.01</v>
      </c>
      <c r="V8" s="4" t="n">
        <v>2097</v>
      </c>
      <c r="W8" s="4" t="n">
        <v>48.88</v>
      </c>
      <c r="X8" s="4" t="n">
        <v>92.26</v>
      </c>
      <c r="Y8" s="4" t="n">
        <v>1.89</v>
      </c>
      <c r="AJ8" s="4" t="n">
        <v>75.09</v>
      </c>
      <c r="AL8" s="4" t="n">
        <v>62.22</v>
      </c>
      <c r="AV8" s="4" t="n">
        <v>75.44</v>
      </c>
      <c r="AX8" s="4" t="n">
        <v>62.04</v>
      </c>
      <c r="CM8" s="4" t="n">
        <v>5.38</v>
      </c>
      <c r="CQ8" s="4" t="n">
        <v>8.2</v>
      </c>
      <c r="CR8" s="4" t="n">
        <v>5.29</v>
      </c>
      <c r="CT8" s="4" t="n">
        <v>8.26</v>
      </c>
      <c r="DE8" s="4" t="n">
        <v>5.29</v>
      </c>
      <c r="DG8" s="4" t="n">
        <v>8.33</v>
      </c>
    </row>
    <row r="9" customFormat="false" ht="12.8" hidden="false" customHeight="false" outlineLevel="0" collapsed="false">
      <c r="A9" s="1" t="n">
        <v>3</v>
      </c>
      <c r="B9" s="1" t="s">
        <v>180</v>
      </c>
      <c r="C9" s="1" t="n">
        <v>2009</v>
      </c>
      <c r="D9" s="1" t="s">
        <v>182</v>
      </c>
      <c r="E9" s="1" t="s">
        <v>178</v>
      </c>
      <c r="F9" s="1" t="s">
        <v>177</v>
      </c>
      <c r="G9" s="2" t="n">
        <v>2500</v>
      </c>
      <c r="H9" s="1" t="s">
        <v>181</v>
      </c>
      <c r="I9" s="1" t="s">
        <v>171</v>
      </c>
      <c r="J9" s="1" t="s">
        <v>172</v>
      </c>
      <c r="K9" s="1" t="s">
        <v>173</v>
      </c>
      <c r="L9" s="1" t="s">
        <v>174</v>
      </c>
      <c r="M9" s="26"/>
      <c r="N9" s="4" t="n">
        <v>690</v>
      </c>
      <c r="O9" s="4" t="n">
        <v>30.76</v>
      </c>
      <c r="P9" s="4" t="n">
        <v>49.29</v>
      </c>
      <c r="Q9" s="4" t="n">
        <v>1.6</v>
      </c>
      <c r="R9" s="4" t="n">
        <v>2106</v>
      </c>
      <c r="S9" s="4" t="n">
        <v>67.43</v>
      </c>
      <c r="T9" s="4" t="n">
        <v>134.1</v>
      </c>
      <c r="U9" s="4" t="n">
        <v>1.99</v>
      </c>
      <c r="V9" s="4" t="n">
        <v>2106</v>
      </c>
      <c r="W9" s="4" t="n">
        <v>49.1</v>
      </c>
      <c r="X9" s="4" t="n">
        <v>91.69</v>
      </c>
      <c r="Y9" s="4" t="n">
        <v>1.87</v>
      </c>
      <c r="AJ9" s="4" t="n">
        <v>76.59</v>
      </c>
      <c r="AL9" s="4" t="n">
        <v>63.26</v>
      </c>
      <c r="AV9" s="4" t="n">
        <v>76.28</v>
      </c>
      <c r="AX9" s="4" t="n">
        <v>63.06</v>
      </c>
      <c r="CM9" s="4" t="n">
        <v>5.34</v>
      </c>
      <c r="CQ9" s="4" t="n">
        <v>8.19</v>
      </c>
      <c r="CR9" s="4" t="n">
        <v>5.23</v>
      </c>
      <c r="CT9" s="4" t="n">
        <v>8.22</v>
      </c>
      <c r="DE9" s="4" t="n">
        <v>5.2</v>
      </c>
      <c r="DG9" s="4" t="n">
        <v>8.3</v>
      </c>
    </row>
    <row r="10" customFormat="false" ht="12.8" hidden="false" customHeight="false" outlineLevel="0" collapsed="false">
      <c r="A10" s="1" t="n">
        <v>3</v>
      </c>
      <c r="B10" s="1" t="s">
        <v>180</v>
      </c>
      <c r="C10" s="1" t="n">
        <v>2009</v>
      </c>
      <c r="D10" s="1" t="s">
        <v>182</v>
      </c>
      <c r="E10" s="1" t="s">
        <v>178</v>
      </c>
      <c r="F10" s="1" t="s">
        <v>177</v>
      </c>
      <c r="G10" s="2" t="n">
        <v>5000</v>
      </c>
      <c r="H10" s="1" t="s">
        <v>181</v>
      </c>
      <c r="I10" s="1" t="s">
        <v>171</v>
      </c>
      <c r="J10" s="1" t="s">
        <v>172</v>
      </c>
      <c r="K10" s="1" t="s">
        <v>173</v>
      </c>
      <c r="L10" s="1" t="s">
        <v>174</v>
      </c>
      <c r="M10" s="26"/>
      <c r="N10" s="4" t="n">
        <v>747</v>
      </c>
      <c r="O10" s="4" t="n">
        <v>33.48</v>
      </c>
      <c r="P10" s="4" t="n">
        <v>53.29</v>
      </c>
      <c r="Q10" s="4" t="n">
        <v>1.59</v>
      </c>
      <c r="R10" s="4" t="n">
        <v>2150</v>
      </c>
      <c r="S10" s="4" t="n">
        <v>66.81</v>
      </c>
      <c r="T10" s="4" t="n">
        <v>132.05</v>
      </c>
      <c r="U10" s="4" t="n">
        <v>1.98</v>
      </c>
      <c r="V10" s="4" t="n">
        <v>2150</v>
      </c>
      <c r="W10" s="4" t="n">
        <v>50.14</v>
      </c>
      <c r="X10" s="4" t="n">
        <v>92.69</v>
      </c>
      <c r="Y10" s="4" t="n">
        <v>1.85</v>
      </c>
      <c r="AJ10" s="4" t="n">
        <v>77.06</v>
      </c>
      <c r="AL10" s="4" t="n">
        <v>64.46</v>
      </c>
      <c r="AV10" s="4" t="n">
        <v>76.6</v>
      </c>
      <c r="AX10" s="4" t="n">
        <v>62.8</v>
      </c>
      <c r="CM10" s="4" t="n">
        <v>5.41</v>
      </c>
      <c r="CQ10" s="4" t="n">
        <v>8.11</v>
      </c>
      <c r="CR10" s="4" t="n">
        <v>5.06</v>
      </c>
      <c r="CT10" s="4" t="n">
        <v>8.17</v>
      </c>
      <c r="DE10" s="4" t="n">
        <v>5.23</v>
      </c>
      <c r="DG10" s="4" t="n">
        <v>8.32</v>
      </c>
    </row>
    <row r="11" customFormat="false" ht="12.8" hidden="false" customHeight="false" outlineLevel="0" collapsed="false">
      <c r="A11" s="1" t="n">
        <v>3</v>
      </c>
      <c r="B11" s="1" t="s">
        <v>180</v>
      </c>
      <c r="C11" s="1" t="n">
        <v>2009</v>
      </c>
      <c r="D11" s="1" t="s">
        <v>182</v>
      </c>
      <c r="E11" s="1" t="s">
        <v>178</v>
      </c>
      <c r="F11" s="1" t="s">
        <v>177</v>
      </c>
      <c r="G11" s="2" t="n">
        <v>7500</v>
      </c>
      <c r="H11" s="1" t="s">
        <v>181</v>
      </c>
      <c r="I11" s="1" t="s">
        <v>171</v>
      </c>
      <c r="J11" s="1" t="s">
        <v>172</v>
      </c>
      <c r="K11" s="1" t="s">
        <v>173</v>
      </c>
      <c r="L11" s="1" t="s">
        <v>174</v>
      </c>
      <c r="M11" s="26"/>
      <c r="N11" s="4" t="n">
        <v>752</v>
      </c>
      <c r="O11" s="4" t="n">
        <v>33.71</v>
      </c>
      <c r="P11" s="4" t="n">
        <v>52.81</v>
      </c>
      <c r="Q11" s="4" t="n">
        <v>1.57</v>
      </c>
      <c r="R11" s="4" t="n">
        <v>2231</v>
      </c>
      <c r="S11" s="4" t="n">
        <v>70.43</v>
      </c>
      <c r="T11" s="4" t="n">
        <v>137.14</v>
      </c>
      <c r="U11" s="4" t="n">
        <v>1.95</v>
      </c>
      <c r="V11" s="4" t="n">
        <v>2231</v>
      </c>
      <c r="W11" s="4" t="n">
        <v>52.05</v>
      </c>
      <c r="X11" s="4" t="n">
        <v>94.98</v>
      </c>
      <c r="Y11" s="4" t="n">
        <v>1.82</v>
      </c>
      <c r="AJ11" s="4" t="n">
        <v>78.04</v>
      </c>
      <c r="AL11" s="4" t="n">
        <v>65.18</v>
      </c>
      <c r="AV11" s="4" t="n">
        <v>77.01</v>
      </c>
      <c r="AX11" s="4" t="n">
        <v>64.77</v>
      </c>
      <c r="CM11" s="4" t="n">
        <v>5.17</v>
      </c>
      <c r="CQ11" s="4" t="n">
        <v>7.96</v>
      </c>
      <c r="CR11" s="4" t="n">
        <v>5.13</v>
      </c>
      <c r="CT11" s="4" t="n">
        <v>8.18</v>
      </c>
      <c r="DE11" s="4" t="n">
        <v>5.16</v>
      </c>
      <c r="DG11" s="4" t="n">
        <v>8.19</v>
      </c>
    </row>
    <row r="12" customFormat="false" ht="12.8" hidden="false" customHeight="false" outlineLevel="0" collapsed="false">
      <c r="A12" s="1" t="n">
        <v>4</v>
      </c>
      <c r="B12" s="1" t="s">
        <v>180</v>
      </c>
      <c r="C12" s="1" t="n">
        <v>2009</v>
      </c>
      <c r="D12" s="1" t="s">
        <v>169</v>
      </c>
      <c r="E12" s="1" t="s">
        <v>169</v>
      </c>
      <c r="F12" s="1" t="s">
        <v>169</v>
      </c>
      <c r="G12" s="2" t="n">
        <v>0</v>
      </c>
      <c r="H12" s="1" t="s">
        <v>181</v>
      </c>
      <c r="I12" s="1" t="s">
        <v>171</v>
      </c>
      <c r="J12" s="1" t="s">
        <v>172</v>
      </c>
      <c r="K12" s="1" t="s">
        <v>173</v>
      </c>
      <c r="L12" s="1" t="s">
        <v>174</v>
      </c>
      <c r="M12" s="26"/>
      <c r="N12" s="4" t="n">
        <v>599</v>
      </c>
      <c r="O12" s="4" t="n">
        <v>26.4285714285714</v>
      </c>
      <c r="P12" s="4" t="n">
        <v>43.4285714285714</v>
      </c>
      <c r="Q12" s="4" t="n">
        <v>1.65</v>
      </c>
      <c r="R12" s="4" t="n">
        <v>1945</v>
      </c>
      <c r="S12" s="4" t="n">
        <v>64.0952380952381</v>
      </c>
      <c r="T12" s="4" t="n">
        <v>129.952380952381</v>
      </c>
      <c r="U12" s="4" t="n">
        <v>2.03</v>
      </c>
      <c r="V12" s="4" t="n">
        <v>1945</v>
      </c>
      <c r="W12" s="4" t="n">
        <v>45.2380952380952</v>
      </c>
      <c r="X12" s="4" t="n">
        <v>86.6904761904762</v>
      </c>
      <c r="Y12" s="4" t="n">
        <v>1.92</v>
      </c>
      <c r="AJ12" s="4" t="n">
        <v>77.26</v>
      </c>
      <c r="AL12" s="4" t="n">
        <v>71.08</v>
      </c>
      <c r="AV12" s="4" t="n">
        <v>76.86</v>
      </c>
      <c r="AX12" s="4" t="n">
        <v>68.46</v>
      </c>
      <c r="CT12" s="27" t="n">
        <v>8.16</v>
      </c>
      <c r="CU12" s="27" t="n">
        <v>5.26</v>
      </c>
      <c r="CZ12" s="27" t="n">
        <v>4.34</v>
      </c>
      <c r="DD12" s="4" t="n">
        <v>8.31</v>
      </c>
      <c r="DE12" s="27" t="n">
        <v>5.02</v>
      </c>
      <c r="DG12" s="4" t="n">
        <v>8.19</v>
      </c>
    </row>
    <row r="13" customFormat="false" ht="12.8" hidden="false" customHeight="false" outlineLevel="0" collapsed="false">
      <c r="A13" s="1" t="n">
        <v>4</v>
      </c>
      <c r="B13" s="1" t="s">
        <v>180</v>
      </c>
      <c r="C13" s="1" t="n">
        <v>2009</v>
      </c>
      <c r="D13" s="1" t="s">
        <v>183</v>
      </c>
      <c r="E13" s="1" t="s">
        <v>178</v>
      </c>
      <c r="F13" s="1" t="s">
        <v>177</v>
      </c>
      <c r="G13" s="2" t="n">
        <v>200</v>
      </c>
      <c r="H13" s="1" t="s">
        <v>181</v>
      </c>
      <c r="I13" s="1" t="s">
        <v>171</v>
      </c>
      <c r="J13" s="1" t="s">
        <v>172</v>
      </c>
      <c r="K13" s="1" t="s">
        <v>173</v>
      </c>
      <c r="L13" s="1" t="s">
        <v>174</v>
      </c>
      <c r="M13" s="26"/>
      <c r="N13" s="4" t="n">
        <v>603</v>
      </c>
      <c r="O13" s="4" t="n">
        <v>26.6190476190476</v>
      </c>
      <c r="P13" s="4" t="n">
        <v>43.6666666666667</v>
      </c>
      <c r="Q13" s="4" t="n">
        <v>1.64</v>
      </c>
      <c r="R13" s="4" t="n">
        <v>1973</v>
      </c>
      <c r="S13" s="4" t="n">
        <v>65.2380952380952</v>
      </c>
      <c r="T13" s="4" t="n">
        <v>130.857142857143</v>
      </c>
      <c r="U13" s="4" t="n">
        <v>2.01</v>
      </c>
      <c r="V13" s="4" t="n">
        <v>1973</v>
      </c>
      <c r="W13" s="4" t="n">
        <v>45.9285714285714</v>
      </c>
      <c r="X13" s="4" t="n">
        <v>87.2857142857143</v>
      </c>
      <c r="Y13" s="4" t="n">
        <v>1.9</v>
      </c>
      <c r="AJ13" s="4" t="n">
        <v>78.34</v>
      </c>
      <c r="AL13" s="4" t="n">
        <v>67.12</v>
      </c>
      <c r="AV13" s="4" t="n">
        <v>77.9</v>
      </c>
      <c r="AX13" s="4" t="n">
        <v>68.74</v>
      </c>
      <c r="CT13" s="27" t="n">
        <v>8.16</v>
      </c>
      <c r="CU13" s="27" t="n">
        <v>5.26</v>
      </c>
      <c r="CZ13" s="27" t="n">
        <v>4.3</v>
      </c>
      <c r="DD13" s="4" t="n">
        <v>8.23</v>
      </c>
      <c r="DE13" s="27" t="n">
        <v>4.78</v>
      </c>
      <c r="DG13" s="4" t="n">
        <v>8.18</v>
      </c>
    </row>
    <row r="14" customFormat="false" ht="12.8" hidden="false" customHeight="false" outlineLevel="0" collapsed="false">
      <c r="A14" s="1" t="n">
        <v>4</v>
      </c>
      <c r="B14" s="1" t="s">
        <v>180</v>
      </c>
      <c r="C14" s="1" t="n">
        <v>2009</v>
      </c>
      <c r="D14" s="1" t="s">
        <v>183</v>
      </c>
      <c r="E14" s="1" t="s">
        <v>178</v>
      </c>
      <c r="F14" s="1" t="s">
        <v>177</v>
      </c>
      <c r="G14" s="2" t="n">
        <v>400</v>
      </c>
      <c r="H14" s="1" t="s">
        <v>181</v>
      </c>
      <c r="I14" s="1" t="s">
        <v>171</v>
      </c>
      <c r="J14" s="1" t="s">
        <v>172</v>
      </c>
      <c r="K14" s="1" t="s">
        <v>173</v>
      </c>
      <c r="L14" s="1" t="s">
        <v>174</v>
      </c>
      <c r="M14" s="26"/>
      <c r="N14" s="4" t="n">
        <v>614</v>
      </c>
      <c r="O14" s="4" t="n">
        <v>27.1428571428571</v>
      </c>
      <c r="P14" s="4" t="n">
        <v>44.8571428571429</v>
      </c>
      <c r="Q14" s="4" t="n">
        <v>1.65</v>
      </c>
      <c r="R14" s="4" t="n">
        <v>1954</v>
      </c>
      <c r="S14" s="4" t="n">
        <v>63.8095238095238</v>
      </c>
      <c r="T14" s="4" t="n">
        <v>130.809523809524</v>
      </c>
      <c r="U14" s="4" t="n">
        <v>2.05</v>
      </c>
      <c r="V14" s="4" t="n">
        <v>1954</v>
      </c>
      <c r="W14" s="4" t="n">
        <v>45.4761904761905</v>
      </c>
      <c r="X14" s="4" t="n">
        <v>87.8333333333333</v>
      </c>
      <c r="Y14" s="4" t="n">
        <v>1.93</v>
      </c>
      <c r="AJ14" s="4" t="n">
        <v>77.31</v>
      </c>
      <c r="AL14" s="4" t="n">
        <v>71.17</v>
      </c>
      <c r="AV14" s="4" t="n">
        <v>76.73</v>
      </c>
      <c r="AX14" s="4" t="n">
        <v>68.35</v>
      </c>
      <c r="CT14" s="27" t="n">
        <v>8.15</v>
      </c>
      <c r="CU14" s="27" t="n">
        <v>5.18</v>
      </c>
      <c r="CZ14" s="27" t="n">
        <v>4.21</v>
      </c>
      <c r="DD14" s="4" t="n">
        <v>8.19</v>
      </c>
      <c r="DE14" s="27" t="n">
        <v>4.71</v>
      </c>
      <c r="DG14" s="4" t="n">
        <v>8.14</v>
      </c>
    </row>
    <row r="15" customFormat="false" ht="12.8" hidden="false" customHeight="false" outlineLevel="0" collapsed="false">
      <c r="A15" s="1" t="n">
        <v>4</v>
      </c>
      <c r="B15" s="1" t="s">
        <v>180</v>
      </c>
      <c r="C15" s="1" t="n">
        <v>2009</v>
      </c>
      <c r="D15" s="1" t="s">
        <v>183</v>
      </c>
      <c r="E15" s="1" t="s">
        <v>178</v>
      </c>
      <c r="F15" s="1" t="s">
        <v>177</v>
      </c>
      <c r="G15" s="2" t="n">
        <v>600</v>
      </c>
      <c r="H15" s="1" t="s">
        <v>181</v>
      </c>
      <c r="I15" s="1" t="s">
        <v>171</v>
      </c>
      <c r="J15" s="1" t="s">
        <v>172</v>
      </c>
      <c r="K15" s="1" t="s">
        <v>173</v>
      </c>
      <c r="L15" s="1" t="s">
        <v>174</v>
      </c>
      <c r="M15" s="26"/>
      <c r="N15" s="4" t="n">
        <v>622</v>
      </c>
      <c r="O15" s="4" t="n">
        <v>27.5238095238095</v>
      </c>
      <c r="P15" s="4" t="n">
        <v>44.6190476190476</v>
      </c>
      <c r="Q15" s="4" t="n">
        <v>1.62</v>
      </c>
      <c r="R15" s="4" t="n">
        <v>1957</v>
      </c>
      <c r="S15" s="4" t="n">
        <v>63.5714285714286</v>
      </c>
      <c r="T15" s="4" t="n">
        <v>126.619047619048</v>
      </c>
      <c r="U15" s="4" t="n">
        <v>1.99</v>
      </c>
      <c r="V15" s="4" t="n">
        <v>1957</v>
      </c>
      <c r="W15" s="4" t="n">
        <v>45.5476190476191</v>
      </c>
      <c r="X15" s="4" t="n">
        <v>85.6190476190476</v>
      </c>
      <c r="Y15" s="4" t="n">
        <v>1.88</v>
      </c>
      <c r="AJ15" s="4" t="n">
        <v>77.55</v>
      </c>
      <c r="AL15" s="4" t="n">
        <v>67.73</v>
      </c>
      <c r="AV15" s="4" t="n">
        <v>76.54</v>
      </c>
      <c r="AX15" s="4" t="n">
        <v>66.54</v>
      </c>
      <c r="CT15" s="27" t="n">
        <v>8.1</v>
      </c>
      <c r="CU15" s="27" t="n">
        <v>5.12</v>
      </c>
      <c r="CZ15" s="27" t="n">
        <v>4.19</v>
      </c>
      <c r="DD15" s="4" t="n">
        <v>8.18</v>
      </c>
      <c r="DE15" s="27" t="n">
        <v>4.7</v>
      </c>
      <c r="DG15" s="4" t="n">
        <v>8.13</v>
      </c>
    </row>
    <row r="16" customFormat="false" ht="12.8" hidden="false" customHeight="false" outlineLevel="0" collapsed="false">
      <c r="A16" s="1" t="n">
        <v>5</v>
      </c>
      <c r="B16" s="1" t="s">
        <v>184</v>
      </c>
      <c r="C16" s="1" t="n">
        <v>2013</v>
      </c>
      <c r="D16" s="1" t="s">
        <v>169</v>
      </c>
      <c r="E16" s="1" t="s">
        <v>169</v>
      </c>
      <c r="F16" s="1" t="s">
        <v>169</v>
      </c>
      <c r="G16" s="2" t="n">
        <v>0</v>
      </c>
      <c r="H16" s="1" t="s">
        <v>181</v>
      </c>
      <c r="I16" s="1" t="s">
        <v>185</v>
      </c>
      <c r="J16" s="1" t="s">
        <v>172</v>
      </c>
      <c r="K16" s="1" t="s">
        <v>186</v>
      </c>
      <c r="L16" s="1" t="s">
        <v>187</v>
      </c>
      <c r="M16" s="26"/>
      <c r="N16" s="4" t="n">
        <v>737</v>
      </c>
      <c r="O16" s="4" t="n">
        <v>33</v>
      </c>
      <c r="P16" s="4" t="n">
        <v>53.05</v>
      </c>
      <c r="Q16" s="4" t="n">
        <v>1.61</v>
      </c>
      <c r="R16" s="4" t="n">
        <v>1814</v>
      </c>
      <c r="S16" s="4" t="n">
        <v>76.93</v>
      </c>
      <c r="T16" s="4" t="n">
        <v>143.79</v>
      </c>
      <c r="U16" s="4" t="n">
        <v>1.87</v>
      </c>
      <c r="V16" s="4" t="n">
        <v>1814</v>
      </c>
      <c r="W16" s="4" t="n">
        <v>50.54</v>
      </c>
      <c r="X16" s="4" t="n">
        <v>89.46</v>
      </c>
      <c r="Y16" s="4" t="n">
        <v>1.77</v>
      </c>
      <c r="AJ16" s="4" t="n">
        <v>74.49</v>
      </c>
      <c r="AL16" s="4" t="n">
        <v>65.95</v>
      </c>
      <c r="AM16" s="4" t="n">
        <v>75.41</v>
      </c>
      <c r="AV16" s="4" t="n">
        <v>71.87</v>
      </c>
      <c r="AX16" s="4" t="n">
        <v>64.81</v>
      </c>
      <c r="AY16" s="4" t="n">
        <v>73.55</v>
      </c>
      <c r="CH16" s="4" t="n">
        <v>6.41</v>
      </c>
      <c r="CI16" s="4" t="n">
        <v>7.23</v>
      </c>
      <c r="CL16" s="4" t="n">
        <v>8.21</v>
      </c>
      <c r="CM16" s="4" t="n">
        <v>6.45</v>
      </c>
      <c r="CN16" s="4" t="n">
        <v>7.27</v>
      </c>
      <c r="CQ16" s="4" t="n">
        <v>8.37</v>
      </c>
      <c r="CR16" s="4" t="n">
        <v>6.61</v>
      </c>
      <c r="CS16" s="4" t="n">
        <v>7.34</v>
      </c>
      <c r="CT16" s="4" t="n">
        <v>8.36</v>
      </c>
      <c r="DE16" s="4" t="n">
        <v>6.51</v>
      </c>
      <c r="DF16" s="4" t="n">
        <v>7.31</v>
      </c>
      <c r="DG16" s="4" t="n">
        <v>8.42</v>
      </c>
      <c r="DL16" s="4" t="n">
        <v>1630</v>
      </c>
      <c r="DM16" s="4" t="n">
        <v>1117</v>
      </c>
      <c r="DN16" s="4" t="n">
        <v>509</v>
      </c>
      <c r="DO16" s="4" t="n">
        <v>448</v>
      </c>
      <c r="DP16" s="4" t="n">
        <v>364</v>
      </c>
      <c r="DQ16" s="4" t="n">
        <v>233</v>
      </c>
      <c r="DR16" s="4" t="n">
        <f aca="false">DL16/DO16</f>
        <v>3.63839285714286</v>
      </c>
      <c r="DS16" s="4" t="n">
        <f aca="false">DM16/DP16</f>
        <v>3.06868131868132</v>
      </c>
      <c r="DT16" s="4" t="n">
        <f aca="false">DN16/DQ16</f>
        <v>2.18454935622318</v>
      </c>
    </row>
    <row r="17" customFormat="false" ht="12.8" hidden="false" customHeight="false" outlineLevel="0" collapsed="false">
      <c r="A17" s="1" t="n">
        <v>5</v>
      </c>
      <c r="B17" s="1" t="s">
        <v>184</v>
      </c>
      <c r="C17" s="1" t="n">
        <v>2013</v>
      </c>
      <c r="D17" s="1" t="s">
        <v>188</v>
      </c>
      <c r="E17" s="1" t="s">
        <v>176</v>
      </c>
      <c r="F17" s="1" t="s">
        <v>177</v>
      </c>
      <c r="G17" s="2" t="n">
        <v>60</v>
      </c>
      <c r="H17" s="1" t="s">
        <v>181</v>
      </c>
      <c r="I17" s="1" t="s">
        <v>185</v>
      </c>
      <c r="J17" s="1" t="s">
        <v>172</v>
      </c>
      <c r="K17" s="1" t="s">
        <v>186</v>
      </c>
      <c r="L17" s="1" t="s">
        <v>187</v>
      </c>
      <c r="M17" s="26"/>
      <c r="N17" s="4" t="n">
        <v>747.92</v>
      </c>
      <c r="O17" s="4" t="n">
        <v>33.52</v>
      </c>
      <c r="P17" s="4" t="n">
        <v>53.48</v>
      </c>
      <c r="Q17" s="4" t="n">
        <v>1.6</v>
      </c>
      <c r="R17" s="4" t="n">
        <v>1835.92</v>
      </c>
      <c r="S17" s="4" t="n">
        <v>77.71</v>
      </c>
      <c r="T17" s="4" t="n">
        <v>143.77</v>
      </c>
      <c r="U17" s="4" t="n">
        <v>1.85</v>
      </c>
      <c r="V17" s="4" t="n">
        <v>1835.92</v>
      </c>
      <c r="W17" s="4" t="n">
        <v>51.2</v>
      </c>
      <c r="X17" s="4" t="n">
        <v>89.6</v>
      </c>
      <c r="Y17" s="4" t="n">
        <v>1.75</v>
      </c>
      <c r="AJ17" s="4" t="n">
        <v>75.38</v>
      </c>
      <c r="AL17" s="4" t="n">
        <v>66.35</v>
      </c>
      <c r="AM17" s="4" t="n">
        <v>76.73</v>
      </c>
      <c r="AV17" s="4" t="n">
        <v>72.51</v>
      </c>
      <c r="AX17" s="4" t="n">
        <v>65.58</v>
      </c>
      <c r="AY17" s="4" t="n">
        <v>74.15</v>
      </c>
      <c r="CH17" s="4" t="n">
        <v>6.28</v>
      </c>
      <c r="CI17" s="4" t="n">
        <v>7.1</v>
      </c>
      <c r="CL17" s="4" t="n">
        <v>8.16</v>
      </c>
      <c r="CM17" s="4" t="n">
        <v>6.33</v>
      </c>
      <c r="CN17" s="4" t="n">
        <v>7.14</v>
      </c>
      <c r="CQ17" s="4" t="n">
        <v>8.23</v>
      </c>
      <c r="CR17" s="4" t="n">
        <v>6.54</v>
      </c>
      <c r="CS17" s="4" t="n">
        <v>7.24</v>
      </c>
      <c r="CT17" s="4" t="n">
        <v>8.31</v>
      </c>
      <c r="DE17" s="4" t="n">
        <v>6.36</v>
      </c>
      <c r="DF17" s="4" t="n">
        <v>7.19</v>
      </c>
      <c r="DG17" s="4" t="n">
        <v>8.27</v>
      </c>
      <c r="DL17" s="4" t="n">
        <v>1656</v>
      </c>
      <c r="DM17" s="4" t="n">
        <v>1137</v>
      </c>
      <c r="DN17" s="4" t="n">
        <v>550</v>
      </c>
      <c r="DO17" s="4" t="n">
        <v>487</v>
      </c>
      <c r="DP17" s="4" t="n">
        <v>375</v>
      </c>
      <c r="DQ17" s="4" t="n">
        <v>225</v>
      </c>
      <c r="DR17" s="4" t="n">
        <f aca="false">DL17/DO17</f>
        <v>3.40041067761807</v>
      </c>
      <c r="DS17" s="4" t="n">
        <f aca="false">DM17/DP17</f>
        <v>3.032</v>
      </c>
      <c r="DT17" s="4" t="n">
        <f aca="false">DN17/DQ17</f>
        <v>2.44444444444444</v>
      </c>
    </row>
    <row r="18" customFormat="false" ht="12.8" hidden="false" customHeight="false" outlineLevel="0" collapsed="false">
      <c r="A18" s="1" t="n">
        <v>5</v>
      </c>
      <c r="B18" s="1" t="s">
        <v>184</v>
      </c>
      <c r="C18" s="1" t="n">
        <v>2013</v>
      </c>
      <c r="D18" s="1" t="s">
        <v>188</v>
      </c>
      <c r="E18" s="1" t="s">
        <v>176</v>
      </c>
      <c r="F18" s="1" t="s">
        <v>177</v>
      </c>
      <c r="G18" s="2" t="n">
        <v>90</v>
      </c>
      <c r="H18" s="1" t="s">
        <v>181</v>
      </c>
      <c r="I18" s="1" t="s">
        <v>185</v>
      </c>
      <c r="J18" s="1" t="s">
        <v>172</v>
      </c>
      <c r="K18" s="1" t="s">
        <v>186</v>
      </c>
      <c r="L18" s="1" t="s">
        <v>187</v>
      </c>
      <c r="M18" s="26"/>
      <c r="N18" s="4" t="n">
        <v>765.98</v>
      </c>
      <c r="O18" s="4" t="n">
        <v>34.38</v>
      </c>
      <c r="P18" s="4" t="n">
        <v>54.1</v>
      </c>
      <c r="Q18" s="4" t="n">
        <v>1.57</v>
      </c>
      <c r="R18" s="4" t="n">
        <v>1886.98</v>
      </c>
      <c r="S18" s="4" t="n">
        <v>80.07</v>
      </c>
      <c r="T18" s="4" t="n">
        <v>146.53</v>
      </c>
      <c r="U18" s="4" t="n">
        <v>1.83</v>
      </c>
      <c r="V18" s="4" t="n">
        <v>1886.98</v>
      </c>
      <c r="W18" s="4" t="n">
        <v>52.66</v>
      </c>
      <c r="X18" s="4" t="n">
        <v>91.1</v>
      </c>
      <c r="Y18" s="4" t="n">
        <v>1.73</v>
      </c>
      <c r="AJ18" s="4" t="n">
        <v>77.1</v>
      </c>
      <c r="AL18" s="4" t="n">
        <v>68.18</v>
      </c>
      <c r="AM18" s="4" t="n">
        <v>77.65</v>
      </c>
      <c r="AV18" s="4" t="n">
        <v>72.81</v>
      </c>
      <c r="AX18" s="4" t="n">
        <v>68.1</v>
      </c>
      <c r="AY18" s="4" t="n">
        <v>74.37</v>
      </c>
      <c r="CH18" s="4" t="n">
        <v>6.13</v>
      </c>
      <c r="CI18" s="4" t="n">
        <v>7.08</v>
      </c>
      <c r="CL18" s="4" t="n">
        <v>8.15</v>
      </c>
      <c r="CM18" s="4" t="n">
        <v>6.19</v>
      </c>
      <c r="CN18" s="4" t="n">
        <v>7.12</v>
      </c>
      <c r="CQ18" s="4" t="n">
        <v>8.17</v>
      </c>
      <c r="CR18" s="4" t="n">
        <v>6.45</v>
      </c>
      <c r="CS18" s="4" t="n">
        <v>7.18</v>
      </c>
      <c r="CT18" s="4" t="n">
        <v>8.24</v>
      </c>
      <c r="DE18" s="4" t="n">
        <v>6.24</v>
      </c>
      <c r="DF18" s="4" t="n">
        <v>7.15</v>
      </c>
      <c r="DG18" s="4" t="n">
        <v>8.21</v>
      </c>
      <c r="DL18" s="4" t="n">
        <v>1696</v>
      </c>
      <c r="DM18" s="4" t="n">
        <v>1183</v>
      </c>
      <c r="DN18" s="4" t="n">
        <v>594</v>
      </c>
      <c r="DO18" s="4" t="n">
        <v>473</v>
      </c>
      <c r="DP18" s="4" t="n">
        <v>350</v>
      </c>
      <c r="DQ18" s="4" t="n">
        <v>227</v>
      </c>
      <c r="DR18" s="4" t="n">
        <f aca="false">DL18/DO18</f>
        <v>3.58562367864693</v>
      </c>
      <c r="DS18" s="4" t="n">
        <f aca="false">DM18/DP18</f>
        <v>3.38</v>
      </c>
      <c r="DT18" s="4" t="n">
        <f aca="false">DN18/DQ18</f>
        <v>2.61674008810573</v>
      </c>
    </row>
    <row r="19" customFormat="false" ht="12.8" hidden="false" customHeight="false" outlineLevel="0" collapsed="false">
      <c r="A19" s="1" t="n">
        <v>6</v>
      </c>
      <c r="B19" s="1" t="s">
        <v>184</v>
      </c>
      <c r="C19" s="1" t="n">
        <v>2013</v>
      </c>
      <c r="D19" s="1" t="s">
        <v>169</v>
      </c>
      <c r="E19" s="1" t="s">
        <v>169</v>
      </c>
      <c r="F19" s="1" t="s">
        <v>169</v>
      </c>
      <c r="G19" s="2" t="n">
        <v>0</v>
      </c>
      <c r="H19" s="1" t="s">
        <v>181</v>
      </c>
      <c r="I19" s="1" t="s">
        <v>185</v>
      </c>
      <c r="J19" s="1" t="s">
        <v>172</v>
      </c>
      <c r="K19" s="1" t="s">
        <v>186</v>
      </c>
      <c r="L19" s="1" t="s">
        <v>187</v>
      </c>
      <c r="M19" s="26"/>
      <c r="N19" s="4" t="n">
        <v>803.99</v>
      </c>
      <c r="O19" s="4" t="n">
        <v>36.19</v>
      </c>
      <c r="P19" s="4" t="n">
        <v>55.95</v>
      </c>
      <c r="Q19" s="4" t="n">
        <v>1.55</v>
      </c>
      <c r="R19" s="4" t="n">
        <v>1914.99</v>
      </c>
      <c r="S19" s="4" t="n">
        <v>79.36</v>
      </c>
      <c r="T19" s="4" t="n">
        <v>153.16</v>
      </c>
      <c r="U19" s="4" t="n">
        <v>1.93</v>
      </c>
      <c r="V19" s="4" t="n">
        <v>1914.99</v>
      </c>
      <c r="W19" s="4" t="n">
        <v>52.17</v>
      </c>
      <c r="X19" s="4" t="n">
        <v>94.95</v>
      </c>
      <c r="Y19" s="4" t="n">
        <v>1.82</v>
      </c>
      <c r="AJ19" s="4" t="n">
        <v>77.81</v>
      </c>
      <c r="AL19" s="4" t="n">
        <v>68.38</v>
      </c>
      <c r="AV19" s="4" t="n">
        <v>76.04</v>
      </c>
      <c r="AX19" s="4" t="n">
        <v>66.11</v>
      </c>
      <c r="CH19" s="4" t="n">
        <v>4.69</v>
      </c>
      <c r="CI19" s="4" t="n">
        <v>7.15</v>
      </c>
      <c r="CL19" s="4" t="n">
        <v>8.53</v>
      </c>
      <c r="CM19" s="4" t="n">
        <v>4.78</v>
      </c>
      <c r="CN19" s="4" t="n">
        <v>7.23</v>
      </c>
      <c r="CQ19" s="4" t="n">
        <v>8.64</v>
      </c>
      <c r="CR19" s="4" t="n">
        <v>6.87</v>
      </c>
      <c r="CS19" s="4" t="n">
        <v>7.49</v>
      </c>
      <c r="CT19" s="4" t="n">
        <v>8.74</v>
      </c>
      <c r="DE19" s="4" t="n">
        <v>6.81</v>
      </c>
      <c r="DF19" s="4" t="n">
        <v>7.44</v>
      </c>
      <c r="DG19" s="4" t="n">
        <v>8.7</v>
      </c>
      <c r="DL19" s="4" t="n">
        <v>1746</v>
      </c>
      <c r="DM19" s="4" t="n">
        <v>1060</v>
      </c>
      <c r="DN19" s="4" t="n">
        <v>515</v>
      </c>
      <c r="DO19" s="4" t="n">
        <v>661</v>
      </c>
      <c r="DP19" s="4" t="n">
        <v>447</v>
      </c>
      <c r="DQ19" s="4" t="n">
        <v>249</v>
      </c>
      <c r="DR19" s="4" t="n">
        <f aca="false">DL19/DO19</f>
        <v>2.64145234493192</v>
      </c>
      <c r="DS19" s="4" t="n">
        <f aca="false">DM19/DP19</f>
        <v>2.37136465324385</v>
      </c>
      <c r="DT19" s="4" t="n">
        <f aca="false">DN19/DQ19</f>
        <v>2.06827309236948</v>
      </c>
    </row>
    <row r="20" customFormat="false" ht="12.8" hidden="false" customHeight="false" outlineLevel="0" collapsed="false">
      <c r="A20" s="1" t="n">
        <v>6</v>
      </c>
      <c r="B20" s="1" t="s">
        <v>184</v>
      </c>
      <c r="C20" s="1" t="n">
        <v>2013</v>
      </c>
      <c r="D20" s="1" t="s">
        <v>189</v>
      </c>
      <c r="E20" s="1" t="s">
        <v>176</v>
      </c>
      <c r="F20" s="1" t="s">
        <v>177</v>
      </c>
      <c r="G20" s="2" t="n">
        <v>40</v>
      </c>
      <c r="H20" s="1" t="s">
        <v>181</v>
      </c>
      <c r="I20" s="1" t="s">
        <v>185</v>
      </c>
      <c r="J20" s="1" t="s">
        <v>172</v>
      </c>
      <c r="K20" s="1" t="s">
        <v>186</v>
      </c>
      <c r="L20" s="1" t="s">
        <v>187</v>
      </c>
      <c r="M20" s="26"/>
      <c r="N20" s="4" t="n">
        <v>821</v>
      </c>
      <c r="O20" s="4" t="n">
        <v>37</v>
      </c>
      <c r="P20" s="4" t="n">
        <v>56.52</v>
      </c>
      <c r="Q20" s="4" t="n">
        <v>1.53</v>
      </c>
      <c r="R20" s="4" t="n">
        <v>1983</v>
      </c>
      <c r="S20" s="4" t="n">
        <v>83</v>
      </c>
      <c r="T20" s="4" t="n">
        <v>156.04</v>
      </c>
      <c r="U20" s="4" t="n">
        <v>1.88</v>
      </c>
      <c r="V20" s="4" t="n">
        <v>1983</v>
      </c>
      <c r="W20" s="4" t="n">
        <v>54.09</v>
      </c>
      <c r="X20" s="4" t="n">
        <v>96.27</v>
      </c>
      <c r="Y20" s="4" t="n">
        <v>1.78</v>
      </c>
      <c r="AJ20" s="4" t="n">
        <v>78.73</v>
      </c>
      <c r="AL20" s="4" t="n">
        <v>69.27</v>
      </c>
      <c r="AV20" s="4" t="n">
        <v>76.75</v>
      </c>
      <c r="AX20" s="4" t="n">
        <v>67.06</v>
      </c>
      <c r="CH20" s="4" t="n">
        <v>4.42</v>
      </c>
      <c r="CI20" s="4" t="n">
        <v>7.1</v>
      </c>
      <c r="CL20" s="4" t="n">
        <v>8.48</v>
      </c>
      <c r="CM20" s="4" t="n">
        <v>4.49</v>
      </c>
      <c r="CN20" s="4" t="n">
        <v>7.12</v>
      </c>
      <c r="CQ20" s="4" t="n">
        <v>8.49</v>
      </c>
      <c r="CR20" s="4" t="n">
        <v>6.79</v>
      </c>
      <c r="CS20" s="4" t="n">
        <v>7.41</v>
      </c>
      <c r="CT20" s="4" t="n">
        <v>8.61</v>
      </c>
      <c r="DE20" s="4" t="n">
        <v>6.62</v>
      </c>
      <c r="DF20" s="4" t="n">
        <v>7.35</v>
      </c>
      <c r="DG20" s="4" t="n">
        <v>8.53</v>
      </c>
      <c r="DL20" s="4" t="n">
        <v>1863</v>
      </c>
      <c r="DM20" s="4" t="n">
        <v>1120</v>
      </c>
      <c r="DN20" s="4" t="n">
        <v>547</v>
      </c>
      <c r="DO20" s="4" t="n">
        <v>639</v>
      </c>
      <c r="DP20" s="4" t="n">
        <v>434</v>
      </c>
      <c r="DQ20" s="4" t="n">
        <v>234</v>
      </c>
      <c r="DR20" s="4" t="n">
        <f aca="false">DL20/DO20</f>
        <v>2.91549295774648</v>
      </c>
      <c r="DS20" s="4" t="n">
        <f aca="false">DM20/DP20</f>
        <v>2.58064516129032</v>
      </c>
      <c r="DT20" s="4" t="n">
        <f aca="false">DN20/DQ20</f>
        <v>2.33760683760684</v>
      </c>
    </row>
    <row r="21" customFormat="false" ht="12.8" hidden="false" customHeight="false" outlineLevel="0" collapsed="false">
      <c r="A21" s="1" t="n">
        <v>6</v>
      </c>
      <c r="B21" s="1" t="s">
        <v>184</v>
      </c>
      <c r="C21" s="1" t="n">
        <v>2013</v>
      </c>
      <c r="D21" s="1" t="s">
        <v>189</v>
      </c>
      <c r="E21" s="1" t="s">
        <v>176</v>
      </c>
      <c r="F21" s="1" t="s">
        <v>177</v>
      </c>
      <c r="G21" s="2" t="n">
        <v>60</v>
      </c>
      <c r="H21" s="1" t="s">
        <v>181</v>
      </c>
      <c r="I21" s="1" t="s">
        <v>185</v>
      </c>
      <c r="J21" s="1" t="s">
        <v>172</v>
      </c>
      <c r="K21" s="1" t="s">
        <v>186</v>
      </c>
      <c r="L21" s="1" t="s">
        <v>187</v>
      </c>
      <c r="M21" s="26"/>
      <c r="N21" s="4" t="n">
        <v>836.96</v>
      </c>
      <c r="O21" s="4" t="n">
        <v>37.76</v>
      </c>
      <c r="P21" s="4" t="n">
        <v>56.71</v>
      </c>
      <c r="Q21" s="4" t="n">
        <v>1.5</v>
      </c>
      <c r="R21" s="4" t="n">
        <v>2043.96</v>
      </c>
      <c r="S21" s="4" t="n">
        <v>86.21</v>
      </c>
      <c r="T21" s="4" t="n">
        <v>158.63</v>
      </c>
      <c r="U21" s="4" t="n">
        <v>1.84</v>
      </c>
      <c r="V21" s="4" t="n">
        <v>2043.96</v>
      </c>
      <c r="W21" s="4" t="n">
        <v>55.86</v>
      </c>
      <c r="X21" s="4" t="n">
        <v>97.19</v>
      </c>
      <c r="Y21" s="4" t="n">
        <v>1.74</v>
      </c>
      <c r="AJ21" s="4" t="n">
        <v>79.8</v>
      </c>
      <c r="AL21" s="4" t="n">
        <v>70.42</v>
      </c>
      <c r="AV21" s="4" t="n">
        <v>77.97</v>
      </c>
      <c r="AX21" s="4" t="n">
        <v>68.73</v>
      </c>
      <c r="CH21" s="4" t="n">
        <v>4.34</v>
      </c>
      <c r="CI21" s="4" t="n">
        <v>7.03</v>
      </c>
      <c r="CL21" s="4" t="n">
        <v>8.3</v>
      </c>
      <c r="CM21" s="4" t="n">
        <v>4.42</v>
      </c>
      <c r="CN21" s="4" t="n">
        <v>7.09</v>
      </c>
      <c r="CQ21" s="4" t="n">
        <v>8.39</v>
      </c>
      <c r="CR21" s="4" t="n">
        <v>6.61</v>
      </c>
      <c r="CS21" s="4" t="n">
        <v>7.39</v>
      </c>
      <c r="CT21" s="4" t="n">
        <v>8.54</v>
      </c>
      <c r="DE21" s="4" t="n">
        <v>6.47</v>
      </c>
      <c r="DF21" s="4" t="n">
        <v>7.25</v>
      </c>
      <c r="DG21" s="4" t="n">
        <v>8.46</v>
      </c>
      <c r="DL21" s="4" t="n">
        <v>1897</v>
      </c>
      <c r="DM21" s="4" t="n">
        <v>1185</v>
      </c>
      <c r="DN21" s="4" t="n">
        <v>572</v>
      </c>
      <c r="DO21" s="4" t="n">
        <v>628</v>
      </c>
      <c r="DP21" s="4" t="n">
        <v>412</v>
      </c>
      <c r="DQ21" s="4" t="n">
        <v>214</v>
      </c>
      <c r="DR21" s="4" t="n">
        <f aca="false">DL21/DO21</f>
        <v>3.02070063694268</v>
      </c>
      <c r="DS21" s="4" t="n">
        <f aca="false">DM21/DP21</f>
        <v>2.87621359223301</v>
      </c>
      <c r="DT21" s="4" t="n">
        <f aca="false">DN21/DQ21</f>
        <v>2.67289719626168</v>
      </c>
    </row>
    <row r="22" customFormat="false" ht="12.8" hidden="false" customHeight="false" outlineLevel="0" collapsed="false">
      <c r="A22" s="1" t="n">
        <v>7</v>
      </c>
      <c r="B22" s="1" t="s">
        <v>190</v>
      </c>
      <c r="C22" s="1" t="n">
        <v>2017</v>
      </c>
      <c r="D22" s="1" t="s">
        <v>169</v>
      </c>
      <c r="E22" s="1" t="s">
        <v>169</v>
      </c>
      <c r="F22" s="1" t="s">
        <v>169</v>
      </c>
      <c r="G22" s="2" t="n">
        <v>0</v>
      </c>
      <c r="H22" s="1" t="s">
        <v>181</v>
      </c>
      <c r="I22" s="1" t="s">
        <v>185</v>
      </c>
      <c r="J22" s="1" t="s">
        <v>172</v>
      </c>
      <c r="K22" s="1" t="s">
        <v>186</v>
      </c>
      <c r="L22" s="1" t="s">
        <v>187</v>
      </c>
      <c r="M22" s="26"/>
      <c r="N22" s="4" t="n">
        <v>774.33</v>
      </c>
      <c r="O22" s="4" t="n">
        <v>34.91</v>
      </c>
      <c r="P22" s="4" t="n">
        <v>48.73</v>
      </c>
      <c r="Q22" s="4" t="n">
        <v>1.41</v>
      </c>
      <c r="R22" s="4" t="n">
        <v>1771.22</v>
      </c>
      <c r="S22" s="4" t="n">
        <v>71.21</v>
      </c>
      <c r="T22" s="4" t="n">
        <v>129.56</v>
      </c>
      <c r="U22" s="4" t="n">
        <v>1.82</v>
      </c>
      <c r="V22" s="4" t="n">
        <v>1771.22</v>
      </c>
      <c r="W22" s="4" t="n">
        <v>49.43</v>
      </c>
      <c r="X22" s="4" t="n">
        <v>81.06</v>
      </c>
      <c r="Y22" s="4" t="n">
        <v>1.64</v>
      </c>
      <c r="AB22" s="27" t="n">
        <v>3.12</v>
      </c>
      <c r="AC22" s="4" t="n">
        <v>261.39</v>
      </c>
      <c r="AD22" s="27" t="n">
        <v>256.09</v>
      </c>
      <c r="AE22" s="27" t="n">
        <v>2.97</v>
      </c>
      <c r="AF22" s="27" t="n">
        <v>288.05</v>
      </c>
      <c r="AG22" s="27" t="n">
        <v>281.63</v>
      </c>
      <c r="BO22" s="4" t="n">
        <v>4.46</v>
      </c>
      <c r="BP22" s="4" t="n">
        <v>3.57</v>
      </c>
      <c r="BQ22" s="4" t="n">
        <v>0.89</v>
      </c>
      <c r="BR22" s="4" t="n">
        <f aca="false">BP22/BQ22</f>
        <v>4.01123595505618</v>
      </c>
      <c r="BS22" s="4" t="n">
        <v>106.96</v>
      </c>
      <c r="BU22" s="27" t="n">
        <v>135.79</v>
      </c>
      <c r="BV22" s="27" t="n">
        <v>0.33</v>
      </c>
      <c r="BW22" s="27" t="n">
        <v>9.29</v>
      </c>
      <c r="BX22" s="4" t="n">
        <v>5.22</v>
      </c>
      <c r="BY22" s="4" t="n">
        <v>3.61</v>
      </c>
      <c r="BZ22" s="4" t="n">
        <v>1.61</v>
      </c>
      <c r="CA22" s="4" t="n">
        <f aca="false">BY22/BZ22</f>
        <v>2.24223602484472</v>
      </c>
      <c r="CB22" s="4" t="n">
        <v>108.22</v>
      </c>
      <c r="CD22" s="27" t="n">
        <v>133.56</v>
      </c>
      <c r="CE22" s="27" t="n">
        <v>0.51</v>
      </c>
      <c r="CF22" s="27" t="n">
        <v>8.37</v>
      </c>
      <c r="CR22" s="4" t="n">
        <v>7</v>
      </c>
      <c r="CS22" s="4" t="n">
        <v>6.9</v>
      </c>
      <c r="CT22" s="4" t="n">
        <v>5.2</v>
      </c>
      <c r="DE22" s="4" t="n">
        <v>7.1</v>
      </c>
      <c r="DF22" s="4" t="n">
        <v>8.5</v>
      </c>
      <c r="DG22" s="4" t="n">
        <v>6.4</v>
      </c>
      <c r="DN22" s="4" t="n">
        <v>602</v>
      </c>
      <c r="DQ22" s="4" t="n">
        <v>86</v>
      </c>
      <c r="DT22" s="4" t="n">
        <f aca="false">DN22/DQ22</f>
        <v>7</v>
      </c>
      <c r="EY22" s="27" t="n">
        <v>19.1</v>
      </c>
      <c r="EZ22" s="27" t="n">
        <v>200.78</v>
      </c>
      <c r="FF22" s="27" t="n">
        <v>17.27</v>
      </c>
      <c r="FG22" s="27" t="n">
        <v>207.33</v>
      </c>
    </row>
    <row r="23" customFormat="false" ht="12.8" hidden="false" customHeight="false" outlineLevel="0" collapsed="false">
      <c r="A23" s="1" t="n">
        <v>7</v>
      </c>
      <c r="B23" s="1" t="s">
        <v>190</v>
      </c>
      <c r="C23" s="1" t="n">
        <v>2017</v>
      </c>
      <c r="D23" s="1" t="s">
        <v>191</v>
      </c>
      <c r="E23" s="1" t="s">
        <v>176</v>
      </c>
      <c r="F23" s="1" t="s">
        <v>177</v>
      </c>
      <c r="G23" s="2" t="n">
        <v>70</v>
      </c>
      <c r="H23" s="1" t="s">
        <v>181</v>
      </c>
      <c r="I23" s="1" t="s">
        <v>185</v>
      </c>
      <c r="J23" s="1" t="s">
        <v>172</v>
      </c>
      <c r="K23" s="1" t="s">
        <v>186</v>
      </c>
      <c r="L23" s="1" t="s">
        <v>187</v>
      </c>
      <c r="M23" s="26"/>
      <c r="N23" s="4" t="n">
        <v>818.5</v>
      </c>
      <c r="O23" s="4" t="n">
        <v>37.04</v>
      </c>
      <c r="P23" s="4" t="n">
        <v>48.78</v>
      </c>
      <c r="Q23" s="4" t="n">
        <v>1.33</v>
      </c>
      <c r="R23" s="4" t="n">
        <v>1823.91</v>
      </c>
      <c r="S23" s="4" t="n">
        <v>71.82</v>
      </c>
      <c r="T23" s="4" t="n">
        <v>128.08</v>
      </c>
      <c r="U23" s="4" t="n">
        <v>1.78</v>
      </c>
      <c r="V23" s="4" t="n">
        <v>1823.91</v>
      </c>
      <c r="W23" s="4" t="n">
        <v>50.95</v>
      </c>
      <c r="X23" s="4" t="n">
        <v>80.5</v>
      </c>
      <c r="Y23" s="4" t="n">
        <v>1.58</v>
      </c>
      <c r="AB23" s="27" t="n">
        <v>3.3</v>
      </c>
      <c r="AC23" s="27" t="n">
        <v>293.06</v>
      </c>
      <c r="AD23" s="27" t="n">
        <v>282.18</v>
      </c>
      <c r="AE23" s="27" t="n">
        <v>3.07</v>
      </c>
      <c r="AF23" s="27" t="n">
        <v>330.18</v>
      </c>
      <c r="AG23" s="27" t="n">
        <v>322.83</v>
      </c>
      <c r="BO23" s="4" t="n">
        <v>5.13</v>
      </c>
      <c r="BP23" s="4" t="n">
        <v>3.62</v>
      </c>
      <c r="BQ23" s="4" t="n">
        <v>1.51</v>
      </c>
      <c r="BR23" s="4" t="n">
        <f aca="false">BP23/BQ23</f>
        <v>2.39735099337748</v>
      </c>
      <c r="BS23" s="4" t="n">
        <v>113.03</v>
      </c>
      <c r="BU23" s="27" t="n">
        <v>137.23</v>
      </c>
      <c r="BV23" s="27" t="n">
        <v>0.33</v>
      </c>
      <c r="BW23" s="27" t="n">
        <v>9.28</v>
      </c>
      <c r="BX23" s="4" t="n">
        <v>5.7</v>
      </c>
      <c r="BY23" s="4" t="n">
        <v>3.73</v>
      </c>
      <c r="BZ23" s="4" t="n">
        <v>1.97</v>
      </c>
      <c r="CA23" s="4" t="n">
        <f aca="false">BY23/BZ23</f>
        <v>1.89340101522843</v>
      </c>
      <c r="CB23" s="4" t="n">
        <v>129.93</v>
      </c>
      <c r="CD23" s="27" t="n">
        <v>130.41</v>
      </c>
      <c r="CE23" s="27" t="n">
        <v>0.48</v>
      </c>
      <c r="CF23" s="27" t="n">
        <v>6.6</v>
      </c>
      <c r="CR23" s="4" t="n">
        <v>5.5</v>
      </c>
      <c r="CS23" s="4" t="n">
        <v>6</v>
      </c>
      <c r="CT23" s="4" t="n">
        <v>5.4</v>
      </c>
      <c r="DE23" s="4" t="n">
        <v>6.7</v>
      </c>
      <c r="DF23" s="4" t="n">
        <v>8.3</v>
      </c>
      <c r="DG23" s="4" t="n">
        <v>6.3</v>
      </c>
      <c r="DN23" s="4" t="n">
        <v>730</v>
      </c>
      <c r="DQ23" s="4" t="n">
        <v>132</v>
      </c>
      <c r="DT23" s="4" t="n">
        <f aca="false">DN23/DQ23</f>
        <v>5.53030303030303</v>
      </c>
      <c r="EY23" s="27" t="n">
        <v>18.52</v>
      </c>
      <c r="EZ23" s="27" t="n">
        <v>209</v>
      </c>
      <c r="FF23" s="27" t="n">
        <v>16.71</v>
      </c>
      <c r="FG23" s="27" t="n">
        <v>208.77</v>
      </c>
    </row>
    <row r="24" customFormat="false" ht="12.8" hidden="false" customHeight="false" outlineLevel="0" collapsed="false">
      <c r="A24" s="1" t="n">
        <v>7</v>
      </c>
      <c r="B24" s="1" t="s">
        <v>190</v>
      </c>
      <c r="C24" s="1" t="n">
        <v>2017</v>
      </c>
      <c r="D24" s="1" t="s">
        <v>191</v>
      </c>
      <c r="E24" s="1" t="s">
        <v>176</v>
      </c>
      <c r="F24" s="1" t="s">
        <v>177</v>
      </c>
      <c r="G24" s="2" t="n">
        <v>90</v>
      </c>
      <c r="H24" s="1" t="s">
        <v>181</v>
      </c>
      <c r="I24" s="1" t="s">
        <v>185</v>
      </c>
      <c r="J24" s="1" t="s">
        <v>172</v>
      </c>
      <c r="K24" s="1" t="s">
        <v>186</v>
      </c>
      <c r="L24" s="1" t="s">
        <v>187</v>
      </c>
      <c r="M24" s="26"/>
      <c r="N24" s="4" t="n">
        <v>813.66</v>
      </c>
      <c r="O24" s="4" t="n">
        <v>36.75</v>
      </c>
      <c r="P24" s="4" t="n">
        <v>48.42</v>
      </c>
      <c r="Q24" s="4" t="n">
        <v>1.33</v>
      </c>
      <c r="R24" s="4" t="n">
        <v>1871.84</v>
      </c>
      <c r="S24" s="4" t="n">
        <v>75.58</v>
      </c>
      <c r="T24" s="4" t="n">
        <v>128.66</v>
      </c>
      <c r="U24" s="4" t="n">
        <v>1.7</v>
      </c>
      <c r="V24" s="4" t="n">
        <v>1871.84</v>
      </c>
      <c r="W24" s="4" t="n">
        <v>52.28</v>
      </c>
      <c r="X24" s="4" t="n">
        <v>80.52</v>
      </c>
      <c r="Y24" s="4" t="n">
        <v>1.54</v>
      </c>
      <c r="AB24" s="27" t="n">
        <v>3.3</v>
      </c>
      <c r="AC24" s="27" t="n">
        <v>291.6</v>
      </c>
      <c r="AD24" s="27" t="n">
        <v>303.59</v>
      </c>
      <c r="AE24" s="27" t="n">
        <v>3.15</v>
      </c>
      <c r="AF24" s="27" t="n">
        <v>347.58</v>
      </c>
      <c r="AG24" s="27" t="n">
        <v>339.87</v>
      </c>
      <c r="BO24" s="4" t="n">
        <v>4.4</v>
      </c>
      <c r="BP24" s="4" t="n">
        <v>3.14</v>
      </c>
      <c r="BQ24" s="4" t="n">
        <v>1.26</v>
      </c>
      <c r="BR24" s="4" t="n">
        <f aca="false">BP24/BQ24</f>
        <v>2.49206349206349</v>
      </c>
      <c r="BS24" s="4" t="n">
        <v>88.83</v>
      </c>
      <c r="BU24" s="27" t="n">
        <v>132.84</v>
      </c>
      <c r="BV24" s="27" t="n">
        <v>0.36</v>
      </c>
      <c r="BW24" s="27" t="n">
        <v>6.74</v>
      </c>
      <c r="BX24" s="4" t="n">
        <v>5.39</v>
      </c>
      <c r="BY24" s="4" t="n">
        <v>3.29</v>
      </c>
      <c r="BZ24" s="4" t="n">
        <v>2.1</v>
      </c>
      <c r="CA24" s="4" t="n">
        <f aca="false">BY24/BZ24</f>
        <v>1.56666666666667</v>
      </c>
      <c r="CB24" s="4" t="n">
        <v>113.58</v>
      </c>
      <c r="CD24" s="27" t="n">
        <v>130.01</v>
      </c>
      <c r="CE24" s="27" t="n">
        <v>0.46</v>
      </c>
      <c r="CF24" s="27" t="n">
        <v>6.12</v>
      </c>
      <c r="CR24" s="4" t="n">
        <v>5.5</v>
      </c>
      <c r="CS24" s="4" t="n">
        <v>5.9</v>
      </c>
      <c r="CT24" s="4" t="n">
        <v>5.9</v>
      </c>
      <c r="DE24" s="4" t="n">
        <v>6.3</v>
      </c>
      <c r="DF24" s="4" t="n">
        <v>8</v>
      </c>
      <c r="DG24" s="4" t="n">
        <v>6.6</v>
      </c>
      <c r="DN24" s="4" t="n">
        <v>1030</v>
      </c>
      <c r="DQ24" s="4" t="n">
        <v>169</v>
      </c>
      <c r="DT24" s="4" t="n">
        <f aca="false">DN24/DQ24</f>
        <v>6.09467455621302</v>
      </c>
      <c r="EY24" s="27" t="n">
        <v>22.5</v>
      </c>
      <c r="EZ24" s="27" t="n">
        <v>206.33</v>
      </c>
      <c r="FF24" s="27" t="n">
        <v>13.9</v>
      </c>
      <c r="FG24" s="27" t="n">
        <v>204.18</v>
      </c>
    </row>
    <row r="25" customFormat="false" ht="12.8" hidden="false" customHeight="false" outlineLevel="0" collapsed="false">
      <c r="A25" s="1" t="n">
        <v>7</v>
      </c>
      <c r="B25" s="1" t="s">
        <v>190</v>
      </c>
      <c r="C25" s="1" t="n">
        <v>2017</v>
      </c>
      <c r="D25" s="1" t="s">
        <v>191</v>
      </c>
      <c r="E25" s="1" t="s">
        <v>176</v>
      </c>
      <c r="F25" s="1" t="s">
        <v>177</v>
      </c>
      <c r="G25" s="2" t="n">
        <v>120</v>
      </c>
      <c r="H25" s="1" t="s">
        <v>181</v>
      </c>
      <c r="I25" s="1" t="s">
        <v>185</v>
      </c>
      <c r="J25" s="1" t="s">
        <v>172</v>
      </c>
      <c r="K25" s="1" t="s">
        <v>186</v>
      </c>
      <c r="L25" s="1" t="s">
        <v>187</v>
      </c>
      <c r="M25" s="26"/>
      <c r="N25" s="4" t="n">
        <v>814.5</v>
      </c>
      <c r="O25" s="4" t="n">
        <v>36.83</v>
      </c>
      <c r="P25" s="4" t="n">
        <v>49.12</v>
      </c>
      <c r="Q25" s="4" t="n">
        <v>1.35</v>
      </c>
      <c r="R25" s="4" t="n">
        <v>1828.14</v>
      </c>
      <c r="S25" s="4" t="n">
        <v>72.4</v>
      </c>
      <c r="T25" s="4" t="n">
        <v>129.28</v>
      </c>
      <c r="U25" s="4" t="n">
        <v>1.79</v>
      </c>
      <c r="V25" s="4" t="n">
        <v>1828.14</v>
      </c>
      <c r="W25" s="4" t="n">
        <v>51.06</v>
      </c>
      <c r="X25" s="4" t="n">
        <v>81.18</v>
      </c>
      <c r="Y25" s="4" t="n">
        <v>1.59</v>
      </c>
      <c r="AB25" s="27" t="n">
        <v>3.26</v>
      </c>
      <c r="AC25" s="27" t="n">
        <v>283.16</v>
      </c>
      <c r="AD25" s="27" t="n">
        <v>308.1</v>
      </c>
      <c r="AE25" s="27" t="n">
        <v>3.05</v>
      </c>
      <c r="AF25" s="27" t="n">
        <v>329.01</v>
      </c>
      <c r="AG25" s="27" t="n">
        <v>321.63</v>
      </c>
      <c r="BO25" s="4" t="n">
        <v>4.98</v>
      </c>
      <c r="BP25" s="4" t="n">
        <v>3.27</v>
      </c>
      <c r="BQ25" s="4" t="n">
        <v>1.71</v>
      </c>
      <c r="BR25" s="4" t="n">
        <f aca="false">BP25/BQ25</f>
        <v>1.91228070175439</v>
      </c>
      <c r="BS25" s="4" t="n">
        <v>118.34</v>
      </c>
      <c r="BU25" s="27" t="n">
        <v>136.22</v>
      </c>
      <c r="BV25" s="27" t="n">
        <v>0.34</v>
      </c>
      <c r="BW25" s="27" t="n">
        <v>5.62</v>
      </c>
      <c r="BX25" s="4" t="n">
        <v>6.77</v>
      </c>
      <c r="BY25" s="4" t="n">
        <v>3.82</v>
      </c>
      <c r="BZ25" s="4" t="n">
        <v>2.69</v>
      </c>
      <c r="CA25" s="4" t="n">
        <f aca="false">BY25/BZ25</f>
        <v>1.42007434944238</v>
      </c>
      <c r="CB25" s="4" t="n">
        <v>145.41</v>
      </c>
      <c r="CD25" s="27" t="n">
        <v>139.32</v>
      </c>
      <c r="CE25" s="27" t="n">
        <v>0.49</v>
      </c>
      <c r="CF25" s="27" t="n">
        <v>6.35</v>
      </c>
      <c r="CR25" s="4" t="n">
        <v>7.3</v>
      </c>
      <c r="CS25" s="4" t="n">
        <v>6.3</v>
      </c>
      <c r="CT25" s="4" t="n">
        <v>4.4</v>
      </c>
      <c r="DE25" s="4" t="n">
        <v>7.9</v>
      </c>
      <c r="DF25" s="4" t="n">
        <v>8.4</v>
      </c>
      <c r="DG25" s="4" t="n">
        <v>5.4</v>
      </c>
      <c r="DN25" s="4" t="n">
        <v>624</v>
      </c>
      <c r="DQ25" s="4" t="n">
        <v>116</v>
      </c>
      <c r="DT25" s="4" t="n">
        <f aca="false">DN25/DQ25</f>
        <v>5.37931034482759</v>
      </c>
      <c r="EY25" s="27" t="n">
        <v>22.26</v>
      </c>
      <c r="EZ25" s="27" t="n">
        <v>208.93</v>
      </c>
      <c r="FF25" s="27" t="n">
        <v>16.32</v>
      </c>
      <c r="FG25" s="27" t="n">
        <v>206.66</v>
      </c>
    </row>
    <row r="26" customFormat="false" ht="12.8" hidden="false" customHeight="false" outlineLevel="0" collapsed="false">
      <c r="A26" s="1" t="n">
        <v>8</v>
      </c>
      <c r="B26" s="1" t="s">
        <v>192</v>
      </c>
      <c r="C26" s="1" t="n">
        <v>2017</v>
      </c>
      <c r="D26" s="1" t="s">
        <v>169</v>
      </c>
      <c r="E26" s="1" t="s">
        <v>169</v>
      </c>
      <c r="F26" s="1" t="s">
        <v>169</v>
      </c>
      <c r="G26" s="2" t="n">
        <v>0</v>
      </c>
      <c r="H26" s="1" t="s">
        <v>181</v>
      </c>
      <c r="I26" s="1" t="s">
        <v>171</v>
      </c>
      <c r="J26" s="1" t="s">
        <v>172</v>
      </c>
      <c r="K26" s="1" t="s">
        <v>185</v>
      </c>
      <c r="L26" s="1" t="s">
        <v>172</v>
      </c>
      <c r="M26" s="26"/>
      <c r="N26" s="4" t="n">
        <v>1016</v>
      </c>
      <c r="O26" s="4" t="n">
        <v>46.29</v>
      </c>
      <c r="P26" s="4" t="n">
        <v>60.14</v>
      </c>
      <c r="Q26" s="4" t="n">
        <v>1.3</v>
      </c>
      <c r="V26" s="4" t="n">
        <v>1016</v>
      </c>
      <c r="W26" s="4" t="n">
        <v>46.29</v>
      </c>
      <c r="X26" s="4" t="n">
        <v>60.14</v>
      </c>
      <c r="Y26" s="4" t="n">
        <v>1.3</v>
      </c>
      <c r="AH26" s="4" t="n">
        <v>3.8</v>
      </c>
      <c r="AJ26" s="4" t="n">
        <v>61.1</v>
      </c>
      <c r="AL26" s="4" t="n">
        <v>71.6</v>
      </c>
      <c r="AM26" s="4" t="n">
        <v>67.3</v>
      </c>
      <c r="AQ26" s="4" t="n">
        <v>94.4</v>
      </c>
      <c r="AR26" s="4" t="n">
        <v>91</v>
      </c>
      <c r="AS26" s="4" t="n">
        <v>25.8</v>
      </c>
      <c r="AT26" s="4" t="n">
        <v>39.7</v>
      </c>
      <c r="AU26" s="4" t="n">
        <v>36.9</v>
      </c>
      <c r="BH26" s="4" t="n">
        <v>0.65</v>
      </c>
      <c r="BI26" s="4" t="n">
        <v>1.14</v>
      </c>
      <c r="BJ26" s="4" t="n">
        <v>3.09</v>
      </c>
      <c r="BK26" s="4" t="n">
        <v>0.077</v>
      </c>
      <c r="BL26" s="4" t="n">
        <v>0.26</v>
      </c>
      <c r="BM26" s="4" t="n">
        <v>0.185</v>
      </c>
      <c r="DI26" s="4" t="n">
        <v>32.9</v>
      </c>
      <c r="DJ26" s="4" t="n">
        <v>23.4</v>
      </c>
      <c r="DL26" s="4" t="n">
        <v>1786</v>
      </c>
      <c r="DM26" s="4" t="n">
        <v>1083</v>
      </c>
      <c r="DO26" s="4" t="n">
        <v>167</v>
      </c>
      <c r="DP26" s="4" t="n">
        <v>128</v>
      </c>
      <c r="DR26" s="4" t="n">
        <f aca="false">DL26/DO26</f>
        <v>10.6946107784431</v>
      </c>
      <c r="DS26" s="4" t="n">
        <f aca="false">DM26/DP26</f>
        <v>8.4609375</v>
      </c>
    </row>
    <row r="27" customFormat="false" ht="12.8" hidden="false" customHeight="false" outlineLevel="0" collapsed="false">
      <c r="A27" s="1" t="n">
        <v>8</v>
      </c>
      <c r="B27" s="1" t="s">
        <v>192</v>
      </c>
      <c r="C27" s="1" t="n">
        <v>2017</v>
      </c>
      <c r="D27" s="1" t="s">
        <v>193</v>
      </c>
      <c r="E27" s="1" t="s">
        <v>178</v>
      </c>
      <c r="F27" s="1" t="s">
        <v>177</v>
      </c>
      <c r="G27" s="2" t="n">
        <v>1000</v>
      </c>
      <c r="H27" s="1" t="s">
        <v>181</v>
      </c>
      <c r="I27" s="1" t="s">
        <v>171</v>
      </c>
      <c r="J27" s="1" t="s">
        <v>172</v>
      </c>
      <c r="K27" s="1" t="s">
        <v>185</v>
      </c>
      <c r="L27" s="1" t="s">
        <v>172</v>
      </c>
      <c r="M27" s="26"/>
      <c r="N27" s="4" t="n">
        <v>1034</v>
      </c>
      <c r="O27" s="4" t="n">
        <v>47.14</v>
      </c>
      <c r="P27" s="4" t="n">
        <v>60.67</v>
      </c>
      <c r="Q27" s="4" t="n">
        <v>1.29</v>
      </c>
      <c r="V27" s="4" t="n">
        <v>1034</v>
      </c>
      <c r="W27" s="4" t="n">
        <v>47.14</v>
      </c>
      <c r="X27" s="4" t="n">
        <v>60.67</v>
      </c>
      <c r="Y27" s="4" t="n">
        <v>1.29</v>
      </c>
      <c r="AH27" s="4" t="n">
        <v>3.8</v>
      </c>
      <c r="AJ27" s="4" t="n">
        <v>64.1</v>
      </c>
      <c r="AL27" s="4" t="n">
        <v>76</v>
      </c>
      <c r="AM27" s="4" t="n">
        <v>70.4</v>
      </c>
      <c r="AQ27" s="4" t="n">
        <v>95.2</v>
      </c>
      <c r="AR27" s="4" t="n">
        <v>90.9</v>
      </c>
      <c r="AS27" s="4" t="n">
        <v>25.1</v>
      </c>
      <c r="AT27" s="4" t="n">
        <v>40.3</v>
      </c>
      <c r="AU27" s="4" t="n">
        <v>39.1</v>
      </c>
      <c r="BH27" s="4" t="n">
        <v>0.5</v>
      </c>
      <c r="BI27" s="4" t="n">
        <v>0.99</v>
      </c>
      <c r="BJ27" s="4" t="n">
        <v>3.03</v>
      </c>
      <c r="BK27" s="4" t="n">
        <v>0.086</v>
      </c>
      <c r="BL27" s="4" t="n">
        <v>0.28</v>
      </c>
      <c r="BM27" s="4" t="n">
        <v>0.197</v>
      </c>
      <c r="DI27" s="4" t="n">
        <v>31.2</v>
      </c>
      <c r="DJ27" s="4" t="n">
        <v>23.3</v>
      </c>
      <c r="DL27" s="4" t="n">
        <v>1930</v>
      </c>
      <c r="DM27" s="4" t="n">
        <v>1052</v>
      </c>
      <c r="DO27" s="4" t="n">
        <v>171</v>
      </c>
      <c r="DP27" s="4" t="n">
        <v>132</v>
      </c>
      <c r="DR27" s="4" t="n">
        <f aca="false">DL27/DO27</f>
        <v>11.2865497076023</v>
      </c>
      <c r="DS27" s="4" t="n">
        <f aca="false">DM27/DP27</f>
        <v>7.96969696969697</v>
      </c>
    </row>
    <row r="28" customFormat="false" ht="12.8" hidden="false" customHeight="false" outlineLevel="0" collapsed="false">
      <c r="A28" s="1" t="n">
        <v>8</v>
      </c>
      <c r="B28" s="1" t="s">
        <v>192</v>
      </c>
      <c r="C28" s="1" t="n">
        <v>2017</v>
      </c>
      <c r="D28" s="1" t="s">
        <v>193</v>
      </c>
      <c r="E28" s="1" t="s">
        <v>178</v>
      </c>
      <c r="F28" s="1" t="s">
        <v>177</v>
      </c>
      <c r="G28" s="2" t="n">
        <v>2000</v>
      </c>
      <c r="H28" s="1" t="s">
        <v>181</v>
      </c>
      <c r="I28" s="1" t="s">
        <v>171</v>
      </c>
      <c r="J28" s="1" t="s">
        <v>172</v>
      </c>
      <c r="K28" s="1" t="s">
        <v>185</v>
      </c>
      <c r="L28" s="1" t="s">
        <v>172</v>
      </c>
      <c r="M28" s="26"/>
      <c r="N28" s="4" t="n">
        <v>1037</v>
      </c>
      <c r="O28" s="4" t="n">
        <v>47.29</v>
      </c>
      <c r="P28" s="4" t="n">
        <v>60.43</v>
      </c>
      <c r="Q28" s="4" t="n">
        <v>1.28</v>
      </c>
      <c r="V28" s="4" t="n">
        <v>1037</v>
      </c>
      <c r="W28" s="4" t="n">
        <v>47.29</v>
      </c>
      <c r="X28" s="4" t="n">
        <v>60.43</v>
      </c>
      <c r="Y28" s="4" t="n">
        <v>1.28</v>
      </c>
      <c r="AH28" s="4" t="n">
        <v>4.1</v>
      </c>
      <c r="AJ28" s="4" t="n">
        <v>63.9</v>
      </c>
      <c r="AL28" s="4" t="n">
        <v>75.9</v>
      </c>
      <c r="AM28" s="4" t="n">
        <v>70.4</v>
      </c>
      <c r="AQ28" s="4" t="n">
        <v>95.3</v>
      </c>
      <c r="AR28" s="4" t="n">
        <v>91.6</v>
      </c>
      <c r="AS28" s="4" t="n">
        <v>29.6</v>
      </c>
      <c r="AT28" s="4" t="n">
        <v>41.8</v>
      </c>
      <c r="AU28" s="4" t="n">
        <v>40.9</v>
      </c>
      <c r="BH28" s="4" t="n">
        <v>0.59</v>
      </c>
      <c r="BI28" s="4" t="n">
        <v>1.06</v>
      </c>
      <c r="BJ28" s="4" t="n">
        <v>3.01</v>
      </c>
      <c r="BK28" s="4" t="n">
        <v>0.092</v>
      </c>
      <c r="BL28" s="4" t="n">
        <v>0.29</v>
      </c>
      <c r="BM28" s="4" t="n">
        <v>0.195</v>
      </c>
      <c r="DI28" s="4" t="n">
        <v>31.5</v>
      </c>
      <c r="DJ28" s="4" t="n">
        <v>24.5</v>
      </c>
      <c r="DL28" s="4" t="n">
        <v>1870</v>
      </c>
      <c r="DM28" s="4" t="n">
        <v>1102</v>
      </c>
      <c r="DO28" s="4" t="n">
        <v>164</v>
      </c>
      <c r="DP28" s="4" t="n">
        <v>125</v>
      </c>
      <c r="DR28" s="4" t="n">
        <f aca="false">DL28/DO28</f>
        <v>11.4024390243902</v>
      </c>
      <c r="DS28" s="4" t="n">
        <f aca="false">DM28/DP28</f>
        <v>8.816</v>
      </c>
    </row>
    <row r="29" customFormat="false" ht="12.8" hidden="false" customHeight="false" outlineLevel="0" collapsed="false">
      <c r="A29" s="1" t="n">
        <v>8</v>
      </c>
      <c r="B29" s="1" t="s">
        <v>192</v>
      </c>
      <c r="C29" s="1" t="n">
        <v>2017</v>
      </c>
      <c r="D29" s="1" t="s">
        <v>193</v>
      </c>
      <c r="E29" s="1" t="s">
        <v>178</v>
      </c>
      <c r="F29" s="1" t="s">
        <v>177</v>
      </c>
      <c r="G29" s="2" t="n">
        <v>3000</v>
      </c>
      <c r="H29" s="1" t="s">
        <v>181</v>
      </c>
      <c r="I29" s="1" t="s">
        <v>171</v>
      </c>
      <c r="J29" s="1" t="s">
        <v>172</v>
      </c>
      <c r="K29" s="1" t="s">
        <v>185</v>
      </c>
      <c r="L29" s="1" t="s">
        <v>172</v>
      </c>
      <c r="M29" s="26"/>
      <c r="N29" s="4" t="n">
        <v>1026</v>
      </c>
      <c r="O29" s="4" t="n">
        <v>46.76</v>
      </c>
      <c r="P29" s="4" t="n">
        <v>60.52</v>
      </c>
      <c r="Q29" s="4" t="n">
        <v>1.3</v>
      </c>
      <c r="V29" s="4" t="n">
        <v>1026</v>
      </c>
      <c r="W29" s="4" t="n">
        <v>46.76</v>
      </c>
      <c r="X29" s="4" t="n">
        <v>60.52</v>
      </c>
      <c r="Y29" s="4" t="n">
        <v>1.3</v>
      </c>
      <c r="AH29" s="4" t="n">
        <v>4.1</v>
      </c>
      <c r="AJ29" s="4" t="n">
        <v>64.4</v>
      </c>
      <c r="AL29" s="4" t="n">
        <v>74.9</v>
      </c>
      <c r="AM29" s="4" t="n">
        <v>70.2</v>
      </c>
      <c r="AQ29" s="4" t="n">
        <v>95.2</v>
      </c>
      <c r="AR29" s="4" t="n">
        <v>90.3</v>
      </c>
      <c r="AS29" s="4" t="n">
        <v>34.4</v>
      </c>
      <c r="AT29" s="4" t="n">
        <v>41.4</v>
      </c>
      <c r="AU29" s="4" t="n">
        <v>40.5</v>
      </c>
      <c r="BH29" s="4" t="n">
        <v>0.58</v>
      </c>
      <c r="BI29" s="4" t="n">
        <v>1.07</v>
      </c>
      <c r="BJ29" s="4" t="n">
        <v>3.01</v>
      </c>
      <c r="BK29" s="4" t="n">
        <v>0.084</v>
      </c>
      <c r="BL29" s="4" t="n">
        <v>0.27</v>
      </c>
      <c r="BM29" s="4" t="n">
        <v>0.183</v>
      </c>
      <c r="DI29" s="4" t="n">
        <v>31.7</v>
      </c>
      <c r="DJ29" s="4" t="n">
        <v>24.5</v>
      </c>
      <c r="DL29" s="4" t="n">
        <v>1999</v>
      </c>
      <c r="DM29" s="4" t="n">
        <v>1091</v>
      </c>
      <c r="DO29" s="4" t="n">
        <v>177</v>
      </c>
      <c r="DP29" s="4" t="n">
        <v>125</v>
      </c>
      <c r="DR29" s="4" t="n">
        <f aca="false">DL29/DO29</f>
        <v>11.2937853107345</v>
      </c>
      <c r="DS29" s="4" t="n">
        <f aca="false">DM29/DP29</f>
        <v>8.728</v>
      </c>
    </row>
    <row r="30" customFormat="false" ht="12.8" hidden="false" customHeight="false" outlineLevel="0" collapsed="false">
      <c r="A30" s="1" t="n">
        <v>8</v>
      </c>
      <c r="B30" s="1" t="s">
        <v>192</v>
      </c>
      <c r="C30" s="1" t="n">
        <v>2017</v>
      </c>
      <c r="D30" s="1" t="s">
        <v>193</v>
      </c>
      <c r="E30" s="1" t="s">
        <v>178</v>
      </c>
      <c r="F30" s="1" t="s">
        <v>177</v>
      </c>
      <c r="G30" s="2" t="n">
        <v>4000</v>
      </c>
      <c r="H30" s="1" t="s">
        <v>181</v>
      </c>
      <c r="I30" s="1" t="s">
        <v>171</v>
      </c>
      <c r="J30" s="1" t="s">
        <v>172</v>
      </c>
      <c r="K30" s="1" t="s">
        <v>185</v>
      </c>
      <c r="L30" s="1" t="s">
        <v>172</v>
      </c>
      <c r="M30" s="26"/>
      <c r="N30" s="4" t="n">
        <v>1011</v>
      </c>
      <c r="O30" s="4" t="n">
        <v>46.05</v>
      </c>
      <c r="P30" s="4" t="n">
        <v>59.1</v>
      </c>
      <c r="Q30" s="4" t="n">
        <v>1.28</v>
      </c>
      <c r="V30" s="4" t="n">
        <v>1011</v>
      </c>
      <c r="W30" s="4" t="n">
        <v>46.05</v>
      </c>
      <c r="X30" s="4" t="n">
        <v>59.1</v>
      </c>
      <c r="Y30" s="4" t="n">
        <v>1.28</v>
      </c>
      <c r="AH30" s="4" t="n">
        <v>3.9</v>
      </c>
      <c r="AJ30" s="4" t="n">
        <v>65.2</v>
      </c>
      <c r="AL30" s="4" t="n">
        <v>76.8</v>
      </c>
      <c r="AM30" s="4" t="n">
        <v>71.3</v>
      </c>
      <c r="AQ30" s="4" t="n">
        <v>95</v>
      </c>
      <c r="AR30" s="4" t="n">
        <v>90.6</v>
      </c>
      <c r="AS30" s="4" t="n">
        <v>28.9</v>
      </c>
      <c r="AT30" s="4" t="n">
        <v>43.3</v>
      </c>
      <c r="AU30" s="4" t="n">
        <v>42.1</v>
      </c>
      <c r="BH30" s="4" t="n">
        <v>0.65</v>
      </c>
      <c r="BI30" s="4" t="n">
        <v>1.08</v>
      </c>
      <c r="BJ30" s="4" t="n">
        <v>2.86</v>
      </c>
      <c r="BK30" s="4" t="n">
        <v>0.081</v>
      </c>
      <c r="BL30" s="4" t="n">
        <v>0.27</v>
      </c>
      <c r="BM30" s="4" t="n">
        <v>0.199</v>
      </c>
      <c r="DI30" s="4" t="n">
        <v>33.7</v>
      </c>
      <c r="DJ30" s="4" t="n">
        <v>24.4</v>
      </c>
      <c r="DL30" s="4" t="n">
        <v>1859</v>
      </c>
      <c r="DM30" s="4" t="n">
        <v>1111</v>
      </c>
      <c r="DO30" s="4" t="n">
        <v>174</v>
      </c>
      <c r="DP30" s="4" t="n">
        <v>133</v>
      </c>
      <c r="DR30" s="4" t="n">
        <f aca="false">DL30/DO30</f>
        <v>10.683908045977</v>
      </c>
      <c r="DS30" s="4" t="n">
        <f aca="false">DM30/DP30</f>
        <v>8.35338345864662</v>
      </c>
    </row>
    <row r="31" customFormat="false" ht="12.8" hidden="false" customHeight="false" outlineLevel="0" collapsed="false">
      <c r="A31" s="1" t="n">
        <v>8</v>
      </c>
      <c r="B31" s="1" t="s">
        <v>192</v>
      </c>
      <c r="C31" s="1" t="n">
        <v>2017</v>
      </c>
      <c r="D31" s="1" t="s">
        <v>193</v>
      </c>
      <c r="E31" s="1" t="s">
        <v>178</v>
      </c>
      <c r="F31" s="1" t="s">
        <v>177</v>
      </c>
      <c r="G31" s="2" t="n">
        <v>5000</v>
      </c>
      <c r="H31" s="1" t="s">
        <v>181</v>
      </c>
      <c r="I31" s="1" t="s">
        <v>171</v>
      </c>
      <c r="J31" s="1" t="s">
        <v>172</v>
      </c>
      <c r="K31" s="1" t="s">
        <v>185</v>
      </c>
      <c r="L31" s="1" t="s">
        <v>172</v>
      </c>
      <c r="M31" s="26"/>
      <c r="N31" s="4" t="n">
        <v>1041</v>
      </c>
      <c r="O31" s="4" t="n">
        <v>47.48</v>
      </c>
      <c r="P31" s="4" t="n">
        <v>59.86</v>
      </c>
      <c r="Q31" s="4" t="n">
        <v>1.26</v>
      </c>
      <c r="V31" s="4" t="n">
        <v>1041</v>
      </c>
      <c r="W31" s="4" t="n">
        <v>47.48</v>
      </c>
      <c r="X31" s="4" t="n">
        <v>59.86</v>
      </c>
      <c r="Y31" s="4" t="n">
        <v>1.26</v>
      </c>
      <c r="AH31" s="4" t="n">
        <v>4</v>
      </c>
      <c r="AJ31" s="4" t="n">
        <v>65.4</v>
      </c>
      <c r="AL31" s="4" t="n">
        <v>76.9</v>
      </c>
      <c r="AM31" s="4" t="n">
        <v>71.4</v>
      </c>
      <c r="AQ31" s="4" t="n">
        <v>95.1</v>
      </c>
      <c r="AR31" s="4" t="n">
        <v>91.6</v>
      </c>
      <c r="AS31" s="4" t="n">
        <v>32.9</v>
      </c>
      <c r="AT31" s="4" t="n">
        <v>41.4</v>
      </c>
      <c r="AU31" s="4" t="n">
        <v>41.8</v>
      </c>
      <c r="BH31" s="4" t="n">
        <v>0.48</v>
      </c>
      <c r="BI31" s="4" t="n">
        <v>0.99</v>
      </c>
      <c r="BJ31" s="4" t="n">
        <v>3.29</v>
      </c>
      <c r="BK31" s="4" t="n">
        <v>0.082</v>
      </c>
      <c r="BL31" s="4" t="n">
        <v>0.26</v>
      </c>
      <c r="BM31" s="4" t="n">
        <v>0.189</v>
      </c>
      <c r="DI31" s="4" t="n">
        <v>33.1</v>
      </c>
      <c r="DJ31" s="4" t="n">
        <v>23.8</v>
      </c>
      <c r="DL31" s="4" t="n">
        <v>1845</v>
      </c>
      <c r="DM31" s="4" t="n">
        <v>1144</v>
      </c>
      <c r="DO31" s="4" t="n">
        <v>178</v>
      </c>
      <c r="DP31" s="4" t="n">
        <v>135</v>
      </c>
      <c r="DR31" s="4" t="n">
        <f aca="false">DL31/DO31</f>
        <v>10.3651685393258</v>
      </c>
      <c r="DS31" s="4" t="n">
        <f aca="false">DM31/DP31</f>
        <v>8.47407407407408</v>
      </c>
    </row>
    <row r="32" customFormat="false" ht="12.8" hidden="false" customHeight="false" outlineLevel="0" collapsed="false">
      <c r="A32" s="1" t="n">
        <v>8</v>
      </c>
      <c r="B32" s="1" t="s">
        <v>192</v>
      </c>
      <c r="C32" s="1" t="n">
        <v>2017</v>
      </c>
      <c r="D32" s="1" t="s">
        <v>193</v>
      </c>
      <c r="E32" s="1" t="s">
        <v>178</v>
      </c>
      <c r="F32" s="1" t="s">
        <v>177</v>
      </c>
      <c r="G32" s="2" t="n">
        <v>6000</v>
      </c>
      <c r="H32" s="1" t="s">
        <v>181</v>
      </c>
      <c r="I32" s="1" t="s">
        <v>171</v>
      </c>
      <c r="J32" s="1" t="s">
        <v>172</v>
      </c>
      <c r="K32" s="1" t="s">
        <v>185</v>
      </c>
      <c r="L32" s="1" t="s">
        <v>172</v>
      </c>
      <c r="M32" s="26"/>
      <c r="N32" s="4" t="n">
        <v>1031</v>
      </c>
      <c r="O32" s="4" t="n">
        <v>47</v>
      </c>
      <c r="P32" s="4" t="n">
        <v>58.57</v>
      </c>
      <c r="Q32" s="4" t="n">
        <v>1.25</v>
      </c>
      <c r="V32" s="4" t="n">
        <v>1031</v>
      </c>
      <c r="W32" s="4" t="n">
        <v>47</v>
      </c>
      <c r="X32" s="4" t="n">
        <v>58.57</v>
      </c>
      <c r="Y32" s="4" t="n">
        <v>1.25</v>
      </c>
      <c r="AH32" s="4" t="n">
        <v>3.8</v>
      </c>
      <c r="AJ32" s="4" t="n">
        <v>64.4</v>
      </c>
      <c r="AL32" s="4" t="n">
        <v>76.2</v>
      </c>
      <c r="AM32" s="4" t="n">
        <v>70.4</v>
      </c>
      <c r="AQ32" s="4" t="n">
        <v>94.9</v>
      </c>
      <c r="AR32" s="4" t="n">
        <v>89.3</v>
      </c>
      <c r="AS32" s="4" t="n">
        <v>29.7</v>
      </c>
      <c r="AT32" s="4" t="n">
        <v>40</v>
      </c>
      <c r="AU32" s="4" t="n">
        <v>38.9</v>
      </c>
      <c r="BH32" s="4" t="n">
        <v>0.5</v>
      </c>
      <c r="BI32" s="4" t="n">
        <v>1.01</v>
      </c>
      <c r="BJ32" s="4" t="n">
        <v>2.93</v>
      </c>
      <c r="BK32" s="4" t="n">
        <v>0.081</v>
      </c>
      <c r="BL32" s="4" t="n">
        <v>0.31</v>
      </c>
      <c r="BM32" s="4" t="n">
        <v>0.198</v>
      </c>
      <c r="DI32" s="4" t="n">
        <v>29.1</v>
      </c>
      <c r="DJ32" s="4" t="n">
        <v>22.6</v>
      </c>
      <c r="DL32" s="4" t="n">
        <v>1986</v>
      </c>
      <c r="DM32" s="4" t="n">
        <v>1126</v>
      </c>
      <c r="DO32" s="4" t="n">
        <v>177</v>
      </c>
      <c r="DP32" s="4" t="n">
        <v>140</v>
      </c>
      <c r="DR32" s="4" t="n">
        <f aca="false">DL32/DO32</f>
        <v>11.2203389830508</v>
      </c>
      <c r="DS32" s="4" t="n">
        <f aca="false">DM32/DP32</f>
        <v>8.04285714285714</v>
      </c>
    </row>
    <row r="33" customFormat="false" ht="12.8" hidden="false" customHeight="false" outlineLevel="0" collapsed="false">
      <c r="A33" s="1" t="n">
        <v>9</v>
      </c>
      <c r="B33" s="1" t="s">
        <v>194</v>
      </c>
      <c r="C33" s="1" t="n">
        <v>2019</v>
      </c>
      <c r="D33" s="1" t="s">
        <v>169</v>
      </c>
      <c r="E33" s="1" t="s">
        <v>169</v>
      </c>
      <c r="F33" s="1" t="s">
        <v>169</v>
      </c>
      <c r="G33" s="2" t="n">
        <v>0</v>
      </c>
      <c r="H33" s="1" t="s">
        <v>170</v>
      </c>
      <c r="I33" s="1" t="s">
        <v>171</v>
      </c>
      <c r="J33" s="1" t="s">
        <v>172</v>
      </c>
      <c r="K33" s="1" t="s">
        <v>173</v>
      </c>
      <c r="L33" s="1" t="s">
        <v>174</v>
      </c>
      <c r="M33" s="26"/>
      <c r="N33" s="4" t="n">
        <v>704.95</v>
      </c>
      <c r="O33" s="4" t="n">
        <v>31.46</v>
      </c>
      <c r="P33" s="4" t="n">
        <v>51.38</v>
      </c>
      <c r="Q33" s="4" t="n">
        <v>1.63</v>
      </c>
      <c r="R33" s="4" t="n">
        <v>2109.01</v>
      </c>
      <c r="S33" s="4" t="n">
        <v>66.86</v>
      </c>
      <c r="T33" s="4" t="n">
        <v>135.81</v>
      </c>
      <c r="U33" s="4" t="n">
        <v>2.03</v>
      </c>
      <c r="V33" s="4" t="n">
        <v>2109.01</v>
      </c>
      <c r="W33" s="4" t="n">
        <v>49.6</v>
      </c>
      <c r="X33" s="4" t="n">
        <v>94.34</v>
      </c>
      <c r="Y33" s="4" t="n">
        <v>1.9</v>
      </c>
      <c r="CL33" s="4" t="n">
        <v>6.69</v>
      </c>
      <c r="CO33" s="4" t="n">
        <v>6.16</v>
      </c>
      <c r="CQ33" s="4" t="n">
        <v>6.96</v>
      </c>
      <c r="CY33" s="4" t="n">
        <v>6.38</v>
      </c>
      <c r="DB33" s="4" t="n">
        <v>5.84</v>
      </c>
      <c r="DD33" s="4" t="n">
        <v>6.89</v>
      </c>
      <c r="DL33" s="4" t="n">
        <v>1298.57</v>
      </c>
      <c r="DO33" s="4" t="n">
        <v>161.69</v>
      </c>
      <c r="DR33" s="4" t="n">
        <f aca="false">DL33/DO33</f>
        <v>8.03123260560331</v>
      </c>
      <c r="EB33" s="4" t="n">
        <v>1.014</v>
      </c>
      <c r="EC33" s="4" t="n">
        <v>0.798</v>
      </c>
      <c r="ED33" s="4" t="n">
        <v>7.885</v>
      </c>
      <c r="EE33" s="4" t="n">
        <v>1.471</v>
      </c>
      <c r="EF33" s="4" t="n">
        <v>0.201</v>
      </c>
      <c r="EG33" s="4" t="n">
        <v>1.082</v>
      </c>
      <c r="EH33" s="4" t="n">
        <v>0.645</v>
      </c>
      <c r="EI33" s="4" t="n">
        <v>7.961</v>
      </c>
      <c r="EJ33" s="4" t="n">
        <v>1.641</v>
      </c>
      <c r="EK33" s="4" t="n">
        <v>0.198</v>
      </c>
      <c r="FA33" s="4" t="n">
        <v>5.69</v>
      </c>
      <c r="FB33" s="4" t="n">
        <v>5.08</v>
      </c>
      <c r="FC33" s="4" t="n">
        <v>1.66</v>
      </c>
      <c r="FD33" s="4" t="n">
        <v>2.54</v>
      </c>
      <c r="FE33" s="4" t="n">
        <v>60.87</v>
      </c>
      <c r="FH33" s="4" t="n">
        <v>6.82</v>
      </c>
      <c r="FJ33" s="4" t="n">
        <v>5.9</v>
      </c>
      <c r="FK33" s="4" t="n">
        <v>1.13</v>
      </c>
      <c r="FL33" s="4" t="n">
        <v>1.15</v>
      </c>
      <c r="FM33" s="4" t="n">
        <v>71.16</v>
      </c>
      <c r="FP33" s="4" t="n">
        <v>1.37</v>
      </c>
      <c r="FQ33" s="4" t="n">
        <v>6.76</v>
      </c>
      <c r="FR33" s="4" t="n">
        <v>267.89</v>
      </c>
      <c r="FS33" s="4" t="n">
        <v>2256.7</v>
      </c>
      <c r="FT33" s="4" t="n">
        <v>1.14</v>
      </c>
      <c r="FU33" s="4" t="n">
        <v>6.36</v>
      </c>
      <c r="FV33" s="4" t="n">
        <v>248.61</v>
      </c>
      <c r="FW33" s="4" t="n">
        <v>2305.4</v>
      </c>
    </row>
    <row r="34" customFormat="false" ht="12.8" hidden="false" customHeight="false" outlineLevel="0" collapsed="false">
      <c r="A34" s="1" t="n">
        <v>9</v>
      </c>
      <c r="B34" s="1" t="s">
        <v>194</v>
      </c>
      <c r="C34" s="1" t="n">
        <v>2019</v>
      </c>
      <c r="D34" s="1" t="s">
        <v>195</v>
      </c>
      <c r="E34" s="1" t="s">
        <v>176</v>
      </c>
      <c r="F34" s="1" t="s">
        <v>177</v>
      </c>
      <c r="G34" s="2" t="n">
        <v>100</v>
      </c>
      <c r="H34" s="1" t="s">
        <v>170</v>
      </c>
      <c r="I34" s="1" t="s">
        <v>171</v>
      </c>
      <c r="J34" s="1" t="s">
        <v>172</v>
      </c>
      <c r="K34" s="1" t="s">
        <v>173</v>
      </c>
      <c r="L34" s="1" t="s">
        <v>174</v>
      </c>
      <c r="M34" s="26"/>
      <c r="N34" s="4" t="n">
        <v>717.97</v>
      </c>
      <c r="O34" s="4" t="n">
        <v>32.08</v>
      </c>
      <c r="P34" s="4" t="n">
        <v>46.7</v>
      </c>
      <c r="Q34" s="4" t="n">
        <v>1.44</v>
      </c>
      <c r="R34" s="4" t="n">
        <v>2245.51</v>
      </c>
      <c r="S34" s="4" t="n">
        <v>72.74</v>
      </c>
      <c r="T34" s="4" t="n">
        <v>130.54</v>
      </c>
      <c r="U34" s="4" t="n">
        <v>1.79</v>
      </c>
      <c r="V34" s="4" t="n">
        <v>2245.51</v>
      </c>
      <c r="W34" s="4" t="n">
        <v>52.93</v>
      </c>
      <c r="X34" s="4" t="n">
        <v>89.33</v>
      </c>
      <c r="Y34" s="4" t="n">
        <v>1.69</v>
      </c>
      <c r="CL34" s="4" t="n">
        <v>6.3</v>
      </c>
      <c r="CO34" s="4" t="n">
        <v>6.15</v>
      </c>
      <c r="CQ34" s="4" t="n">
        <v>6.52</v>
      </c>
      <c r="CY34" s="4" t="n">
        <v>6.13</v>
      </c>
      <c r="DB34" s="4" t="n">
        <v>5.77</v>
      </c>
      <c r="DD34" s="4" t="n">
        <v>6.85</v>
      </c>
      <c r="DL34" s="4" t="n">
        <v>1395.26</v>
      </c>
      <c r="DO34" s="4" t="n">
        <v>115.83</v>
      </c>
      <c r="DR34" s="4" t="n">
        <f aca="false">DL34/DO34</f>
        <v>12.0457567124234</v>
      </c>
      <c r="EB34" s="4" t="n">
        <v>1.153</v>
      </c>
      <c r="EC34" s="4" t="n">
        <v>0.869</v>
      </c>
      <c r="ED34" s="4" t="n">
        <v>8.184</v>
      </c>
      <c r="EE34" s="4" t="n">
        <v>1.677</v>
      </c>
      <c r="EF34" s="4" t="n">
        <v>0.226</v>
      </c>
      <c r="EG34" s="4" t="n">
        <v>1.184</v>
      </c>
      <c r="EH34" s="4" t="n">
        <v>0.861</v>
      </c>
      <c r="EI34" s="4" t="n">
        <v>9.911</v>
      </c>
      <c r="EJ34" s="4" t="n">
        <v>1.865</v>
      </c>
      <c r="EK34" s="4" t="n">
        <v>0.231</v>
      </c>
      <c r="FA34" s="4" t="n">
        <v>6.05</v>
      </c>
      <c r="FB34" s="4" t="n">
        <v>5.06</v>
      </c>
      <c r="FC34" s="4" t="n">
        <v>1.14</v>
      </c>
      <c r="FD34" s="4" t="n">
        <v>2.35</v>
      </c>
      <c r="FE34" s="4" t="n">
        <v>65.97</v>
      </c>
      <c r="FH34" s="27" t="n">
        <v>6.34</v>
      </c>
      <c r="FJ34" s="4" t="n">
        <v>5.59</v>
      </c>
      <c r="FK34" s="4" t="n">
        <v>1.08</v>
      </c>
      <c r="FL34" s="4" t="n">
        <v>1.24</v>
      </c>
      <c r="FM34" s="4" t="n">
        <v>75.17</v>
      </c>
      <c r="FP34" s="4" t="n">
        <v>1.45</v>
      </c>
      <c r="FQ34" s="4" t="n">
        <v>7.42</v>
      </c>
      <c r="FR34" s="4" t="n">
        <v>298.35</v>
      </c>
      <c r="FS34" s="4" t="n">
        <v>2416.7</v>
      </c>
      <c r="FT34" s="4" t="n">
        <v>1.21</v>
      </c>
      <c r="FU34" s="4" t="n">
        <v>6.72</v>
      </c>
      <c r="FV34" s="4" t="n">
        <v>271.41</v>
      </c>
      <c r="FW34" s="4" t="n">
        <v>2707</v>
      </c>
    </row>
    <row r="35" customFormat="false" ht="12.8" hidden="false" customHeight="false" outlineLevel="0" collapsed="false">
      <c r="A35" s="1" t="n">
        <v>9</v>
      </c>
      <c r="B35" s="1" t="s">
        <v>194</v>
      </c>
      <c r="C35" s="1" t="n">
        <v>2019</v>
      </c>
      <c r="D35" s="1" t="s">
        <v>195</v>
      </c>
      <c r="E35" s="1" t="s">
        <v>176</v>
      </c>
      <c r="F35" s="1" t="s">
        <v>177</v>
      </c>
      <c r="G35" s="2" t="n">
        <v>200</v>
      </c>
      <c r="H35" s="1" t="s">
        <v>170</v>
      </c>
      <c r="I35" s="1" t="s">
        <v>171</v>
      </c>
      <c r="J35" s="1" t="s">
        <v>172</v>
      </c>
      <c r="K35" s="1" t="s">
        <v>173</v>
      </c>
      <c r="L35" s="1" t="s">
        <v>174</v>
      </c>
      <c r="M35" s="26"/>
      <c r="N35" s="4" t="n">
        <v>709.99</v>
      </c>
      <c r="O35" s="4" t="n">
        <v>31.7</v>
      </c>
      <c r="P35" s="4" t="n">
        <v>45.64</v>
      </c>
      <c r="Q35" s="4" t="n">
        <v>1.44</v>
      </c>
      <c r="R35" s="4" t="n">
        <v>2352.4</v>
      </c>
      <c r="S35" s="4" t="n">
        <v>78.21</v>
      </c>
      <c r="T35" s="4" t="n">
        <v>139.1</v>
      </c>
      <c r="U35" s="4" t="n">
        <v>1.78</v>
      </c>
      <c r="V35" s="4" t="n">
        <v>2352.4</v>
      </c>
      <c r="W35" s="4" t="n">
        <v>55.82</v>
      </c>
      <c r="X35" s="4" t="n">
        <v>93.35</v>
      </c>
      <c r="Y35" s="4" t="n">
        <v>1.67</v>
      </c>
      <c r="CL35" s="4" t="n">
        <v>5.52</v>
      </c>
      <c r="CO35" s="4" t="n">
        <v>6.08</v>
      </c>
      <c r="CQ35" s="4" t="n">
        <v>6.58</v>
      </c>
      <c r="CY35" s="4" t="n">
        <v>5.97</v>
      </c>
      <c r="DB35" s="4" t="n">
        <v>5.72</v>
      </c>
      <c r="DD35" s="4" t="n">
        <v>6.54</v>
      </c>
      <c r="DL35" s="4" t="n">
        <v>1559.02</v>
      </c>
      <c r="DO35" s="4" t="n">
        <v>116.13</v>
      </c>
      <c r="DR35" s="4" t="n">
        <f aca="false">DL35/DO35</f>
        <v>13.4247825712564</v>
      </c>
      <c r="EB35" s="4" t="n">
        <v>1.059</v>
      </c>
      <c r="EC35" s="4" t="n">
        <v>0.869</v>
      </c>
      <c r="ED35" s="4" t="n">
        <v>8.451</v>
      </c>
      <c r="EE35" s="4" t="n">
        <v>1.705</v>
      </c>
      <c r="EF35" s="4" t="n">
        <v>0.226</v>
      </c>
      <c r="EG35" s="4" t="n">
        <v>1.117</v>
      </c>
      <c r="EH35" s="4" t="n">
        <v>0.938</v>
      </c>
      <c r="EI35" s="4" t="n">
        <v>9.515</v>
      </c>
      <c r="EJ35" s="4" t="n">
        <v>1.675</v>
      </c>
      <c r="EK35" s="4" t="n">
        <v>0.229</v>
      </c>
      <c r="FA35" s="4" t="n">
        <v>5.93</v>
      </c>
      <c r="FB35" s="4" t="n">
        <v>4.66</v>
      </c>
      <c r="FC35" s="4" t="n">
        <v>0.96</v>
      </c>
      <c r="FD35" s="4" t="n">
        <v>2.5</v>
      </c>
      <c r="FE35" s="4" t="n">
        <v>62.44</v>
      </c>
      <c r="FH35" s="4" t="n">
        <v>6.47</v>
      </c>
      <c r="FJ35" s="4" t="n">
        <v>5.66</v>
      </c>
      <c r="FK35" s="4" t="n">
        <v>1.11</v>
      </c>
      <c r="FL35" s="4" t="n">
        <v>1.34</v>
      </c>
      <c r="FM35" s="4" t="n">
        <v>77.34</v>
      </c>
      <c r="FP35" s="4" t="n">
        <v>1.47</v>
      </c>
      <c r="FQ35" s="4" t="n">
        <v>7.71</v>
      </c>
      <c r="FR35" s="4" t="n">
        <v>296.36</v>
      </c>
      <c r="FS35" s="4" t="n">
        <v>2375.3</v>
      </c>
      <c r="FT35" s="4" t="n">
        <v>1.23</v>
      </c>
      <c r="FU35" s="4" t="n">
        <v>6.65</v>
      </c>
      <c r="FV35" s="4" t="n">
        <v>272.32</v>
      </c>
      <c r="FW35" s="4" t="n">
        <v>3493.3</v>
      </c>
    </row>
    <row r="36" customFormat="false" ht="12.8" hidden="false" customHeight="false" outlineLevel="0" collapsed="false">
      <c r="A36" s="1" t="n">
        <v>10</v>
      </c>
      <c r="B36" s="1" t="s">
        <v>196</v>
      </c>
      <c r="C36" s="1" t="n">
        <v>2019</v>
      </c>
      <c r="D36" s="1" t="s">
        <v>169</v>
      </c>
      <c r="E36" s="1" t="s">
        <v>169</v>
      </c>
      <c r="F36" s="1" t="s">
        <v>169</v>
      </c>
      <c r="G36" s="2" t="n">
        <v>0</v>
      </c>
      <c r="H36" s="1" t="s">
        <v>197</v>
      </c>
      <c r="I36" s="1" t="s">
        <v>171</v>
      </c>
      <c r="J36" s="1" t="s">
        <v>198</v>
      </c>
      <c r="K36" s="1" t="s">
        <v>185</v>
      </c>
      <c r="L36" s="1" t="s">
        <v>198</v>
      </c>
      <c r="M36" s="26"/>
      <c r="N36" s="4" t="n">
        <v>881</v>
      </c>
      <c r="O36" s="4" t="n">
        <v>39.6666666666667</v>
      </c>
      <c r="P36" s="4" t="n">
        <v>58.9047619047619</v>
      </c>
      <c r="Q36" s="4" t="n">
        <v>1.48499399759904</v>
      </c>
      <c r="V36" s="4" t="n">
        <v>881</v>
      </c>
      <c r="W36" s="4" t="n">
        <v>39.6666666666667</v>
      </c>
      <c r="X36" s="4" t="n">
        <v>58.9047619047619</v>
      </c>
      <c r="Y36" s="4" t="n">
        <v>1.48499399759904</v>
      </c>
      <c r="AJ36" s="4" t="n">
        <v>70.1</v>
      </c>
      <c r="AM36" s="4" t="n">
        <v>73.3</v>
      </c>
      <c r="AN36" s="27" t="n">
        <v>3189</v>
      </c>
      <c r="AO36" s="27" t="n">
        <v>3331</v>
      </c>
      <c r="AP36" s="27" t="n">
        <v>3113</v>
      </c>
      <c r="BJ36" s="4" t="n">
        <v>2.72</v>
      </c>
      <c r="BK36" s="4" t="n">
        <v>0.103</v>
      </c>
      <c r="BL36" s="4" t="n">
        <v>0.19</v>
      </c>
      <c r="DM36" s="4" t="n">
        <v>1120</v>
      </c>
      <c r="DN36" s="4" t="n">
        <v>768</v>
      </c>
      <c r="DP36" s="4" t="n">
        <v>153</v>
      </c>
      <c r="DQ36" s="4" t="n">
        <v>154</v>
      </c>
      <c r="DS36" s="4" t="n">
        <f aca="false">DM36/DP36</f>
        <v>7.3202614379085</v>
      </c>
      <c r="DT36" s="4" t="n">
        <f aca="false">DN36/DQ36</f>
        <v>4.98701298701299</v>
      </c>
    </row>
    <row r="37" customFormat="false" ht="12.8" hidden="false" customHeight="false" outlineLevel="0" collapsed="false">
      <c r="A37" s="1" t="n">
        <v>10</v>
      </c>
      <c r="B37" s="1" t="s">
        <v>196</v>
      </c>
      <c r="C37" s="1" t="n">
        <v>2019</v>
      </c>
      <c r="D37" s="1" t="s">
        <v>193</v>
      </c>
      <c r="E37" s="1" t="s">
        <v>178</v>
      </c>
      <c r="F37" s="1" t="s">
        <v>177</v>
      </c>
      <c r="G37" s="2" t="n">
        <v>1000</v>
      </c>
      <c r="H37" s="1" t="s">
        <v>197</v>
      </c>
      <c r="I37" s="1" t="s">
        <v>171</v>
      </c>
      <c r="J37" s="1" t="s">
        <v>198</v>
      </c>
      <c r="K37" s="1" t="s">
        <v>185</v>
      </c>
      <c r="L37" s="1" t="s">
        <v>198</v>
      </c>
      <c r="M37" s="26"/>
      <c r="N37" s="4" t="n">
        <v>912</v>
      </c>
      <c r="O37" s="4" t="n">
        <v>41.1428571428572</v>
      </c>
      <c r="P37" s="4" t="n">
        <v>58</v>
      </c>
      <c r="Q37" s="4" t="n">
        <v>1.40972222222222</v>
      </c>
      <c r="V37" s="4" t="n">
        <v>912</v>
      </c>
      <c r="W37" s="4" t="n">
        <v>41.1428571428572</v>
      </c>
      <c r="X37" s="4" t="n">
        <v>58</v>
      </c>
      <c r="Y37" s="4" t="n">
        <v>1.40972222222222</v>
      </c>
      <c r="AJ37" s="4" t="n">
        <v>71.2</v>
      </c>
      <c r="AM37" s="4" t="n">
        <v>73.9</v>
      </c>
      <c r="AN37" s="27" t="n">
        <v>3191</v>
      </c>
      <c r="AO37" s="27" t="n">
        <v>3299</v>
      </c>
      <c r="AP37" s="27" t="n">
        <v>3083</v>
      </c>
      <c r="BJ37" s="4" t="n">
        <v>2.82</v>
      </c>
      <c r="BK37" s="4" t="n">
        <v>0.105</v>
      </c>
      <c r="BL37" s="4" t="n">
        <v>0.17</v>
      </c>
      <c r="DM37" s="4" t="n">
        <v>1151</v>
      </c>
      <c r="DN37" s="4" t="n">
        <v>813</v>
      </c>
      <c r="DP37" s="4" t="n">
        <v>142</v>
      </c>
      <c r="DQ37" s="4" t="n">
        <v>149</v>
      </c>
      <c r="DS37" s="4" t="n">
        <f aca="false">DM37/DP37</f>
        <v>8.1056338028169</v>
      </c>
      <c r="DT37" s="4" t="n">
        <f aca="false">DN37/DQ37</f>
        <v>5.45637583892617</v>
      </c>
    </row>
    <row r="38" customFormat="false" ht="12.8" hidden="false" customHeight="false" outlineLevel="0" collapsed="false">
      <c r="A38" s="1" t="n">
        <v>10</v>
      </c>
      <c r="B38" s="1" t="s">
        <v>196</v>
      </c>
      <c r="C38" s="1" t="n">
        <v>2019</v>
      </c>
      <c r="D38" s="1" t="s">
        <v>193</v>
      </c>
      <c r="E38" s="1" t="s">
        <v>178</v>
      </c>
      <c r="F38" s="1" t="s">
        <v>177</v>
      </c>
      <c r="G38" s="2" t="n">
        <v>2000</v>
      </c>
      <c r="H38" s="1" t="s">
        <v>197</v>
      </c>
      <c r="I38" s="1" t="s">
        <v>171</v>
      </c>
      <c r="J38" s="1" t="s">
        <v>198</v>
      </c>
      <c r="K38" s="1" t="s">
        <v>185</v>
      </c>
      <c r="L38" s="1" t="s">
        <v>198</v>
      </c>
      <c r="M38" s="26"/>
      <c r="N38" s="4" t="n">
        <v>919</v>
      </c>
      <c r="O38" s="4" t="n">
        <v>41.4761904761905</v>
      </c>
      <c r="P38" s="4" t="n">
        <v>58.3333333333333</v>
      </c>
      <c r="Q38" s="4" t="n">
        <v>1.40642939150402</v>
      </c>
      <c r="V38" s="4" t="n">
        <v>919</v>
      </c>
      <c r="W38" s="4" t="n">
        <v>41.4761904761905</v>
      </c>
      <c r="X38" s="4" t="n">
        <v>58.3333333333333</v>
      </c>
      <c r="Y38" s="4" t="n">
        <v>1.40642939150402</v>
      </c>
      <c r="AJ38" s="4" t="n">
        <v>71.7</v>
      </c>
      <c r="AM38" s="4" t="n">
        <v>74.2</v>
      </c>
      <c r="AN38" s="27" t="n">
        <v>3209</v>
      </c>
      <c r="AO38" s="27" t="n">
        <v>3277</v>
      </c>
      <c r="AP38" s="27" t="n">
        <v>3055</v>
      </c>
      <c r="BJ38" s="4" t="n">
        <v>2.96</v>
      </c>
      <c r="BK38" s="4" t="n">
        <v>0.107</v>
      </c>
      <c r="BL38" s="4" t="n">
        <v>0.22</v>
      </c>
      <c r="DM38" s="4" t="n">
        <v>1181</v>
      </c>
      <c r="DN38" s="4" t="n">
        <v>850</v>
      </c>
      <c r="DP38" s="4" t="n">
        <v>135</v>
      </c>
      <c r="DQ38" s="4" t="n">
        <v>144</v>
      </c>
      <c r="DS38" s="4" t="n">
        <f aca="false">DM38/DP38</f>
        <v>8.74814814814815</v>
      </c>
      <c r="DT38" s="4" t="n">
        <f aca="false">DN38/DQ38</f>
        <v>5.90277777777778</v>
      </c>
    </row>
    <row r="39" customFormat="false" ht="12.8" hidden="false" customHeight="false" outlineLevel="0" collapsed="false">
      <c r="A39" s="1" t="n">
        <v>10</v>
      </c>
      <c r="B39" s="1" t="s">
        <v>196</v>
      </c>
      <c r="C39" s="1" t="n">
        <v>2019</v>
      </c>
      <c r="D39" s="1" t="s">
        <v>193</v>
      </c>
      <c r="E39" s="1" t="s">
        <v>178</v>
      </c>
      <c r="F39" s="1" t="s">
        <v>177</v>
      </c>
      <c r="G39" s="2" t="n">
        <v>3000</v>
      </c>
      <c r="H39" s="1" t="s">
        <v>197</v>
      </c>
      <c r="I39" s="1" t="s">
        <v>171</v>
      </c>
      <c r="J39" s="1" t="s">
        <v>198</v>
      </c>
      <c r="K39" s="1" t="s">
        <v>185</v>
      </c>
      <c r="L39" s="1" t="s">
        <v>198</v>
      </c>
      <c r="M39" s="26"/>
      <c r="N39" s="4" t="n">
        <v>931</v>
      </c>
      <c r="O39" s="4" t="n">
        <v>42.0952380952381</v>
      </c>
      <c r="P39" s="4" t="n">
        <v>58.3809523809524</v>
      </c>
      <c r="Q39" s="4" t="n">
        <v>1.3868778280543</v>
      </c>
      <c r="V39" s="4" t="n">
        <v>931</v>
      </c>
      <c r="W39" s="4" t="n">
        <v>42.0952380952381</v>
      </c>
      <c r="X39" s="4" t="n">
        <v>58.3809523809524</v>
      </c>
      <c r="Y39" s="4" t="n">
        <v>1.3868778280543</v>
      </c>
      <c r="AJ39" s="4" t="n">
        <v>72.7</v>
      </c>
      <c r="AM39" s="4" t="n">
        <v>74.8</v>
      </c>
      <c r="AN39" s="27" t="n">
        <v>3234</v>
      </c>
      <c r="AO39" s="27" t="n">
        <v>3281</v>
      </c>
      <c r="AP39" s="27" t="n">
        <v>3061</v>
      </c>
      <c r="BJ39" s="4" t="n">
        <v>2.97</v>
      </c>
      <c r="BK39" s="4" t="n">
        <v>0.108</v>
      </c>
      <c r="BL39" s="4" t="n">
        <v>0.22</v>
      </c>
      <c r="DM39" s="4" t="n">
        <v>1210</v>
      </c>
      <c r="DN39" s="4" t="n">
        <v>885</v>
      </c>
      <c r="DP39" s="4" t="n">
        <v>127</v>
      </c>
      <c r="DQ39" s="4" t="n">
        <v>139</v>
      </c>
      <c r="DS39" s="4" t="n">
        <f aca="false">DM39/DP39</f>
        <v>9.52755905511811</v>
      </c>
      <c r="DT39" s="4" t="n">
        <f aca="false">DN39/DQ39</f>
        <v>6.36690647482014</v>
      </c>
    </row>
    <row r="40" customFormat="false" ht="12.8" hidden="false" customHeight="false" outlineLevel="0" collapsed="false">
      <c r="A40" s="1" t="n">
        <v>10</v>
      </c>
      <c r="B40" s="1" t="s">
        <v>196</v>
      </c>
      <c r="C40" s="1" t="n">
        <v>2019</v>
      </c>
      <c r="D40" s="1" t="s">
        <v>193</v>
      </c>
      <c r="E40" s="1" t="s">
        <v>178</v>
      </c>
      <c r="F40" s="1" t="s">
        <v>177</v>
      </c>
      <c r="G40" s="2" t="n">
        <v>4000</v>
      </c>
      <c r="H40" s="1" t="s">
        <v>197</v>
      </c>
      <c r="I40" s="1" t="s">
        <v>171</v>
      </c>
      <c r="J40" s="1" t="s">
        <v>198</v>
      </c>
      <c r="K40" s="1" t="s">
        <v>185</v>
      </c>
      <c r="L40" s="1" t="s">
        <v>198</v>
      </c>
      <c r="M40" s="26"/>
      <c r="N40" s="4" t="n">
        <v>949</v>
      </c>
      <c r="O40" s="4" t="n">
        <v>42.952380952381</v>
      </c>
      <c r="P40" s="4" t="n">
        <v>58.9047619047619</v>
      </c>
      <c r="Q40" s="4" t="n">
        <v>1.37139689578714</v>
      </c>
      <c r="V40" s="4" t="n">
        <v>949</v>
      </c>
      <c r="W40" s="4" t="n">
        <v>42.952380952381</v>
      </c>
      <c r="X40" s="4" t="n">
        <v>58.9047619047619</v>
      </c>
      <c r="Y40" s="4" t="n">
        <v>1.37139689578714</v>
      </c>
      <c r="AJ40" s="4" t="n">
        <v>73.6</v>
      </c>
      <c r="AM40" s="4" t="n">
        <v>75.5</v>
      </c>
      <c r="AN40" s="27" t="n">
        <v>3246</v>
      </c>
      <c r="AO40" s="27" t="n">
        <v>3316</v>
      </c>
      <c r="AP40" s="27" t="n">
        <v>3098</v>
      </c>
      <c r="BJ40" s="4" t="n">
        <v>3.02</v>
      </c>
      <c r="BK40" s="4" t="n">
        <v>0.109</v>
      </c>
      <c r="BL40" s="4" t="n">
        <v>0.24</v>
      </c>
      <c r="DM40" s="4" t="n">
        <v>1244</v>
      </c>
      <c r="DN40" s="4" t="n">
        <v>918</v>
      </c>
      <c r="DP40" s="4" t="n">
        <v>123</v>
      </c>
      <c r="DQ40" s="4" t="n">
        <v>135</v>
      </c>
      <c r="DS40" s="4" t="n">
        <f aca="false">DM40/DP40</f>
        <v>10.1138211382114</v>
      </c>
      <c r="DT40" s="4" t="n">
        <f aca="false">DN40/DQ40</f>
        <v>6.8</v>
      </c>
    </row>
    <row r="41" customFormat="false" ht="12.8" hidden="false" customHeight="false" outlineLevel="0" collapsed="false">
      <c r="A41" s="1" t="n">
        <v>10</v>
      </c>
      <c r="B41" s="1" t="s">
        <v>196</v>
      </c>
      <c r="C41" s="1" t="n">
        <v>2019</v>
      </c>
      <c r="D41" s="1" t="s">
        <v>193</v>
      </c>
      <c r="E41" s="1" t="s">
        <v>178</v>
      </c>
      <c r="F41" s="1" t="s">
        <v>177</v>
      </c>
      <c r="G41" s="2" t="n">
        <v>5000</v>
      </c>
      <c r="H41" s="1" t="s">
        <v>197</v>
      </c>
      <c r="I41" s="1" t="s">
        <v>171</v>
      </c>
      <c r="J41" s="1" t="s">
        <v>198</v>
      </c>
      <c r="K41" s="1" t="s">
        <v>185</v>
      </c>
      <c r="L41" s="1" t="s">
        <v>198</v>
      </c>
      <c r="M41" s="26"/>
      <c r="N41" s="4" t="n">
        <v>972</v>
      </c>
      <c r="O41" s="4" t="n">
        <v>44</v>
      </c>
      <c r="P41" s="4" t="n">
        <v>58.6190476190476</v>
      </c>
      <c r="Q41" s="4" t="n">
        <v>1.33225108225108</v>
      </c>
      <c r="V41" s="4" t="n">
        <v>972</v>
      </c>
      <c r="W41" s="4" t="n">
        <v>44</v>
      </c>
      <c r="X41" s="4" t="n">
        <v>58.6190476190476</v>
      </c>
      <c r="Y41" s="4" t="n">
        <v>1.33225108225108</v>
      </c>
      <c r="AJ41" s="4" t="n">
        <v>73.3</v>
      </c>
      <c r="AM41" s="4" t="n">
        <v>74.4</v>
      </c>
      <c r="AN41" s="27" t="n">
        <v>3228</v>
      </c>
      <c r="AO41" s="27" t="n">
        <v>3292</v>
      </c>
      <c r="AP41" s="27" t="n">
        <v>3077</v>
      </c>
      <c r="BJ41" s="4" t="n">
        <v>30.2</v>
      </c>
      <c r="BK41" s="4" t="n">
        <v>1.13</v>
      </c>
      <c r="BL41" s="4" t="n">
        <v>2.7</v>
      </c>
      <c r="DM41" s="4" t="n">
        <v>1229</v>
      </c>
      <c r="DN41" s="4" t="n">
        <v>918</v>
      </c>
      <c r="DP41" s="4" t="n">
        <v>128</v>
      </c>
      <c r="DQ41" s="4" t="n">
        <v>135</v>
      </c>
      <c r="DS41" s="4" t="n">
        <f aca="false">DM41/DP41</f>
        <v>9.6015625</v>
      </c>
      <c r="DT41" s="4" t="n">
        <f aca="false">DN41/DQ41</f>
        <v>6.8</v>
      </c>
    </row>
    <row r="42" customFormat="false" ht="12.8" hidden="false" customHeight="false" outlineLevel="0" collapsed="false">
      <c r="A42" s="1" t="n">
        <v>11</v>
      </c>
      <c r="B42" s="1" t="s">
        <v>196</v>
      </c>
      <c r="C42" s="1" t="n">
        <v>2019</v>
      </c>
      <c r="D42" s="1" t="s">
        <v>169</v>
      </c>
      <c r="E42" s="1" t="s">
        <v>169</v>
      </c>
      <c r="F42" s="1" t="s">
        <v>169</v>
      </c>
      <c r="G42" s="2" t="n">
        <v>0</v>
      </c>
      <c r="H42" s="1" t="s">
        <v>197</v>
      </c>
      <c r="I42" s="1" t="s">
        <v>171</v>
      </c>
      <c r="J42" s="1" t="s">
        <v>198</v>
      </c>
      <c r="K42" s="1" t="s">
        <v>185</v>
      </c>
      <c r="L42" s="1" t="s">
        <v>198</v>
      </c>
      <c r="N42" s="4" t="n">
        <v>858</v>
      </c>
      <c r="O42" s="4" t="n">
        <v>21.0952380952381</v>
      </c>
      <c r="P42" s="4" t="n">
        <v>30.0952380952381</v>
      </c>
      <c r="Q42" s="4" t="n">
        <v>1.42663656884876</v>
      </c>
      <c r="V42" s="4" t="n">
        <v>858</v>
      </c>
      <c r="W42" s="4" t="n">
        <v>21.0952380952381</v>
      </c>
      <c r="X42" s="4" t="n">
        <v>30.0952380952381</v>
      </c>
      <c r="Y42" s="4" t="n">
        <v>1.42663656884876</v>
      </c>
      <c r="AJ42" s="4" t="n">
        <v>69.21</v>
      </c>
      <c r="AM42" s="4" t="n">
        <v>71.19</v>
      </c>
      <c r="AN42" s="4" t="n">
        <v>3148</v>
      </c>
      <c r="EB42" s="4" t="n">
        <v>0.00082</v>
      </c>
    </row>
    <row r="43" customFormat="false" ht="12.8" hidden="false" customHeight="false" outlineLevel="0" collapsed="false">
      <c r="A43" s="1" t="n">
        <v>11</v>
      </c>
      <c r="B43" s="1" t="s">
        <v>196</v>
      </c>
      <c r="C43" s="1" t="n">
        <v>2019</v>
      </c>
      <c r="D43" s="1" t="s">
        <v>193</v>
      </c>
      <c r="E43" s="1" t="s">
        <v>178</v>
      </c>
      <c r="F43" s="1" t="s">
        <v>177</v>
      </c>
      <c r="G43" s="2" t="n">
        <v>4000</v>
      </c>
      <c r="H43" s="1" t="s">
        <v>197</v>
      </c>
      <c r="I43" s="1" t="s">
        <v>171</v>
      </c>
      <c r="J43" s="1" t="s">
        <v>198</v>
      </c>
      <c r="K43" s="1" t="s">
        <v>185</v>
      </c>
      <c r="L43" s="1" t="s">
        <v>198</v>
      </c>
      <c r="N43" s="27" t="n">
        <v>859</v>
      </c>
      <c r="O43" s="4" t="n">
        <v>21.2380952380952</v>
      </c>
      <c r="P43" s="4" t="n">
        <v>29.8571428571429</v>
      </c>
      <c r="Q43" s="4" t="n">
        <v>1.40582959641256</v>
      </c>
      <c r="V43" s="27" t="n">
        <v>859</v>
      </c>
      <c r="W43" s="4" t="n">
        <v>21.2380952380952</v>
      </c>
      <c r="X43" s="4" t="n">
        <v>29.8571428571429</v>
      </c>
      <c r="Y43" s="4" t="n">
        <v>1.40582959641256</v>
      </c>
      <c r="AJ43" s="4" t="n">
        <v>75.09</v>
      </c>
      <c r="AM43" s="4" t="n">
        <v>76.57</v>
      </c>
      <c r="AN43" s="4" t="n">
        <v>3341</v>
      </c>
      <c r="EB43" s="4" t="n">
        <v>0.00389</v>
      </c>
    </row>
    <row r="44" customFormat="false" ht="12.8" hidden="false" customHeight="false" outlineLevel="0" collapsed="false">
      <c r="A44" s="1" t="n">
        <v>12</v>
      </c>
      <c r="B44" s="1" t="s">
        <v>196</v>
      </c>
      <c r="C44" s="1" t="n">
        <v>2019</v>
      </c>
      <c r="D44" s="1" t="s">
        <v>169</v>
      </c>
      <c r="E44" s="1" t="s">
        <v>169</v>
      </c>
      <c r="F44" s="1" t="s">
        <v>169</v>
      </c>
      <c r="G44" s="2" t="n">
        <v>0</v>
      </c>
      <c r="H44" s="1" t="s">
        <v>197</v>
      </c>
      <c r="I44" s="1" t="s">
        <v>171</v>
      </c>
      <c r="J44" s="1" t="s">
        <v>198</v>
      </c>
      <c r="K44" s="1" t="s">
        <v>185</v>
      </c>
      <c r="L44" s="1" t="s">
        <v>198</v>
      </c>
      <c r="N44" s="27" t="n">
        <v>728</v>
      </c>
      <c r="O44" s="4" t="n">
        <v>14.952380952381</v>
      </c>
      <c r="P44" s="4" t="n">
        <v>26.1904761904762</v>
      </c>
      <c r="Q44" s="4" t="n">
        <v>1.7515923566879</v>
      </c>
      <c r="V44" s="27" t="n">
        <v>728</v>
      </c>
      <c r="W44" s="4" t="n">
        <v>14.952380952381</v>
      </c>
      <c r="X44" s="4" t="n">
        <v>26.1904761904762</v>
      </c>
      <c r="Y44" s="4" t="n">
        <v>1.7515923566879</v>
      </c>
      <c r="AJ44" s="4" t="n">
        <v>59.77</v>
      </c>
      <c r="AM44" s="4" t="n">
        <v>58.11</v>
      </c>
      <c r="AN44" s="4" t="n">
        <v>2564</v>
      </c>
      <c r="EB44" s="4" t="n">
        <v>0.01754</v>
      </c>
    </row>
    <row r="45" customFormat="false" ht="12.8" hidden="false" customHeight="false" outlineLevel="0" collapsed="false">
      <c r="A45" s="1" t="n">
        <v>12</v>
      </c>
      <c r="B45" s="1" t="s">
        <v>196</v>
      </c>
      <c r="C45" s="1" t="n">
        <v>2019</v>
      </c>
      <c r="D45" s="1" t="s">
        <v>193</v>
      </c>
      <c r="E45" s="1" t="s">
        <v>178</v>
      </c>
      <c r="F45" s="1" t="s">
        <v>177</v>
      </c>
      <c r="G45" s="2" t="n">
        <v>4000</v>
      </c>
      <c r="H45" s="1" t="s">
        <v>197</v>
      </c>
      <c r="I45" s="1" t="s">
        <v>171</v>
      </c>
      <c r="J45" s="1" t="s">
        <v>198</v>
      </c>
      <c r="K45" s="1" t="s">
        <v>185</v>
      </c>
      <c r="L45" s="1" t="s">
        <v>198</v>
      </c>
      <c r="N45" s="27" t="n">
        <v>801</v>
      </c>
      <c r="O45" s="4" t="n">
        <v>18.4761904761905</v>
      </c>
      <c r="P45" s="4" t="n">
        <v>27.047619047619</v>
      </c>
      <c r="Q45" s="4" t="n">
        <v>1.4639175257732</v>
      </c>
      <c r="V45" s="27" t="n">
        <v>801</v>
      </c>
      <c r="W45" s="4" t="n">
        <v>18.4761904761905</v>
      </c>
      <c r="X45" s="4" t="n">
        <v>27.047619047619</v>
      </c>
      <c r="Y45" s="4" t="n">
        <v>1.4639175257732</v>
      </c>
      <c r="AJ45" s="4" t="n">
        <v>68.87</v>
      </c>
      <c r="AM45" s="4" t="n">
        <v>67.05</v>
      </c>
      <c r="AN45" s="4" t="n">
        <v>2925</v>
      </c>
      <c r="EB45" s="4" t="n">
        <v>0.0117</v>
      </c>
    </row>
    <row r="46" customFormat="false" ht="12.8" hidden="false" customHeight="false" outlineLevel="0" collapsed="false">
      <c r="A46" s="1" t="n">
        <v>13</v>
      </c>
      <c r="B46" s="1" t="s">
        <v>199</v>
      </c>
      <c r="C46" s="1" t="n">
        <v>2019</v>
      </c>
      <c r="D46" s="1" t="s">
        <v>169</v>
      </c>
      <c r="E46" s="1" t="s">
        <v>169</v>
      </c>
      <c r="F46" s="1" t="s">
        <v>169</v>
      </c>
      <c r="G46" s="2" t="n">
        <v>0</v>
      </c>
      <c r="H46" s="1" t="s">
        <v>197</v>
      </c>
      <c r="I46" s="1" t="s">
        <v>171</v>
      </c>
      <c r="J46" s="1" t="s">
        <v>200</v>
      </c>
      <c r="K46" s="1" t="s">
        <v>201</v>
      </c>
      <c r="L46" s="1" t="s">
        <v>202</v>
      </c>
      <c r="N46" s="4" t="n">
        <v>1472.66</v>
      </c>
      <c r="O46" s="4" t="n">
        <v>59.64</v>
      </c>
      <c r="P46" s="4" t="n">
        <v>94.38</v>
      </c>
      <c r="Q46" s="4" t="n">
        <v>1.58</v>
      </c>
      <c r="V46" s="4" t="n">
        <v>1472.66</v>
      </c>
      <c r="W46" s="4" t="n">
        <v>59.64</v>
      </c>
      <c r="X46" s="4" t="n">
        <v>94.38</v>
      </c>
      <c r="Y46" s="4" t="n">
        <v>1.58</v>
      </c>
      <c r="CI46" s="4" t="n">
        <v>2.1</v>
      </c>
      <c r="CJ46" s="4" t="n">
        <v>4.05</v>
      </c>
      <c r="CK46" s="4" t="n">
        <v>6.84</v>
      </c>
      <c r="CV46" s="4" t="n">
        <v>1.7</v>
      </c>
      <c r="CW46" s="4" t="n">
        <v>4.5</v>
      </c>
      <c r="CX46" s="4" t="n">
        <v>7.13</v>
      </c>
      <c r="DM46" s="4" t="n">
        <v>827</v>
      </c>
      <c r="DP46" s="4" t="n">
        <v>201</v>
      </c>
      <c r="DS46" s="4" t="n">
        <f aca="false">DM46/DP46</f>
        <v>4.11442786069652</v>
      </c>
    </row>
    <row r="47" customFormat="false" ht="12.8" hidden="false" customHeight="false" outlineLevel="0" collapsed="false">
      <c r="A47" s="1" t="n">
        <v>13</v>
      </c>
      <c r="B47" s="1" t="s">
        <v>199</v>
      </c>
      <c r="C47" s="1" t="n">
        <v>2019</v>
      </c>
      <c r="D47" s="1" t="s">
        <v>203</v>
      </c>
      <c r="E47" s="1" t="s">
        <v>176</v>
      </c>
      <c r="F47" s="1" t="s">
        <v>177</v>
      </c>
      <c r="G47" s="2" t="n">
        <v>20</v>
      </c>
      <c r="H47" s="1" t="s">
        <v>197</v>
      </c>
      <c r="I47" s="1" t="s">
        <v>171</v>
      </c>
      <c r="J47" s="1" t="s">
        <v>200</v>
      </c>
      <c r="K47" s="1" t="s">
        <v>201</v>
      </c>
      <c r="L47" s="1" t="s">
        <v>202</v>
      </c>
      <c r="N47" s="4" t="n">
        <v>1604.18</v>
      </c>
      <c r="O47" s="4" t="n">
        <v>65.12</v>
      </c>
      <c r="P47" s="4" t="n">
        <v>92.62</v>
      </c>
      <c r="Q47" s="4" t="n">
        <v>1.42</v>
      </c>
      <c r="V47" s="4" t="n">
        <v>1604.18</v>
      </c>
      <c r="W47" s="4" t="n">
        <v>65.12</v>
      </c>
      <c r="X47" s="4" t="n">
        <v>92.62</v>
      </c>
      <c r="Y47" s="4" t="n">
        <v>1.42</v>
      </c>
      <c r="CI47" s="4" t="n">
        <v>1.67</v>
      </c>
      <c r="CJ47" s="4" t="n">
        <v>4.03</v>
      </c>
      <c r="CK47" s="4" t="n">
        <v>5.36</v>
      </c>
      <c r="CV47" s="4" t="n">
        <v>1.67</v>
      </c>
      <c r="CW47" s="4" t="n">
        <v>4.13</v>
      </c>
      <c r="CX47" s="4" t="n">
        <v>8.51</v>
      </c>
      <c r="DM47" s="4" t="n">
        <v>1167</v>
      </c>
      <c r="DP47" s="4" t="n">
        <v>171</v>
      </c>
      <c r="DS47" s="4" t="n">
        <f aca="false">DM47/DP47</f>
        <v>6.82456140350877</v>
      </c>
    </row>
    <row r="48" customFormat="false" ht="12.8" hidden="false" customHeight="false" outlineLevel="0" collapsed="false">
      <c r="A48" s="1" t="n">
        <v>14</v>
      </c>
      <c r="B48" s="1" t="s">
        <v>204</v>
      </c>
      <c r="C48" s="1" t="n">
        <v>2018</v>
      </c>
      <c r="D48" s="1" t="s">
        <v>169</v>
      </c>
      <c r="E48" s="1" t="s">
        <v>169</v>
      </c>
      <c r="F48" s="1" t="s">
        <v>169</v>
      </c>
      <c r="G48" s="2" t="n">
        <v>0</v>
      </c>
      <c r="H48" s="1" t="s">
        <v>181</v>
      </c>
      <c r="I48" s="1" t="s">
        <v>171</v>
      </c>
      <c r="J48" s="1" t="s">
        <v>205</v>
      </c>
      <c r="K48" s="1" t="s">
        <v>206</v>
      </c>
      <c r="L48" s="1" t="s">
        <v>207</v>
      </c>
      <c r="N48" s="4" t="n">
        <v>1001</v>
      </c>
      <c r="O48" s="4" t="n">
        <v>64</v>
      </c>
      <c r="P48" s="4" t="n">
        <v>90.88</v>
      </c>
      <c r="Q48" s="4" t="n">
        <v>1.42</v>
      </c>
      <c r="R48" s="4" t="n">
        <v>2120</v>
      </c>
      <c r="S48" s="4" t="n">
        <v>93.67</v>
      </c>
      <c r="T48" s="4" t="n">
        <v>195.33</v>
      </c>
      <c r="U48" s="4" t="n">
        <v>2.09</v>
      </c>
      <c r="V48" s="4" t="n">
        <v>2120</v>
      </c>
      <c r="W48" s="4" t="n">
        <v>63</v>
      </c>
      <c r="X48" s="4" t="n">
        <v>104.58</v>
      </c>
      <c r="Y48" s="4" t="n">
        <v>1.66</v>
      </c>
      <c r="AA48" s="4" t="n">
        <f aca="false">AVERAGE(5.3,6.2)</f>
        <v>5.75</v>
      </c>
      <c r="BK48" s="4" t="n">
        <v>1.36</v>
      </c>
      <c r="BM48" s="4" t="n">
        <v>2.14</v>
      </c>
    </row>
    <row r="49" customFormat="false" ht="12.8" hidden="false" customHeight="false" outlineLevel="0" collapsed="false">
      <c r="A49" s="1" t="n">
        <v>14</v>
      </c>
      <c r="B49" s="1" t="s">
        <v>204</v>
      </c>
      <c r="C49" s="1" t="n">
        <v>2018</v>
      </c>
      <c r="D49" s="1" t="s">
        <v>191</v>
      </c>
      <c r="E49" s="1" t="s">
        <v>176</v>
      </c>
      <c r="F49" s="1" t="s">
        <v>177</v>
      </c>
      <c r="G49" s="2" t="n">
        <v>40</v>
      </c>
      <c r="H49" s="1" t="s">
        <v>181</v>
      </c>
      <c r="I49" s="1" t="s">
        <v>171</v>
      </c>
      <c r="J49" s="1" t="s">
        <v>205</v>
      </c>
      <c r="K49" s="1" t="s">
        <v>206</v>
      </c>
      <c r="L49" s="1" t="s">
        <v>207</v>
      </c>
      <c r="N49" s="4" t="n">
        <v>928.9</v>
      </c>
      <c r="O49" s="4" t="n">
        <v>55</v>
      </c>
      <c r="P49" s="4" t="n">
        <v>84.7</v>
      </c>
      <c r="Q49" s="4" t="n">
        <v>1.54</v>
      </c>
      <c r="R49" s="4" t="n">
        <v>2079</v>
      </c>
      <c r="S49" s="4" t="n">
        <v>103.25</v>
      </c>
      <c r="T49" s="4" t="n">
        <v>206.67</v>
      </c>
      <c r="U49" s="4" t="n">
        <v>2</v>
      </c>
      <c r="V49" s="4" t="n">
        <v>2079</v>
      </c>
      <c r="W49" s="4" t="n">
        <v>61.76</v>
      </c>
      <c r="X49" s="4" t="n">
        <v>101.28</v>
      </c>
      <c r="Y49" s="4" t="n">
        <v>1.64</v>
      </c>
      <c r="AA49" s="4" t="n">
        <f aca="false">AVERAGE(5.8,7.3)</f>
        <v>6.55</v>
      </c>
      <c r="BK49" s="4" t="n">
        <v>1.26</v>
      </c>
      <c r="BM49" s="4" t="n">
        <v>2.15</v>
      </c>
    </row>
    <row r="50" customFormat="false" ht="12.8" hidden="false" customHeight="false" outlineLevel="0" collapsed="false">
      <c r="A50" s="1" t="n">
        <v>15</v>
      </c>
      <c r="B50" s="1" t="s">
        <v>208</v>
      </c>
      <c r="C50" s="1" t="n">
        <v>2017</v>
      </c>
      <c r="D50" s="1" t="s">
        <v>169</v>
      </c>
      <c r="E50" s="1" t="s">
        <v>169</v>
      </c>
      <c r="F50" s="1" t="s">
        <v>169</v>
      </c>
      <c r="G50" s="2" t="n">
        <v>0</v>
      </c>
      <c r="H50" s="1" t="s">
        <v>209</v>
      </c>
      <c r="I50" s="1" t="s">
        <v>185</v>
      </c>
      <c r="J50" s="1" t="s">
        <v>200</v>
      </c>
      <c r="K50" s="1" t="s">
        <v>210</v>
      </c>
      <c r="L50" s="1" t="s">
        <v>174</v>
      </c>
      <c r="N50" s="4" t="n">
        <v>1143.02</v>
      </c>
      <c r="O50" s="4" t="n">
        <v>39.36</v>
      </c>
      <c r="P50" s="4" t="n">
        <v>58.17</v>
      </c>
      <c r="Q50" s="4" t="n">
        <v>1.48</v>
      </c>
      <c r="R50" s="4" t="n">
        <v>2099.4</v>
      </c>
      <c r="S50" s="4" t="n">
        <v>68.31</v>
      </c>
      <c r="T50" s="4" t="n">
        <v>163.76</v>
      </c>
      <c r="U50" s="4" t="n">
        <v>2.4</v>
      </c>
      <c r="V50" s="4" t="n">
        <v>2099.4</v>
      </c>
      <c r="W50" s="4" t="n">
        <v>49.01</v>
      </c>
      <c r="X50" s="4" t="n">
        <v>93.36</v>
      </c>
      <c r="Y50" s="4" t="n">
        <v>1.9</v>
      </c>
      <c r="CH50" s="4" t="n">
        <v>3.25</v>
      </c>
      <c r="CY50" s="4" t="n">
        <v>4.89</v>
      </c>
      <c r="CZ50" s="4" t="n">
        <v>3.25</v>
      </c>
      <c r="FT50" s="4" t="n">
        <v>8.42</v>
      </c>
      <c r="FV50" s="4" t="n">
        <v>19.4</v>
      </c>
    </row>
    <row r="51" customFormat="false" ht="12.8" hidden="false" customHeight="false" outlineLevel="0" collapsed="false">
      <c r="A51" s="1" t="n">
        <v>15</v>
      </c>
      <c r="B51" s="1" t="s">
        <v>208</v>
      </c>
      <c r="C51" s="1" t="n">
        <v>2017</v>
      </c>
      <c r="D51" s="1" t="s">
        <v>3</v>
      </c>
      <c r="E51" s="1" t="s">
        <v>176</v>
      </c>
      <c r="F51" s="1" t="s">
        <v>177</v>
      </c>
      <c r="G51" s="2" t="n">
        <v>250</v>
      </c>
      <c r="H51" s="1" t="s">
        <v>209</v>
      </c>
      <c r="I51" s="1" t="s">
        <v>185</v>
      </c>
      <c r="J51" s="1" t="s">
        <v>200</v>
      </c>
      <c r="K51" s="1" t="s">
        <v>210</v>
      </c>
      <c r="L51" s="1" t="s">
        <v>174</v>
      </c>
      <c r="N51" s="4" t="n">
        <v>1247.73</v>
      </c>
      <c r="O51" s="4" t="n">
        <v>43.1</v>
      </c>
      <c r="P51" s="4" t="n">
        <v>59.12</v>
      </c>
      <c r="Q51" s="4" t="n">
        <v>1.37</v>
      </c>
      <c r="R51" s="4" t="n">
        <v>2319.63</v>
      </c>
      <c r="S51" s="4" t="n">
        <v>76.56</v>
      </c>
      <c r="T51" s="4" t="n">
        <v>165.91</v>
      </c>
      <c r="U51" s="4" t="n">
        <v>2.17</v>
      </c>
      <c r="V51" s="4" t="n">
        <v>2319.63</v>
      </c>
      <c r="W51" s="4" t="n">
        <v>54.25</v>
      </c>
      <c r="X51" s="4" t="n">
        <v>94.72</v>
      </c>
      <c r="Y51" s="4" t="n">
        <v>1.75</v>
      </c>
      <c r="CH51" s="4" t="n">
        <v>1.92</v>
      </c>
      <c r="CY51" s="4" t="n">
        <v>5.15</v>
      </c>
      <c r="CZ51" s="4" t="n">
        <v>1.92</v>
      </c>
      <c r="FT51" s="4" t="n">
        <v>10.54</v>
      </c>
      <c r="FV51" s="4" t="n">
        <v>23.67</v>
      </c>
    </row>
    <row r="52" customFormat="false" ht="12.8" hidden="false" customHeight="false" outlineLevel="0" collapsed="false">
      <c r="A52" s="1" t="n">
        <v>16</v>
      </c>
      <c r="B52" s="1" t="s">
        <v>211</v>
      </c>
      <c r="C52" s="1" t="n">
        <v>2015</v>
      </c>
      <c r="D52" s="1" t="s">
        <v>169</v>
      </c>
      <c r="E52" s="1" t="s">
        <v>169</v>
      </c>
      <c r="F52" s="1" t="s">
        <v>169</v>
      </c>
      <c r="G52" s="2" t="n">
        <v>0</v>
      </c>
      <c r="H52" s="1" t="s">
        <v>170</v>
      </c>
      <c r="I52" s="1" t="s">
        <v>185</v>
      </c>
      <c r="J52" s="1" t="s">
        <v>172</v>
      </c>
      <c r="K52" s="1" t="s">
        <v>212</v>
      </c>
      <c r="L52" s="1" t="s">
        <v>213</v>
      </c>
      <c r="N52" s="4" t="n">
        <v>834.82</v>
      </c>
      <c r="O52" s="4" t="n">
        <v>37.8</v>
      </c>
      <c r="P52" s="4" t="n">
        <v>49.17</v>
      </c>
      <c r="Q52" s="4" t="n">
        <v>1.3</v>
      </c>
      <c r="R52" s="4" t="n">
        <v>1260.42</v>
      </c>
      <c r="S52" s="4" t="n">
        <v>60.8</v>
      </c>
      <c r="T52" s="4" t="n">
        <v>109.9</v>
      </c>
      <c r="U52" s="4" t="n">
        <v>1.81</v>
      </c>
      <c r="V52" s="4" t="n">
        <v>1260.42</v>
      </c>
      <c r="W52" s="4" t="n">
        <v>43.55</v>
      </c>
      <c r="X52" s="4" t="n">
        <v>64.35</v>
      </c>
      <c r="Y52" s="4" t="n">
        <v>1.48</v>
      </c>
      <c r="DL52" s="4" t="n">
        <v>880.2</v>
      </c>
      <c r="DM52" s="4" t="n">
        <v>776.4</v>
      </c>
      <c r="DN52" s="4" t="n">
        <v>576</v>
      </c>
      <c r="DO52" s="4" t="n">
        <v>197.1</v>
      </c>
      <c r="DP52" s="4" t="n">
        <v>180.1</v>
      </c>
      <c r="DQ52" s="4" t="n">
        <v>146.7</v>
      </c>
      <c r="DR52" s="4" t="n">
        <f aca="false">DL52/DO52</f>
        <v>4.46575342465753</v>
      </c>
      <c r="DS52" s="4" t="n">
        <f aca="false">DM52/DP52</f>
        <v>4.31093836757357</v>
      </c>
      <c r="DT52" s="4" t="n">
        <f aca="false">DN52/DQ52</f>
        <v>3.92638036809816</v>
      </c>
    </row>
    <row r="53" customFormat="false" ht="12.8" hidden="false" customHeight="false" outlineLevel="0" collapsed="false">
      <c r="A53" s="1" t="n">
        <v>16</v>
      </c>
      <c r="B53" s="1" t="s">
        <v>211</v>
      </c>
      <c r="C53" s="1" t="n">
        <v>2015</v>
      </c>
      <c r="D53" s="1" t="s">
        <v>214</v>
      </c>
      <c r="E53" s="1" t="s">
        <v>176</v>
      </c>
      <c r="F53" s="1" t="s">
        <v>179</v>
      </c>
      <c r="G53" s="2" t="n">
        <v>2.88</v>
      </c>
      <c r="H53" s="1" t="s">
        <v>170</v>
      </c>
      <c r="I53" s="1" t="s">
        <v>185</v>
      </c>
      <c r="J53" s="1" t="s">
        <v>172</v>
      </c>
      <c r="K53" s="1" t="s">
        <v>212</v>
      </c>
      <c r="L53" s="1" t="s">
        <v>213</v>
      </c>
      <c r="N53" s="4" t="n">
        <v>846.02</v>
      </c>
      <c r="O53" s="4" t="n">
        <v>38.33</v>
      </c>
      <c r="P53" s="4" t="n">
        <v>50.6</v>
      </c>
      <c r="Q53" s="4" t="n">
        <v>1.32</v>
      </c>
      <c r="R53" s="4" t="n">
        <v>1315.72</v>
      </c>
      <c r="S53" s="4" t="n">
        <v>67.1</v>
      </c>
      <c r="T53" s="4" t="n">
        <v>113.8</v>
      </c>
      <c r="U53" s="4" t="n">
        <v>1.7</v>
      </c>
      <c r="V53" s="4" t="n">
        <v>1315.72</v>
      </c>
      <c r="W53" s="4" t="n">
        <v>45.53</v>
      </c>
      <c r="X53" s="4" t="n">
        <v>66.4</v>
      </c>
      <c r="Y53" s="4" t="n">
        <v>1.46</v>
      </c>
      <c r="DL53" s="4" t="n">
        <v>906.6</v>
      </c>
      <c r="DM53" s="4" t="n">
        <v>873.6</v>
      </c>
      <c r="DN53" s="4" t="n">
        <v>608.7</v>
      </c>
      <c r="DO53" s="4" t="n">
        <v>177.8</v>
      </c>
      <c r="DP53" s="4" t="n">
        <v>146.5</v>
      </c>
      <c r="DQ53" s="4" t="n">
        <v>130.4</v>
      </c>
      <c r="DR53" s="4" t="n">
        <f aca="false">DL53/DO53</f>
        <v>5.09898762654668</v>
      </c>
      <c r="DS53" s="4" t="n">
        <f aca="false">DM53/DP53</f>
        <v>5.96313993174061</v>
      </c>
      <c r="DT53" s="4" t="n">
        <f aca="false">DN53/DQ53</f>
        <v>4.66794478527607</v>
      </c>
    </row>
    <row r="54" customFormat="false" ht="12.8" hidden="false" customHeight="false" outlineLevel="0" collapsed="false">
      <c r="A54" s="1" t="n">
        <v>16</v>
      </c>
      <c r="B54" s="1" t="s">
        <v>211</v>
      </c>
      <c r="C54" s="1" t="n">
        <v>2015</v>
      </c>
      <c r="D54" s="1" t="s">
        <v>214</v>
      </c>
      <c r="E54" s="1" t="s">
        <v>176</v>
      </c>
      <c r="F54" s="1" t="s">
        <v>179</v>
      </c>
      <c r="G54" s="2" t="n">
        <v>5.76</v>
      </c>
      <c r="H54" s="1" t="s">
        <v>170</v>
      </c>
      <c r="I54" s="1" t="s">
        <v>185</v>
      </c>
      <c r="J54" s="1" t="s">
        <v>172</v>
      </c>
      <c r="K54" s="1" t="s">
        <v>212</v>
      </c>
      <c r="L54" s="1" t="s">
        <v>213</v>
      </c>
      <c r="N54" s="4" t="n">
        <v>851.62</v>
      </c>
      <c r="O54" s="4" t="n">
        <v>38.6</v>
      </c>
      <c r="P54" s="4" t="n">
        <v>51.13</v>
      </c>
      <c r="Q54" s="4" t="n">
        <v>1.32</v>
      </c>
      <c r="R54" s="4" t="n">
        <v>1329.72</v>
      </c>
      <c r="S54" s="4" t="n">
        <v>68.3</v>
      </c>
      <c r="T54" s="4" t="n">
        <v>113.2</v>
      </c>
      <c r="U54" s="4" t="n">
        <v>1.66</v>
      </c>
      <c r="V54" s="4" t="n">
        <v>1329.72</v>
      </c>
      <c r="W54" s="4" t="n">
        <v>46.03</v>
      </c>
      <c r="X54" s="4" t="n">
        <v>66.65</v>
      </c>
      <c r="Y54" s="4" t="n">
        <v>1.45</v>
      </c>
      <c r="DL54" s="4" t="n">
        <v>1016.3</v>
      </c>
      <c r="DM54" s="4" t="n">
        <v>9032</v>
      </c>
      <c r="DN54" s="4" t="n">
        <v>624.1</v>
      </c>
      <c r="DO54" s="4" t="n">
        <v>192.4</v>
      </c>
      <c r="DP54" s="4" t="n">
        <v>168.7</v>
      </c>
      <c r="DQ54" s="4" t="n">
        <v>136.1</v>
      </c>
      <c r="DR54" s="4" t="n">
        <f aca="false">DL54/DO54</f>
        <v>5.28222453222453</v>
      </c>
      <c r="DS54" s="4" t="n">
        <f aca="false">DM54/DP54</f>
        <v>53.5388263189093</v>
      </c>
      <c r="DT54" s="4" t="n">
        <f aca="false">DN54/DQ54</f>
        <v>4.58559882439383</v>
      </c>
    </row>
    <row r="55" customFormat="false" ht="12.8" hidden="false" customHeight="false" outlineLevel="0" collapsed="false">
      <c r="A55" s="1" t="n">
        <v>16</v>
      </c>
      <c r="B55" s="1" t="s">
        <v>211</v>
      </c>
      <c r="C55" s="1" t="n">
        <v>2015</v>
      </c>
      <c r="D55" s="1" t="s">
        <v>214</v>
      </c>
      <c r="E55" s="1" t="s">
        <v>176</v>
      </c>
      <c r="F55" s="1" t="s">
        <v>179</v>
      </c>
      <c r="G55" s="2" t="n">
        <v>11.52</v>
      </c>
      <c r="H55" s="1" t="s">
        <v>170</v>
      </c>
      <c r="I55" s="1" t="s">
        <v>185</v>
      </c>
      <c r="J55" s="1" t="s">
        <v>172</v>
      </c>
      <c r="K55" s="1" t="s">
        <v>212</v>
      </c>
      <c r="L55" s="1" t="s">
        <v>213</v>
      </c>
      <c r="N55" s="4" t="n">
        <v>829.22</v>
      </c>
      <c r="O55" s="4" t="n">
        <v>37.53</v>
      </c>
      <c r="P55" s="4" t="n">
        <v>49.13</v>
      </c>
      <c r="Q55" s="4" t="n">
        <v>1.31</v>
      </c>
      <c r="R55" s="4" t="n">
        <v>1298.92</v>
      </c>
      <c r="S55" s="4" t="n">
        <v>67.1</v>
      </c>
      <c r="T55" s="4" t="n">
        <v>109.1</v>
      </c>
      <c r="U55" s="4" t="n">
        <v>1.63</v>
      </c>
      <c r="V55" s="4" t="n">
        <v>1298.92</v>
      </c>
      <c r="W55" s="4" t="n">
        <v>44.93</v>
      </c>
      <c r="X55" s="4" t="n">
        <v>64.13</v>
      </c>
      <c r="Y55" s="4" t="n">
        <v>1.43</v>
      </c>
      <c r="DL55" s="4" t="n">
        <v>1104</v>
      </c>
      <c r="DM55" s="4" t="n">
        <v>918.8</v>
      </c>
      <c r="DN55" s="4" t="n">
        <v>651.4</v>
      </c>
      <c r="DO55" s="4" t="n">
        <v>186.8</v>
      </c>
      <c r="DP55" s="4" t="n">
        <v>174.8</v>
      </c>
      <c r="DQ55" s="4" t="n">
        <v>123.6</v>
      </c>
      <c r="DR55" s="4" t="n">
        <f aca="false">DL55/DO55</f>
        <v>5.91006423982869</v>
      </c>
      <c r="DS55" s="4" t="n">
        <f aca="false">DM55/DP55</f>
        <v>5.25629290617849</v>
      </c>
      <c r="DT55" s="4" t="n">
        <f aca="false">DN55/DQ55</f>
        <v>5.27022653721683</v>
      </c>
    </row>
    <row r="56" customFormat="false" ht="12.8" hidden="false" customHeight="false" outlineLevel="0" collapsed="false">
      <c r="A56" s="1" t="n">
        <v>17</v>
      </c>
      <c r="B56" s="1" t="s">
        <v>215</v>
      </c>
      <c r="C56" s="1" t="n">
        <v>2016</v>
      </c>
      <c r="D56" s="1" t="s">
        <v>169</v>
      </c>
      <c r="E56" s="1" t="s">
        <v>169</v>
      </c>
      <c r="F56" s="1" t="s">
        <v>169</v>
      </c>
      <c r="G56" s="2" t="n">
        <v>0</v>
      </c>
      <c r="H56" s="1" t="s">
        <v>181</v>
      </c>
      <c r="I56" s="1" t="s">
        <v>171</v>
      </c>
      <c r="J56" s="1" t="s">
        <v>202</v>
      </c>
      <c r="K56" s="1" t="s">
        <v>216</v>
      </c>
      <c r="L56" s="1" t="s">
        <v>187</v>
      </c>
      <c r="V56" s="4" t="n">
        <f aca="false">44+35*W56</f>
        <v>1892</v>
      </c>
      <c r="W56" s="4" t="n">
        <v>52.8</v>
      </c>
      <c r="X56" s="4" t="n">
        <v>81.1</v>
      </c>
      <c r="Y56" s="4" t="n">
        <v>1.44</v>
      </c>
      <c r="CH56" s="4" t="n">
        <v>5</v>
      </c>
      <c r="CI56" s="4" t="n">
        <v>2.62</v>
      </c>
      <c r="CJ56" s="4" t="n">
        <v>4.76</v>
      </c>
      <c r="CK56" s="4" t="n">
        <v>7.15</v>
      </c>
      <c r="CL56" s="4" t="n">
        <v>7.15</v>
      </c>
      <c r="CU56" s="4" t="n">
        <v>5</v>
      </c>
      <c r="CV56" s="4" t="n">
        <v>2.62</v>
      </c>
      <c r="CW56" s="4" t="n">
        <v>4.76</v>
      </c>
      <c r="CX56" s="4" t="n">
        <v>7.15</v>
      </c>
      <c r="CY56" s="4" t="n">
        <v>7.15</v>
      </c>
    </row>
    <row r="57" customFormat="false" ht="12.8" hidden="false" customHeight="false" outlineLevel="0" collapsed="false">
      <c r="A57" s="1" t="n">
        <v>17</v>
      </c>
      <c r="B57" s="1" t="s">
        <v>215</v>
      </c>
      <c r="C57" s="1" t="n">
        <v>2016</v>
      </c>
      <c r="D57" s="1" t="s">
        <v>191</v>
      </c>
      <c r="E57" s="1" t="s">
        <v>176</v>
      </c>
      <c r="F57" s="1" t="s">
        <v>177</v>
      </c>
      <c r="G57" s="2" t="n">
        <v>100</v>
      </c>
      <c r="H57" s="1" t="s">
        <v>181</v>
      </c>
      <c r="I57" s="1" t="s">
        <v>171</v>
      </c>
      <c r="J57" s="1" t="s">
        <v>202</v>
      </c>
      <c r="K57" s="1" t="s">
        <v>216</v>
      </c>
      <c r="L57" s="1" t="s">
        <v>187</v>
      </c>
      <c r="V57" s="4" t="n">
        <f aca="false">44+35*W57</f>
        <v>1874.5</v>
      </c>
      <c r="W57" s="4" t="n">
        <v>52.3</v>
      </c>
      <c r="X57" s="4" t="n">
        <v>80.9</v>
      </c>
      <c r="Y57" s="4" t="n">
        <v>1.45</v>
      </c>
      <c r="CH57" s="4" t="n">
        <v>4.67</v>
      </c>
      <c r="CI57" s="4" t="n">
        <v>2.52</v>
      </c>
      <c r="CJ57" s="4" t="n">
        <v>4.67</v>
      </c>
      <c r="CK57" s="4" t="n">
        <v>7.2</v>
      </c>
      <c r="CL57" s="4" t="n">
        <v>7.17</v>
      </c>
      <c r="CU57" s="4" t="n">
        <v>4.82</v>
      </c>
      <c r="CV57" s="4" t="n">
        <v>2.66</v>
      </c>
      <c r="CW57" s="4" t="n">
        <v>4.4</v>
      </c>
      <c r="CX57" s="4" t="n">
        <v>7.01</v>
      </c>
      <c r="CY57" s="4" t="n">
        <v>7.04</v>
      </c>
    </row>
    <row r="58" customFormat="false" ht="12.8" hidden="false" customHeight="false" outlineLevel="0" collapsed="false">
      <c r="A58" s="1" t="n">
        <v>18</v>
      </c>
      <c r="B58" s="1" t="s">
        <v>211</v>
      </c>
      <c r="C58" s="1" t="n">
        <v>2009</v>
      </c>
      <c r="D58" s="1" t="s">
        <v>169</v>
      </c>
      <c r="E58" s="1" t="s">
        <v>169</v>
      </c>
      <c r="F58" s="1" t="s">
        <v>169</v>
      </c>
      <c r="G58" s="2" t="n">
        <v>0</v>
      </c>
      <c r="H58" s="1" t="s">
        <v>217</v>
      </c>
      <c r="I58" s="1" t="s">
        <v>185</v>
      </c>
      <c r="J58" s="1" t="s">
        <v>185</v>
      </c>
      <c r="K58" s="1" t="s">
        <v>185</v>
      </c>
      <c r="L58" s="1" t="s">
        <v>174</v>
      </c>
      <c r="V58" s="4" t="n">
        <f aca="false">41+W58*49</f>
        <v>584.9</v>
      </c>
      <c r="W58" s="4" t="n">
        <v>11.1</v>
      </c>
      <c r="X58" s="4" t="n">
        <v>28.85</v>
      </c>
      <c r="Y58" s="4" t="n">
        <v>2.6</v>
      </c>
      <c r="DU58" s="4" t="n">
        <v>204</v>
      </c>
      <c r="DV58" s="4" t="n">
        <v>245</v>
      </c>
      <c r="DW58" s="4" t="n">
        <v>279</v>
      </c>
    </row>
    <row r="59" customFormat="false" ht="12.8" hidden="false" customHeight="false" outlineLevel="0" collapsed="false">
      <c r="A59" s="1" t="n">
        <v>18</v>
      </c>
      <c r="B59" s="1" t="s">
        <v>211</v>
      </c>
      <c r="C59" s="1" t="n">
        <v>2009</v>
      </c>
      <c r="D59" s="1" t="s">
        <v>218</v>
      </c>
      <c r="E59" s="1" t="s">
        <v>176</v>
      </c>
      <c r="F59" s="1" t="s">
        <v>219</v>
      </c>
      <c r="G59" s="2" t="n">
        <v>0.1</v>
      </c>
      <c r="H59" s="1" t="s">
        <v>217</v>
      </c>
      <c r="I59" s="1" t="s">
        <v>185</v>
      </c>
      <c r="J59" s="1" t="s">
        <v>185</v>
      </c>
      <c r="K59" s="1" t="s">
        <v>185</v>
      </c>
      <c r="L59" s="1" t="s">
        <v>174</v>
      </c>
      <c r="V59" s="4" t="n">
        <f aca="false">41+W59*49</f>
        <v>802.46</v>
      </c>
      <c r="W59" s="4" t="n">
        <v>15.54</v>
      </c>
      <c r="X59" s="4" t="n">
        <v>29.82</v>
      </c>
      <c r="Y59" s="4" t="n">
        <v>2.7</v>
      </c>
      <c r="DU59" s="4" t="n">
        <v>248</v>
      </c>
      <c r="DV59" s="4" t="n">
        <v>292</v>
      </c>
      <c r="DW59" s="4" t="n">
        <v>335</v>
      </c>
    </row>
    <row r="60" customFormat="false" ht="12.8" hidden="false" customHeight="false" outlineLevel="0" collapsed="false">
      <c r="A60" s="1" t="n">
        <v>19</v>
      </c>
      <c r="B60" s="1" t="s">
        <v>220</v>
      </c>
      <c r="C60" s="1" t="n">
        <v>2012</v>
      </c>
      <c r="D60" s="1" t="s">
        <v>169</v>
      </c>
      <c r="E60" s="1" t="s">
        <v>169</v>
      </c>
      <c r="F60" s="1" t="s">
        <v>169</v>
      </c>
      <c r="G60" s="2" t="n">
        <v>0</v>
      </c>
      <c r="H60" s="1" t="s">
        <v>221</v>
      </c>
      <c r="I60" s="1" t="s">
        <v>171</v>
      </c>
      <c r="J60" s="1" t="s">
        <v>205</v>
      </c>
      <c r="K60" s="1" t="s">
        <v>222</v>
      </c>
      <c r="L60" s="1" t="s">
        <v>223</v>
      </c>
      <c r="N60" s="4" t="n">
        <v>542</v>
      </c>
      <c r="O60" s="4" t="n">
        <v>21.4</v>
      </c>
      <c r="P60" s="4" t="n">
        <v>41.3</v>
      </c>
      <c r="Q60" s="4" t="n">
        <v>1.93</v>
      </c>
      <c r="R60" s="4" t="n">
        <v>1530.4</v>
      </c>
      <c r="S60" s="4" t="n">
        <v>70.6</v>
      </c>
      <c r="T60" s="4" t="n">
        <v>165</v>
      </c>
      <c r="U60" s="4" t="n">
        <v>2.34</v>
      </c>
      <c r="V60" s="4" t="n">
        <f aca="false">R60</f>
        <v>1530.4</v>
      </c>
      <c r="W60" s="4" t="n">
        <f aca="false">AVERAGE(O60,S60)</f>
        <v>46</v>
      </c>
      <c r="X60" s="4" t="n">
        <f aca="false">AVERAGE(P60,T60)</f>
        <v>103.15</v>
      </c>
      <c r="Y60" s="4" t="n">
        <f aca="false">X60/W60</f>
        <v>2.24239130434783</v>
      </c>
      <c r="AL60" s="4" t="n">
        <v>48</v>
      </c>
      <c r="AO60" s="4" t="n">
        <f aca="false">0.24*1000*12.1</f>
        <v>2904</v>
      </c>
      <c r="AR60" s="4" t="n">
        <v>86.4</v>
      </c>
      <c r="AX60" s="4" t="n">
        <v>62.6</v>
      </c>
      <c r="AZ60" s="4" t="n">
        <f aca="false">0.24*1000*12.5</f>
        <v>3000</v>
      </c>
      <c r="BB60" s="4" t="n">
        <v>88.1</v>
      </c>
      <c r="DL60" s="4" t="n">
        <v>452</v>
      </c>
      <c r="DN60" s="4" t="n">
        <v>345</v>
      </c>
      <c r="DO60" s="4" t="n">
        <v>90</v>
      </c>
      <c r="DQ60" s="4" t="n">
        <v>143</v>
      </c>
      <c r="DR60" s="4" t="n">
        <f aca="false">DL60/DO60</f>
        <v>5.02222222222222</v>
      </c>
      <c r="DT60" s="4" t="n">
        <f aca="false">DN60/DQ60</f>
        <v>2.41258741258741</v>
      </c>
    </row>
    <row r="61" customFormat="false" ht="12.8" hidden="false" customHeight="false" outlineLevel="0" collapsed="false">
      <c r="A61" s="1" t="n">
        <v>19</v>
      </c>
      <c r="B61" s="1" t="s">
        <v>220</v>
      </c>
      <c r="C61" s="1" t="n">
        <v>2012</v>
      </c>
      <c r="D61" s="1" t="s">
        <v>224</v>
      </c>
      <c r="E61" s="1" t="s">
        <v>176</v>
      </c>
      <c r="F61" s="1" t="s">
        <v>177</v>
      </c>
      <c r="G61" s="2" t="n">
        <v>2</v>
      </c>
      <c r="H61" s="1" t="s">
        <v>221</v>
      </c>
      <c r="I61" s="1" t="s">
        <v>171</v>
      </c>
      <c r="J61" s="1" t="s">
        <v>205</v>
      </c>
      <c r="K61" s="1" t="s">
        <v>222</v>
      </c>
      <c r="L61" s="1" t="s">
        <v>223</v>
      </c>
      <c r="N61" s="4" t="n">
        <v>545.5</v>
      </c>
      <c r="O61" s="4" t="n">
        <v>21.5</v>
      </c>
      <c r="P61" s="4" t="n">
        <v>39.4</v>
      </c>
      <c r="Q61" s="4" t="n">
        <v>1.83</v>
      </c>
      <c r="R61" s="4" t="n">
        <v>1554.9</v>
      </c>
      <c r="S61" s="4" t="n">
        <v>72.1</v>
      </c>
      <c r="T61" s="4" t="n">
        <v>168</v>
      </c>
      <c r="U61" s="4" t="n">
        <v>2.33</v>
      </c>
      <c r="V61" s="4" t="n">
        <f aca="false">R61</f>
        <v>1554.9</v>
      </c>
      <c r="W61" s="4" t="n">
        <f aca="false">AVERAGE(O61,S61)</f>
        <v>46.8</v>
      </c>
      <c r="X61" s="4" t="n">
        <f aca="false">AVERAGE(P61,T61)</f>
        <v>103.7</v>
      </c>
      <c r="Y61" s="4" t="n">
        <f aca="false">X61/W61</f>
        <v>2.21581196581197</v>
      </c>
      <c r="AL61" s="4" t="n">
        <v>49.9</v>
      </c>
      <c r="AO61" s="27" t="n">
        <f aca="false">0.24*1000*12.4</f>
        <v>2976</v>
      </c>
      <c r="AR61" s="4" t="n">
        <v>87.4</v>
      </c>
      <c r="AX61" s="4" t="n">
        <v>64.1</v>
      </c>
      <c r="AZ61" s="27" t="n">
        <f aca="false">0.24*1000*12.6</f>
        <v>3024</v>
      </c>
      <c r="BB61" s="4" t="n">
        <v>90.2</v>
      </c>
      <c r="DL61" s="4" t="n">
        <v>466</v>
      </c>
      <c r="DN61" s="4" t="n">
        <v>438</v>
      </c>
      <c r="DO61" s="4" t="n">
        <v>83</v>
      </c>
      <c r="DQ61" s="4" t="n">
        <v>94</v>
      </c>
      <c r="DR61" s="4" t="n">
        <f aca="false">DL61/DO61</f>
        <v>5.6144578313253</v>
      </c>
      <c r="DT61" s="4" t="n">
        <f aca="false">DN61/DQ61</f>
        <v>4.65957446808511</v>
      </c>
    </row>
    <row r="62" customFormat="false" ht="12.8" hidden="false" customHeight="false" outlineLevel="0" collapsed="false">
      <c r="A62" s="1" t="n">
        <v>19</v>
      </c>
      <c r="B62" s="1" t="s">
        <v>220</v>
      </c>
      <c r="C62" s="1" t="n">
        <v>2012</v>
      </c>
      <c r="D62" s="1" t="s">
        <v>224</v>
      </c>
      <c r="E62" s="1" t="s">
        <v>176</v>
      </c>
      <c r="F62" s="1" t="s">
        <v>177</v>
      </c>
      <c r="G62" s="2" t="n">
        <v>4</v>
      </c>
      <c r="H62" s="1" t="s">
        <v>221</v>
      </c>
      <c r="I62" s="1" t="s">
        <v>171</v>
      </c>
      <c r="J62" s="1" t="s">
        <v>205</v>
      </c>
      <c r="K62" s="1" t="s">
        <v>222</v>
      </c>
      <c r="L62" s="1" t="s">
        <v>223</v>
      </c>
      <c r="N62" s="4" t="n">
        <v>551.5</v>
      </c>
      <c r="O62" s="4" t="n">
        <v>21.9</v>
      </c>
      <c r="P62" s="4" t="n">
        <v>38.9</v>
      </c>
      <c r="Q62" s="4" t="n">
        <v>1.78</v>
      </c>
      <c r="R62" s="4" t="n">
        <v>1602.9</v>
      </c>
      <c r="S62" s="4" t="n">
        <v>75.1</v>
      </c>
      <c r="T62" s="4" t="n">
        <v>173</v>
      </c>
      <c r="U62" s="4" t="n">
        <v>2.3</v>
      </c>
      <c r="V62" s="4" t="n">
        <f aca="false">R62</f>
        <v>1602.9</v>
      </c>
      <c r="W62" s="4" t="n">
        <f aca="false">AVERAGE(O62,S62)</f>
        <v>48.5</v>
      </c>
      <c r="X62" s="4" t="n">
        <f aca="false">AVERAGE(P62,T62)</f>
        <v>105.95</v>
      </c>
      <c r="Y62" s="4" t="n">
        <f aca="false">X62/W62</f>
        <v>2.18453608247423</v>
      </c>
      <c r="AL62" s="4" t="n">
        <v>50.6</v>
      </c>
      <c r="AO62" s="27" t="n">
        <f aca="false">0.24*1000*12.7</f>
        <v>3048</v>
      </c>
      <c r="AR62" s="4" t="n">
        <v>88.5</v>
      </c>
      <c r="AX62" s="4" t="n">
        <v>71.2</v>
      </c>
      <c r="AZ62" s="27" t="n">
        <f aca="false">0.24*1000*13</f>
        <v>3120</v>
      </c>
      <c r="BB62" s="4" t="n">
        <v>92.6</v>
      </c>
      <c r="DL62" s="4" t="n">
        <v>492</v>
      </c>
      <c r="DN62" s="4" t="n">
        <v>499</v>
      </c>
      <c r="DO62" s="4" t="n">
        <v>64</v>
      </c>
      <c r="DQ62" s="4" t="n">
        <v>65</v>
      </c>
      <c r="DR62" s="4" t="n">
        <f aca="false">DL62/DO62</f>
        <v>7.6875</v>
      </c>
      <c r="DT62" s="4" t="n">
        <f aca="false">DN62/DQ62</f>
        <v>7.67692307692308</v>
      </c>
    </row>
    <row r="63" customFormat="false" ht="12.8" hidden="false" customHeight="false" outlineLevel="0" collapsed="false">
      <c r="A63" s="1" t="n">
        <v>19</v>
      </c>
      <c r="B63" s="1" t="s">
        <v>220</v>
      </c>
      <c r="C63" s="1" t="n">
        <v>2012</v>
      </c>
      <c r="D63" s="1" t="s">
        <v>224</v>
      </c>
      <c r="E63" s="1" t="s">
        <v>176</v>
      </c>
      <c r="F63" s="1" t="s">
        <v>177</v>
      </c>
      <c r="G63" s="2" t="n">
        <v>6</v>
      </c>
      <c r="H63" s="1" t="s">
        <v>221</v>
      </c>
      <c r="I63" s="1" t="s">
        <v>171</v>
      </c>
      <c r="J63" s="1" t="s">
        <v>205</v>
      </c>
      <c r="K63" s="1" t="s">
        <v>222</v>
      </c>
      <c r="L63" s="1" t="s">
        <v>223</v>
      </c>
      <c r="N63" s="4" t="n">
        <v>545</v>
      </c>
      <c r="O63" s="4" t="n">
        <v>21.6</v>
      </c>
      <c r="P63" s="4" t="n">
        <v>34.7</v>
      </c>
      <c r="Q63" s="4" t="n">
        <v>1.61</v>
      </c>
      <c r="R63" s="4" t="n">
        <v>1544.6</v>
      </c>
      <c r="S63" s="4" t="n">
        <v>71.4</v>
      </c>
      <c r="T63" s="4" t="n">
        <v>165</v>
      </c>
      <c r="U63" s="4" t="n">
        <v>2.31</v>
      </c>
      <c r="V63" s="4" t="n">
        <f aca="false">R63</f>
        <v>1544.6</v>
      </c>
      <c r="W63" s="4" t="n">
        <f aca="false">AVERAGE(O63,S63)</f>
        <v>46.5</v>
      </c>
      <c r="X63" s="4" t="n">
        <f aca="false">AVERAGE(P63,T63)</f>
        <v>99.85</v>
      </c>
      <c r="Y63" s="4" t="n">
        <f aca="false">X63/W63</f>
        <v>2.14731182795699</v>
      </c>
      <c r="AL63" s="4" t="n">
        <v>52.6</v>
      </c>
      <c r="AO63" s="27" t="n">
        <f aca="false">0.24*1000*13.3</f>
        <v>3192</v>
      </c>
      <c r="AR63" s="4" t="n">
        <v>89.3</v>
      </c>
      <c r="AX63" s="4" t="n">
        <v>75</v>
      </c>
      <c r="AZ63" s="27" t="n">
        <f aca="false">0.24*1000*13.3</f>
        <v>3192</v>
      </c>
      <c r="BB63" s="4" t="n">
        <v>92.2</v>
      </c>
      <c r="DL63" s="4" t="n">
        <v>512</v>
      </c>
      <c r="DN63" s="4" t="n">
        <v>508</v>
      </c>
      <c r="DO63" s="4" t="n">
        <v>66</v>
      </c>
      <c r="DQ63" s="4" t="n">
        <v>64</v>
      </c>
      <c r="DR63" s="4" t="n">
        <f aca="false">DL63/DO63</f>
        <v>7.75757575757576</v>
      </c>
      <c r="DT63" s="4" t="n">
        <f aca="false">DN63/DQ63</f>
        <v>7.9375</v>
      </c>
    </row>
    <row r="64" customFormat="false" ht="12.8" hidden="false" customHeight="false" outlineLevel="0" collapsed="false">
      <c r="A64" s="1" t="n">
        <v>19</v>
      </c>
      <c r="B64" s="1" t="s">
        <v>220</v>
      </c>
      <c r="C64" s="1" t="n">
        <v>2012</v>
      </c>
      <c r="D64" s="1" t="s">
        <v>224</v>
      </c>
      <c r="E64" s="1" t="s">
        <v>176</v>
      </c>
      <c r="F64" s="1" t="s">
        <v>177</v>
      </c>
      <c r="G64" s="2" t="n">
        <v>8</v>
      </c>
      <c r="H64" s="1" t="s">
        <v>221</v>
      </c>
      <c r="I64" s="1" t="s">
        <v>171</v>
      </c>
      <c r="J64" s="1" t="s">
        <v>205</v>
      </c>
      <c r="K64" s="1" t="s">
        <v>222</v>
      </c>
      <c r="L64" s="1" t="s">
        <v>223</v>
      </c>
      <c r="N64" s="4" t="n">
        <v>534</v>
      </c>
      <c r="O64" s="4" t="n">
        <v>20.8</v>
      </c>
      <c r="P64" s="4" t="n">
        <v>35.4</v>
      </c>
      <c r="Q64" s="4" t="n">
        <v>1.7</v>
      </c>
      <c r="R64" s="4" t="n">
        <v>1505.6</v>
      </c>
      <c r="S64" s="4" t="n">
        <v>69.4</v>
      </c>
      <c r="T64" s="4" t="n">
        <v>163</v>
      </c>
      <c r="U64" s="4" t="n">
        <v>2.35</v>
      </c>
      <c r="V64" s="4" t="n">
        <f aca="false">R64</f>
        <v>1505.6</v>
      </c>
      <c r="W64" s="4" t="n">
        <f aca="false">AVERAGE(O64,S64)</f>
        <v>45.1</v>
      </c>
      <c r="X64" s="4" t="n">
        <f aca="false">AVERAGE(P64,T64)</f>
        <v>99.2</v>
      </c>
      <c r="Y64" s="4" t="n">
        <f aca="false">X64/W64</f>
        <v>2.19955654101996</v>
      </c>
      <c r="AL64" s="4" t="n">
        <v>53</v>
      </c>
      <c r="AO64" s="27" t="n">
        <f aca="false">0.24*1000*13.4</f>
        <v>3216</v>
      </c>
      <c r="AR64" s="4" t="n">
        <v>90.4</v>
      </c>
      <c r="AX64" s="4" t="n">
        <v>77.3</v>
      </c>
      <c r="AZ64" s="27" t="n">
        <f aca="false">0.24*1000*13.5</f>
        <v>3240</v>
      </c>
      <c r="BB64" s="4" t="n">
        <v>93.3</v>
      </c>
      <c r="DL64" s="4" t="n">
        <v>516</v>
      </c>
      <c r="DN64" s="4" t="n">
        <v>506</v>
      </c>
      <c r="DO64" s="4" t="n">
        <v>66</v>
      </c>
      <c r="DQ64" s="4" t="n">
        <v>62</v>
      </c>
      <c r="DR64" s="4" t="n">
        <f aca="false">DL64/DO64</f>
        <v>7.81818181818182</v>
      </c>
      <c r="DT64" s="4" t="n">
        <f aca="false">DN64/DQ64</f>
        <v>8.16129032258065</v>
      </c>
    </row>
    <row r="65" customFormat="false" ht="12.8" hidden="false" customHeight="false" outlineLevel="0" collapsed="false">
      <c r="A65" s="1" t="n">
        <v>20</v>
      </c>
      <c r="B65" s="1" t="s">
        <v>225</v>
      </c>
      <c r="C65" s="1" t="n">
        <v>2005</v>
      </c>
      <c r="D65" s="1" t="s">
        <v>169</v>
      </c>
      <c r="E65" s="1" t="s">
        <v>169</v>
      </c>
      <c r="F65" s="1" t="s">
        <v>169</v>
      </c>
      <c r="G65" s="2" t="n">
        <v>0</v>
      </c>
      <c r="H65" s="1" t="s">
        <v>181</v>
      </c>
      <c r="I65" s="1" t="s">
        <v>171</v>
      </c>
      <c r="J65" s="1" t="s">
        <v>226</v>
      </c>
      <c r="K65" s="1" t="s">
        <v>227</v>
      </c>
      <c r="L65" s="1" t="s">
        <v>187</v>
      </c>
      <c r="N65" s="4" t="n">
        <v>462.02</v>
      </c>
      <c r="O65" s="4" t="n">
        <v>29.93</v>
      </c>
      <c r="P65" s="4" t="n">
        <v>36.93</v>
      </c>
      <c r="Q65" s="4" t="n">
        <v>1.23</v>
      </c>
      <c r="R65" s="4" t="n">
        <v>2188.02</v>
      </c>
      <c r="S65" s="4" t="n">
        <v>76.5</v>
      </c>
      <c r="T65" s="4" t="n">
        <v>132.95</v>
      </c>
      <c r="U65" s="4" t="n">
        <v>1.75</v>
      </c>
      <c r="V65" s="4" t="n">
        <f aca="false">R65</f>
        <v>2188.02</v>
      </c>
      <c r="W65" s="4" t="n">
        <v>61.29</v>
      </c>
      <c r="X65" s="4" t="n">
        <v>98.34</v>
      </c>
      <c r="Y65" s="4" t="n">
        <v>1.647</v>
      </c>
      <c r="DL65" s="4" t="n">
        <v>1325</v>
      </c>
      <c r="DO65" s="4" t="n">
        <v>199</v>
      </c>
      <c r="DR65" s="4" t="n">
        <f aca="false">DL65/DO65</f>
        <v>6.65829145728643</v>
      </c>
      <c r="DU65" s="4" t="n">
        <v>144</v>
      </c>
    </row>
    <row r="66" customFormat="false" ht="12.8" hidden="false" customHeight="false" outlineLevel="0" collapsed="false">
      <c r="A66" s="1" t="n">
        <v>20</v>
      </c>
      <c r="B66" s="1" t="s">
        <v>225</v>
      </c>
      <c r="C66" s="1" t="n">
        <v>2005</v>
      </c>
      <c r="D66" s="1" t="s">
        <v>228</v>
      </c>
      <c r="E66" s="1" t="s">
        <v>178</v>
      </c>
      <c r="F66" s="1" t="s">
        <v>177</v>
      </c>
      <c r="G66" s="2" t="n">
        <v>50000</v>
      </c>
      <c r="H66" s="1" t="s">
        <v>181</v>
      </c>
      <c r="I66" s="1" t="s">
        <v>171</v>
      </c>
      <c r="J66" s="1" t="s">
        <v>226</v>
      </c>
      <c r="K66" s="1" t="s">
        <v>227</v>
      </c>
      <c r="L66" s="1" t="s">
        <v>187</v>
      </c>
      <c r="N66" s="4" t="n">
        <v>477.98</v>
      </c>
      <c r="O66" s="4" t="n">
        <v>31.07</v>
      </c>
      <c r="P66" s="4" t="n">
        <v>37</v>
      </c>
      <c r="Q66" s="4" t="n">
        <v>1.29</v>
      </c>
      <c r="R66" s="4" t="n">
        <v>2257.88</v>
      </c>
      <c r="S66" s="4" t="n">
        <v>78.95</v>
      </c>
      <c r="T66" s="4" t="n">
        <v>135.5</v>
      </c>
      <c r="U66" s="4" t="n">
        <v>1.74</v>
      </c>
      <c r="V66" s="4" t="n">
        <f aca="false">R66</f>
        <v>2257.88</v>
      </c>
      <c r="W66" s="4" t="n">
        <v>63.28</v>
      </c>
      <c r="X66" s="4" t="n">
        <v>98.83</v>
      </c>
      <c r="Y66" s="4" t="n">
        <v>1.619</v>
      </c>
      <c r="DL66" s="4" t="n">
        <v>1286</v>
      </c>
      <c r="DO66" s="4" t="n">
        <v>207</v>
      </c>
      <c r="DR66" s="4" t="n">
        <f aca="false">DL66/DO66</f>
        <v>6.21256038647343</v>
      </c>
      <c r="DU66" s="4" t="n">
        <v>124</v>
      </c>
    </row>
    <row r="67" customFormat="false" ht="12.8" hidden="false" customHeight="false" outlineLevel="0" collapsed="false">
      <c r="A67" s="1" t="n">
        <v>21</v>
      </c>
      <c r="B67" s="1" t="s">
        <v>225</v>
      </c>
      <c r="C67" s="1" t="n">
        <v>2005</v>
      </c>
      <c r="D67" s="1" t="s">
        <v>169</v>
      </c>
      <c r="E67" s="1" t="s">
        <v>169</v>
      </c>
      <c r="F67" s="1" t="s">
        <v>169</v>
      </c>
      <c r="G67" s="2" t="n">
        <v>0</v>
      </c>
      <c r="H67" s="1" t="s">
        <v>181</v>
      </c>
      <c r="I67" s="1" t="s">
        <v>171</v>
      </c>
      <c r="J67" s="1" t="s">
        <v>226</v>
      </c>
      <c r="K67" s="1" t="s">
        <v>227</v>
      </c>
      <c r="L67" s="1" t="s">
        <v>187</v>
      </c>
      <c r="N67" s="4" t="n">
        <v>462.02</v>
      </c>
      <c r="O67" s="4" t="n">
        <v>29.93</v>
      </c>
      <c r="P67" s="4" t="n">
        <v>36.93</v>
      </c>
      <c r="Q67" s="4" t="n">
        <v>1.23</v>
      </c>
      <c r="R67" s="4" t="n">
        <v>2188.02</v>
      </c>
      <c r="S67" s="4" t="n">
        <v>76.5</v>
      </c>
      <c r="T67" s="4" t="n">
        <v>132.95</v>
      </c>
      <c r="U67" s="4" t="n">
        <v>1.75</v>
      </c>
      <c r="V67" s="4" t="n">
        <f aca="false">R67</f>
        <v>2188.02</v>
      </c>
      <c r="W67" s="4" t="n">
        <v>61.29</v>
      </c>
      <c r="X67" s="4" t="n">
        <v>98.34</v>
      </c>
      <c r="Y67" s="4" t="n">
        <v>1.647</v>
      </c>
      <c r="DL67" s="4" t="n">
        <v>1325</v>
      </c>
      <c r="DO67" s="4" t="n">
        <v>199</v>
      </c>
      <c r="DR67" s="4" t="n">
        <f aca="false">DL67/DO67</f>
        <v>6.65829145728643</v>
      </c>
      <c r="DU67" s="4" t="n">
        <v>144</v>
      </c>
    </row>
    <row r="68" customFormat="false" ht="12.8" hidden="false" customHeight="false" outlineLevel="0" collapsed="false">
      <c r="A68" s="1" t="n">
        <v>21</v>
      </c>
      <c r="B68" s="1" t="s">
        <v>225</v>
      </c>
      <c r="C68" s="1" t="n">
        <v>2005</v>
      </c>
      <c r="D68" s="1" t="s">
        <v>229</v>
      </c>
      <c r="E68" s="1" t="s">
        <v>178</v>
      </c>
      <c r="F68" s="1" t="s">
        <v>177</v>
      </c>
      <c r="G68" s="2" t="n">
        <v>50000</v>
      </c>
      <c r="H68" s="1" t="s">
        <v>181</v>
      </c>
      <c r="I68" s="1" t="s">
        <v>171</v>
      </c>
      <c r="J68" s="1" t="s">
        <v>226</v>
      </c>
      <c r="K68" s="1" t="s">
        <v>227</v>
      </c>
      <c r="L68" s="1" t="s">
        <v>187</v>
      </c>
      <c r="N68" s="4" t="n">
        <v>470</v>
      </c>
      <c r="O68" s="4" t="n">
        <v>30.5</v>
      </c>
      <c r="P68" s="4" t="n">
        <v>36.93</v>
      </c>
      <c r="Q68" s="4" t="n">
        <v>1.21</v>
      </c>
      <c r="R68" s="4" t="n">
        <v>2241.98</v>
      </c>
      <c r="S68" s="4" t="n">
        <v>78.59</v>
      </c>
      <c r="T68" s="4" t="n">
        <v>136</v>
      </c>
      <c r="U68" s="4" t="n">
        <v>1.75</v>
      </c>
      <c r="V68" s="4" t="n">
        <f aca="false">R68</f>
        <v>2241.98</v>
      </c>
      <c r="W68" s="4" t="n">
        <v>62.83</v>
      </c>
      <c r="X68" s="4" t="n">
        <v>99.54</v>
      </c>
      <c r="Y68" s="4" t="n">
        <v>1.639</v>
      </c>
      <c r="DL68" s="4" t="n">
        <v>1386</v>
      </c>
      <c r="DO68" s="4" t="n">
        <v>204</v>
      </c>
      <c r="DR68" s="4" t="n">
        <f aca="false">DL68/DO68</f>
        <v>6.79411764705882</v>
      </c>
      <c r="DU68" s="4" t="n">
        <v>132</v>
      </c>
    </row>
    <row r="69" customFormat="false" ht="12.8" hidden="false" customHeight="false" outlineLevel="0" collapsed="false">
      <c r="A69" s="1" t="n">
        <v>22</v>
      </c>
      <c r="B69" s="1" t="s">
        <v>225</v>
      </c>
      <c r="C69" s="1" t="n">
        <v>2005</v>
      </c>
      <c r="D69" s="1" t="s">
        <v>169</v>
      </c>
      <c r="E69" s="1" t="s">
        <v>169</v>
      </c>
      <c r="F69" s="1" t="s">
        <v>169</v>
      </c>
      <c r="G69" s="2" t="n">
        <v>0</v>
      </c>
      <c r="H69" s="1" t="s">
        <v>181</v>
      </c>
      <c r="I69" s="1" t="s">
        <v>171</v>
      </c>
      <c r="J69" s="1" t="s">
        <v>226</v>
      </c>
      <c r="K69" s="1" t="s">
        <v>227</v>
      </c>
      <c r="L69" s="1" t="s">
        <v>187</v>
      </c>
      <c r="N69" s="4" t="n">
        <v>462.02</v>
      </c>
      <c r="O69" s="4" t="n">
        <v>29.93</v>
      </c>
      <c r="P69" s="4" t="n">
        <v>36.93</v>
      </c>
      <c r="Q69" s="4" t="n">
        <v>1.23</v>
      </c>
      <c r="R69" s="4" t="n">
        <v>2188.02</v>
      </c>
      <c r="S69" s="4" t="n">
        <v>76.5</v>
      </c>
      <c r="T69" s="4" t="n">
        <v>132.95</v>
      </c>
      <c r="U69" s="4" t="n">
        <v>1.75</v>
      </c>
      <c r="V69" s="4" t="n">
        <f aca="false">R69</f>
        <v>2188.02</v>
      </c>
      <c r="W69" s="4" t="n">
        <v>61.29</v>
      </c>
      <c r="X69" s="4" t="n">
        <v>98.34</v>
      </c>
      <c r="Y69" s="4" t="n">
        <v>1.647</v>
      </c>
      <c r="DL69" s="4" t="n">
        <v>1325</v>
      </c>
      <c r="DO69" s="4" t="n">
        <v>199</v>
      </c>
      <c r="DR69" s="4" t="n">
        <f aca="false">DL69/DO69</f>
        <v>6.65829145728643</v>
      </c>
      <c r="DU69" s="4" t="n">
        <v>144</v>
      </c>
    </row>
    <row r="70" customFormat="false" ht="12.8" hidden="false" customHeight="false" outlineLevel="0" collapsed="false">
      <c r="A70" s="1" t="n">
        <v>22</v>
      </c>
      <c r="B70" s="1" t="s">
        <v>225</v>
      </c>
      <c r="C70" s="1" t="n">
        <v>2005</v>
      </c>
      <c r="D70" s="1" t="s">
        <v>230</v>
      </c>
      <c r="E70" s="1" t="s">
        <v>178</v>
      </c>
      <c r="F70" s="1" t="s">
        <v>177</v>
      </c>
      <c r="G70" s="2" t="n">
        <v>50000</v>
      </c>
      <c r="H70" s="1" t="s">
        <v>181</v>
      </c>
      <c r="I70" s="1" t="s">
        <v>171</v>
      </c>
      <c r="J70" s="1" t="s">
        <v>226</v>
      </c>
      <c r="K70" s="1" t="s">
        <v>227</v>
      </c>
      <c r="L70" s="1" t="s">
        <v>187</v>
      </c>
      <c r="N70" s="4" t="n">
        <v>458.94</v>
      </c>
      <c r="O70" s="4" t="n">
        <v>29.71</v>
      </c>
      <c r="P70" s="4" t="n">
        <v>35.79</v>
      </c>
      <c r="Q70" s="4" t="n">
        <v>1.21</v>
      </c>
      <c r="R70" s="4" t="n">
        <v>2208.04</v>
      </c>
      <c r="S70" s="4" t="n">
        <v>77.55</v>
      </c>
      <c r="T70" s="4" t="n">
        <v>134.5</v>
      </c>
      <c r="U70" s="4" t="n">
        <v>1.75</v>
      </c>
      <c r="V70" s="4" t="n">
        <f aca="false">R70</f>
        <v>2208.04</v>
      </c>
      <c r="W70" s="4" t="n">
        <v>61.86</v>
      </c>
      <c r="X70" s="4" t="n">
        <v>98.34</v>
      </c>
      <c r="Y70" s="4" t="n">
        <v>1.638</v>
      </c>
      <c r="DL70" s="4" t="n">
        <v>1400</v>
      </c>
      <c r="DO70" s="4" t="n">
        <v>211</v>
      </c>
      <c r="DR70" s="4" t="n">
        <f aca="false">DL70/DO70</f>
        <v>6.63507109004739</v>
      </c>
      <c r="DU70" s="4" t="n">
        <v>146</v>
      </c>
    </row>
    <row r="71" customFormat="false" ht="12.8" hidden="false" customHeight="false" outlineLevel="0" collapsed="false">
      <c r="A71" s="1" t="n">
        <v>23</v>
      </c>
      <c r="B71" s="1" t="s">
        <v>231</v>
      </c>
      <c r="C71" s="1" t="n">
        <v>2010</v>
      </c>
      <c r="D71" s="1" t="s">
        <v>169</v>
      </c>
      <c r="E71" s="1" t="s">
        <v>169</v>
      </c>
      <c r="F71" s="1" t="s">
        <v>169</v>
      </c>
      <c r="G71" s="2" t="n">
        <v>0</v>
      </c>
      <c r="H71" s="1" t="s">
        <v>170</v>
      </c>
      <c r="I71" s="1" t="s">
        <v>185</v>
      </c>
      <c r="J71" s="1" t="s">
        <v>213</v>
      </c>
      <c r="K71" s="1" t="s">
        <v>185</v>
      </c>
      <c r="L71" s="1" t="s">
        <v>213</v>
      </c>
      <c r="V71" s="4" t="n">
        <v>1265</v>
      </c>
      <c r="W71" s="4" t="n">
        <v>43.82</v>
      </c>
      <c r="X71" s="4" t="n">
        <v>64.4</v>
      </c>
      <c r="Y71" s="4" t="n">
        <f aca="false">X71/W71</f>
        <v>1.46964856230032</v>
      </c>
      <c r="Z71" s="4" t="n">
        <v>8.3</v>
      </c>
      <c r="FE71" s="4" t="n">
        <v>21.4</v>
      </c>
    </row>
    <row r="72" customFormat="false" ht="12.8" hidden="false" customHeight="false" outlineLevel="0" collapsed="false">
      <c r="A72" s="1" t="n">
        <v>23</v>
      </c>
      <c r="B72" s="1" t="s">
        <v>231</v>
      </c>
      <c r="C72" s="1" t="n">
        <v>2010</v>
      </c>
      <c r="D72" s="1" t="s">
        <v>232</v>
      </c>
      <c r="E72" s="1" t="s">
        <v>176</v>
      </c>
      <c r="F72" s="1" t="s">
        <v>179</v>
      </c>
      <c r="G72" s="2" t="n">
        <v>0.5</v>
      </c>
      <c r="H72" s="1" t="s">
        <v>170</v>
      </c>
      <c r="I72" s="1" t="s">
        <v>185</v>
      </c>
      <c r="J72" s="1" t="s">
        <v>213</v>
      </c>
      <c r="K72" s="1" t="s">
        <v>185</v>
      </c>
      <c r="L72" s="1" t="s">
        <v>213</v>
      </c>
      <c r="V72" s="4" t="n">
        <v>1396</v>
      </c>
      <c r="W72" s="4" t="n">
        <v>48.5</v>
      </c>
      <c r="X72" s="4" t="n">
        <v>66.5</v>
      </c>
      <c r="Y72" s="4" t="n">
        <f aca="false">X72/W72</f>
        <v>1.37113402061856</v>
      </c>
      <c r="Z72" s="4" t="n">
        <v>4.7</v>
      </c>
      <c r="FE72" s="4" t="n">
        <v>27.3</v>
      </c>
    </row>
    <row r="73" customFormat="false" ht="12.8" hidden="false" customHeight="false" outlineLevel="0" collapsed="false">
      <c r="A73" s="1" t="n">
        <v>23</v>
      </c>
      <c r="B73" s="1" t="s">
        <v>231</v>
      </c>
      <c r="C73" s="1" t="n">
        <v>2010</v>
      </c>
      <c r="D73" s="1" t="s">
        <v>232</v>
      </c>
      <c r="E73" s="1" t="s">
        <v>176</v>
      </c>
      <c r="F73" s="1" t="s">
        <v>179</v>
      </c>
      <c r="G73" s="2" t="n">
        <v>1</v>
      </c>
      <c r="H73" s="1" t="s">
        <v>170</v>
      </c>
      <c r="I73" s="1" t="s">
        <v>185</v>
      </c>
      <c r="J73" s="1" t="s">
        <v>213</v>
      </c>
      <c r="K73" s="1" t="s">
        <v>185</v>
      </c>
      <c r="L73" s="1" t="s">
        <v>213</v>
      </c>
      <c r="V73" s="4" t="n">
        <v>1415</v>
      </c>
      <c r="W73" s="4" t="n">
        <v>49.18</v>
      </c>
      <c r="X73" s="4" t="n">
        <v>67.2</v>
      </c>
      <c r="Y73" s="4" t="n">
        <f aca="false">X73/W73</f>
        <v>1.36640910939406</v>
      </c>
      <c r="Z73" s="4" t="n">
        <v>4.5</v>
      </c>
      <c r="FE73" s="4" t="n">
        <v>28.2</v>
      </c>
    </row>
    <row r="74" customFormat="false" ht="12.8" hidden="false" customHeight="false" outlineLevel="0" collapsed="false">
      <c r="A74" s="1" t="n">
        <v>24</v>
      </c>
      <c r="B74" s="1" t="s">
        <v>233</v>
      </c>
      <c r="C74" s="1" t="n">
        <v>2010</v>
      </c>
      <c r="D74" s="1" t="s">
        <v>169</v>
      </c>
      <c r="E74" s="1" t="s">
        <v>169</v>
      </c>
      <c r="F74" s="1" t="s">
        <v>169</v>
      </c>
      <c r="G74" s="2" t="n">
        <v>0</v>
      </c>
      <c r="H74" s="1" t="s">
        <v>170</v>
      </c>
      <c r="I74" s="1" t="s">
        <v>185</v>
      </c>
      <c r="J74" s="1" t="s">
        <v>172</v>
      </c>
      <c r="K74" s="1" t="s">
        <v>185</v>
      </c>
      <c r="L74" s="1" t="s">
        <v>172</v>
      </c>
      <c r="V74" s="4" t="n">
        <v>694.15</v>
      </c>
      <c r="W74" s="4" t="n">
        <v>40.34</v>
      </c>
      <c r="X74" s="4" t="n">
        <v>59.65</v>
      </c>
      <c r="Y74" s="4" t="n">
        <v>1.44</v>
      </c>
      <c r="DL74" s="4" t="n">
        <v>983.85</v>
      </c>
      <c r="DM74" s="4" t="n">
        <v>782.83</v>
      </c>
      <c r="DO74" s="4" t="n">
        <v>110.86</v>
      </c>
      <c r="DP74" s="4" t="n">
        <v>111.28</v>
      </c>
      <c r="DR74" s="4" t="n">
        <f aca="false">DL74/DO74</f>
        <v>8.87470683745264</v>
      </c>
      <c r="DS74" s="4" t="n">
        <f aca="false">DM74/DP74</f>
        <v>7.0347771387491</v>
      </c>
    </row>
    <row r="75" customFormat="false" ht="12.8" hidden="false" customHeight="false" outlineLevel="0" collapsed="false">
      <c r="A75" s="1" t="n">
        <v>24</v>
      </c>
      <c r="B75" s="1" t="s">
        <v>233</v>
      </c>
      <c r="C75" s="1" t="n">
        <v>2010</v>
      </c>
      <c r="D75" s="1" t="s">
        <v>234</v>
      </c>
      <c r="E75" s="1" t="s">
        <v>176</v>
      </c>
      <c r="F75" s="1" t="s">
        <v>219</v>
      </c>
      <c r="G75" s="2" t="n">
        <v>0.33</v>
      </c>
      <c r="H75" s="1" t="s">
        <v>170</v>
      </c>
      <c r="I75" s="1" t="s">
        <v>185</v>
      </c>
      <c r="J75" s="1" t="s">
        <v>172</v>
      </c>
      <c r="K75" s="1" t="s">
        <v>185</v>
      </c>
      <c r="L75" s="1" t="s">
        <v>172</v>
      </c>
      <c r="V75" s="4" t="n">
        <v>742.55</v>
      </c>
      <c r="W75" s="4" t="n">
        <v>42.64</v>
      </c>
      <c r="X75" s="4" t="n">
        <v>60</v>
      </c>
      <c r="Y75" s="4" t="n">
        <v>1.4</v>
      </c>
      <c r="DL75" s="4" t="n">
        <v>1078.25</v>
      </c>
      <c r="DM75" s="4" t="n">
        <v>1014.94</v>
      </c>
      <c r="DO75" s="4" t="n">
        <v>125.83</v>
      </c>
      <c r="DP75" s="4" t="n">
        <v>139.05</v>
      </c>
      <c r="DR75" s="4" t="n">
        <f aca="false">DL75/DO75</f>
        <v>8.56910116824287</v>
      </c>
      <c r="DS75" s="4" t="n">
        <f aca="false">DM75/DP75</f>
        <v>7.29910104279036</v>
      </c>
    </row>
    <row r="76" customFormat="false" ht="12.8" hidden="false" customHeight="false" outlineLevel="0" collapsed="false">
      <c r="A76" s="1" t="n">
        <v>25</v>
      </c>
      <c r="B76" s="1" t="s">
        <v>233</v>
      </c>
      <c r="C76" s="1" t="n">
        <v>2010</v>
      </c>
      <c r="D76" s="1" t="s">
        <v>169</v>
      </c>
      <c r="E76" s="1" t="s">
        <v>169</v>
      </c>
      <c r="F76" s="1" t="s">
        <v>169</v>
      </c>
      <c r="G76" s="2" t="n">
        <v>0</v>
      </c>
      <c r="H76" s="1" t="s">
        <v>170</v>
      </c>
      <c r="I76" s="1" t="s">
        <v>185</v>
      </c>
      <c r="J76" s="1" t="s">
        <v>172</v>
      </c>
      <c r="K76" s="1" t="s">
        <v>185</v>
      </c>
      <c r="L76" s="1" t="s">
        <v>172</v>
      </c>
      <c r="V76" s="4" t="n">
        <v>394.11</v>
      </c>
      <c r="W76" s="4" t="n">
        <v>15.02</v>
      </c>
      <c r="X76" s="4" t="n">
        <v>46.2</v>
      </c>
      <c r="Y76" s="4" t="n">
        <v>3.15</v>
      </c>
      <c r="DL76" s="4" t="n">
        <v>879.59</v>
      </c>
      <c r="DM76" s="4" t="n">
        <v>699.82</v>
      </c>
      <c r="DO76" s="4" t="n">
        <v>92.82</v>
      </c>
      <c r="DP76" s="4" t="n">
        <v>93.65</v>
      </c>
      <c r="DR76" s="4" t="n">
        <f aca="false">DL76/DO76</f>
        <v>9.47629821159233</v>
      </c>
      <c r="DS76" s="4" t="n">
        <f aca="false">DM76/DP76</f>
        <v>7.4727175654031</v>
      </c>
    </row>
    <row r="77" customFormat="false" ht="12.8" hidden="false" customHeight="false" outlineLevel="0" collapsed="false">
      <c r="A77" s="1" t="n">
        <v>25</v>
      </c>
      <c r="B77" s="1" t="s">
        <v>233</v>
      </c>
      <c r="C77" s="1" t="n">
        <v>2010</v>
      </c>
      <c r="D77" s="1" t="s">
        <v>234</v>
      </c>
      <c r="E77" s="1" t="s">
        <v>176</v>
      </c>
      <c r="F77" s="1" t="s">
        <v>219</v>
      </c>
      <c r="G77" s="2" t="n">
        <v>0.33</v>
      </c>
      <c r="H77" s="1" t="s">
        <v>170</v>
      </c>
      <c r="I77" s="1" t="s">
        <v>185</v>
      </c>
      <c r="J77" s="1" t="s">
        <v>172</v>
      </c>
      <c r="K77" s="1" t="s">
        <v>185</v>
      </c>
      <c r="L77" s="1" t="s">
        <v>172</v>
      </c>
      <c r="V77" s="4" t="n">
        <v>368.9</v>
      </c>
      <c r="W77" s="4" t="n">
        <v>15.22</v>
      </c>
      <c r="X77" s="4" t="n">
        <v>46.93</v>
      </c>
      <c r="Y77" s="4" t="n">
        <v>2.99</v>
      </c>
      <c r="DL77" s="4" t="n">
        <v>1008.31</v>
      </c>
      <c r="DM77" s="4" t="n">
        <v>827.15</v>
      </c>
      <c r="DO77" s="4" t="n">
        <v>114.54</v>
      </c>
      <c r="DP77" s="4" t="n">
        <v>104.69</v>
      </c>
      <c r="DR77" s="4" t="n">
        <f aca="false">DL77/DO77</f>
        <v>8.8031255456609</v>
      </c>
      <c r="DS77" s="4" t="n">
        <f aca="false">DM77/DP77</f>
        <v>7.90094564905913</v>
      </c>
    </row>
    <row r="78" customFormat="false" ht="12.8" hidden="false" customHeight="false" outlineLevel="0" collapsed="false">
      <c r="A78" s="1" t="n">
        <v>26</v>
      </c>
      <c r="B78" s="1" t="s">
        <v>235</v>
      </c>
      <c r="C78" s="1" t="n">
        <v>2010</v>
      </c>
      <c r="D78" s="1" t="s">
        <v>169</v>
      </c>
      <c r="E78" s="1" t="s">
        <v>169</v>
      </c>
      <c r="F78" s="1" t="s">
        <v>169</v>
      </c>
      <c r="G78" s="2" t="n">
        <v>0</v>
      </c>
      <c r="H78" s="1" t="s">
        <v>197</v>
      </c>
      <c r="I78" s="1" t="s">
        <v>171</v>
      </c>
      <c r="J78" s="1" t="s">
        <v>213</v>
      </c>
      <c r="K78" s="1" t="s">
        <v>185</v>
      </c>
      <c r="L78" s="1" t="s">
        <v>213</v>
      </c>
      <c r="V78" s="4" t="n">
        <v>685</v>
      </c>
      <c r="W78" s="4" t="n">
        <v>24.46</v>
      </c>
      <c r="X78" s="4" t="n">
        <v>53.16</v>
      </c>
      <c r="Y78" s="4" t="n">
        <v>2.17</v>
      </c>
      <c r="Z78" s="4" t="n">
        <v>32.06</v>
      </c>
      <c r="AA78" s="4" t="n">
        <v>1.4</v>
      </c>
    </row>
    <row r="79" customFormat="false" ht="12.8" hidden="false" customHeight="false" outlineLevel="0" collapsed="false">
      <c r="A79" s="1" t="n">
        <v>26</v>
      </c>
      <c r="B79" s="1" t="s">
        <v>235</v>
      </c>
      <c r="C79" s="1" t="n">
        <v>2010</v>
      </c>
      <c r="D79" s="1" t="s">
        <v>191</v>
      </c>
      <c r="E79" s="1" t="s">
        <v>176</v>
      </c>
      <c r="F79" s="1" t="s">
        <v>177</v>
      </c>
      <c r="G79" s="2" t="n">
        <v>200</v>
      </c>
      <c r="H79" s="1" t="s">
        <v>197</v>
      </c>
      <c r="I79" s="1" t="s">
        <v>171</v>
      </c>
      <c r="J79" s="1" t="s">
        <v>213</v>
      </c>
      <c r="K79" s="1" t="s">
        <v>185</v>
      </c>
      <c r="L79" s="1" t="s">
        <v>213</v>
      </c>
      <c r="V79" s="4" t="n">
        <v>872</v>
      </c>
      <c r="W79" s="4" t="n">
        <v>31.14</v>
      </c>
      <c r="X79" s="4" t="n">
        <v>57.68</v>
      </c>
      <c r="Y79" s="4" t="n">
        <v>1.85</v>
      </c>
      <c r="Z79" s="4" t="n">
        <v>15.84</v>
      </c>
      <c r="AA79" s="4" t="n">
        <v>0.6</v>
      </c>
    </row>
    <row r="80" customFormat="false" ht="12.8" hidden="false" customHeight="false" outlineLevel="0" collapsed="false">
      <c r="A80" s="1" t="n">
        <v>27</v>
      </c>
      <c r="B80" s="1" t="s">
        <v>235</v>
      </c>
      <c r="C80" s="1" t="n">
        <v>2010</v>
      </c>
      <c r="D80" s="1" t="s">
        <v>169</v>
      </c>
      <c r="E80" s="1" t="s">
        <v>169</v>
      </c>
      <c r="F80" s="1" t="s">
        <v>169</v>
      </c>
      <c r="G80" s="2" t="n">
        <v>0</v>
      </c>
      <c r="H80" s="1" t="s">
        <v>197</v>
      </c>
      <c r="I80" s="1" t="s">
        <v>171</v>
      </c>
      <c r="J80" s="1" t="s">
        <v>213</v>
      </c>
      <c r="K80" s="1" t="s">
        <v>185</v>
      </c>
      <c r="L80" s="1" t="s">
        <v>213</v>
      </c>
      <c r="V80" s="4" t="n">
        <v>685</v>
      </c>
      <c r="W80" s="4" t="n">
        <v>24.46</v>
      </c>
      <c r="X80" s="4" t="n">
        <v>53.16</v>
      </c>
      <c r="Y80" s="4" t="n">
        <v>2.17</v>
      </c>
      <c r="Z80" s="4" t="n">
        <v>32.06</v>
      </c>
      <c r="AA80" s="4" t="n">
        <v>1.4</v>
      </c>
    </row>
    <row r="81" customFormat="false" ht="12.8" hidden="false" customHeight="false" outlineLevel="0" collapsed="false">
      <c r="A81" s="1" t="n">
        <v>27</v>
      </c>
      <c r="B81" s="1" t="s">
        <v>235</v>
      </c>
      <c r="C81" s="1" t="n">
        <v>2010</v>
      </c>
      <c r="D81" s="1" t="s">
        <v>236</v>
      </c>
      <c r="E81" s="1" t="s">
        <v>176</v>
      </c>
      <c r="F81" s="1" t="s">
        <v>177</v>
      </c>
      <c r="G81" s="2" t="n">
        <v>200</v>
      </c>
      <c r="H81" s="1" t="s">
        <v>197</v>
      </c>
      <c r="I81" s="1" t="s">
        <v>171</v>
      </c>
      <c r="J81" s="1" t="s">
        <v>213</v>
      </c>
      <c r="K81" s="1" t="s">
        <v>185</v>
      </c>
      <c r="L81" s="1" t="s">
        <v>213</v>
      </c>
      <c r="V81" s="4" t="n">
        <v>892</v>
      </c>
      <c r="W81" s="4" t="n">
        <v>31.86</v>
      </c>
      <c r="X81" s="4" t="n">
        <v>59.22</v>
      </c>
      <c r="Y81" s="4" t="n">
        <v>1.86</v>
      </c>
      <c r="Z81" s="4" t="n">
        <v>9.04</v>
      </c>
      <c r="AA81" s="4" t="n">
        <v>0.8</v>
      </c>
    </row>
    <row r="82" customFormat="false" ht="12.8" hidden="false" customHeight="false" outlineLevel="0" collapsed="false">
      <c r="A82" s="1" t="n">
        <v>28</v>
      </c>
      <c r="B82" s="1" t="s">
        <v>192</v>
      </c>
      <c r="C82" s="1" t="n">
        <v>2018</v>
      </c>
      <c r="D82" s="1" t="s">
        <v>169</v>
      </c>
      <c r="E82" s="1" t="s">
        <v>169</v>
      </c>
      <c r="F82" s="1" t="s">
        <v>169</v>
      </c>
      <c r="G82" s="2" t="n">
        <v>0</v>
      </c>
      <c r="H82" s="1" t="s">
        <v>181</v>
      </c>
      <c r="I82" s="1" t="s">
        <v>171</v>
      </c>
      <c r="J82" s="1" t="s">
        <v>172</v>
      </c>
      <c r="K82" s="1" t="s">
        <v>173</v>
      </c>
      <c r="L82" s="1" t="s">
        <v>174</v>
      </c>
      <c r="N82" s="27" t="n">
        <v>1137.94</v>
      </c>
      <c r="O82" s="4" t="n">
        <v>52.14</v>
      </c>
      <c r="P82" s="4" t="n">
        <v>60.95</v>
      </c>
      <c r="Q82" s="4" t="n">
        <v>1.169</v>
      </c>
      <c r="R82" s="4" t="n">
        <v>3328.03</v>
      </c>
      <c r="S82" s="4" t="n">
        <v>104.29</v>
      </c>
      <c r="T82" s="4" t="n">
        <v>179.52</v>
      </c>
      <c r="U82" s="4" t="n">
        <v>1.732</v>
      </c>
      <c r="V82" s="4" t="n">
        <f aca="false">R82</f>
        <v>3328.03</v>
      </c>
      <c r="W82" s="4" t="n">
        <v>78.21</v>
      </c>
      <c r="X82" s="4" t="n">
        <v>120.44</v>
      </c>
      <c r="Y82" s="4" t="n">
        <v>1.54</v>
      </c>
      <c r="Z82" s="4" t="n">
        <v>5</v>
      </c>
      <c r="AA82" s="4" t="n">
        <v>1.48</v>
      </c>
      <c r="BD82" s="4" t="n">
        <v>76.8</v>
      </c>
      <c r="BE82" s="4" t="n">
        <v>22.7</v>
      </c>
      <c r="BF82" s="4" t="n">
        <v>19.1</v>
      </c>
      <c r="BG82" s="4" t="n">
        <v>11.2</v>
      </c>
    </row>
    <row r="83" customFormat="false" ht="12.8" hidden="false" customHeight="false" outlineLevel="0" collapsed="false">
      <c r="A83" s="1" t="n">
        <v>28</v>
      </c>
      <c r="B83" s="1" t="s">
        <v>192</v>
      </c>
      <c r="C83" s="1" t="n">
        <v>2018</v>
      </c>
      <c r="D83" s="1" t="s">
        <v>193</v>
      </c>
      <c r="E83" s="1" t="s">
        <v>178</v>
      </c>
      <c r="F83" s="1" t="s">
        <v>177</v>
      </c>
      <c r="G83" s="2" t="n">
        <v>1000</v>
      </c>
      <c r="H83" s="1" t="s">
        <v>181</v>
      </c>
      <c r="I83" s="1" t="s">
        <v>171</v>
      </c>
      <c r="J83" s="1" t="s">
        <v>172</v>
      </c>
      <c r="K83" s="1" t="s">
        <v>173</v>
      </c>
      <c r="L83" s="1" t="s">
        <v>174</v>
      </c>
      <c r="N83" s="27" t="n">
        <v>1141.93</v>
      </c>
      <c r="O83" s="4" t="n">
        <v>52.33</v>
      </c>
      <c r="P83" s="4" t="n">
        <v>60.48</v>
      </c>
      <c r="Q83" s="4" t="n">
        <v>1.158</v>
      </c>
      <c r="R83" s="4" t="n">
        <v>3340.84</v>
      </c>
      <c r="S83" s="4" t="n">
        <v>104.71</v>
      </c>
      <c r="T83" s="4" t="n">
        <v>179.43</v>
      </c>
      <c r="U83" s="4" t="n">
        <v>1.733</v>
      </c>
      <c r="V83" s="4" t="n">
        <f aca="false">R83</f>
        <v>3340.84</v>
      </c>
      <c r="W83" s="4" t="n">
        <v>78.52</v>
      </c>
      <c r="X83" s="4" t="n">
        <v>120.69</v>
      </c>
      <c r="Y83" s="4" t="n">
        <v>1.537</v>
      </c>
      <c r="Z83" s="4" t="n">
        <v>3.3</v>
      </c>
      <c r="AA83" s="4" t="n">
        <v>1.5</v>
      </c>
      <c r="BD83" s="4" t="n">
        <v>77.1</v>
      </c>
      <c r="BE83" s="4" t="n">
        <v>22.5</v>
      </c>
      <c r="BF83" s="4" t="n">
        <v>19.8</v>
      </c>
      <c r="BG83" s="4" t="n">
        <v>9.5</v>
      </c>
    </row>
    <row r="84" customFormat="false" ht="12.8" hidden="false" customHeight="false" outlineLevel="0" collapsed="false">
      <c r="A84" s="1" t="n">
        <v>28</v>
      </c>
      <c r="B84" s="1" t="s">
        <v>192</v>
      </c>
      <c r="C84" s="1" t="n">
        <v>2018</v>
      </c>
      <c r="D84" s="1" t="s">
        <v>193</v>
      </c>
      <c r="E84" s="1" t="s">
        <v>178</v>
      </c>
      <c r="F84" s="1" t="s">
        <v>177</v>
      </c>
      <c r="G84" s="2" t="n">
        <v>2000</v>
      </c>
      <c r="H84" s="1" t="s">
        <v>181</v>
      </c>
      <c r="I84" s="1" t="s">
        <v>171</v>
      </c>
      <c r="J84" s="1" t="s">
        <v>172</v>
      </c>
      <c r="K84" s="1" t="s">
        <v>173</v>
      </c>
      <c r="L84" s="1" t="s">
        <v>174</v>
      </c>
      <c r="N84" s="27" t="n">
        <v>1127.02</v>
      </c>
      <c r="O84" s="4" t="n">
        <v>51.62</v>
      </c>
      <c r="P84" s="4" t="n">
        <v>59.62</v>
      </c>
      <c r="Q84" s="4" t="n">
        <v>1.157</v>
      </c>
      <c r="R84" s="4" t="n">
        <v>3329.92</v>
      </c>
      <c r="S84" s="4" t="n">
        <v>104.9</v>
      </c>
      <c r="T84" s="4" t="n">
        <v>178.95</v>
      </c>
      <c r="U84" s="4" t="n">
        <v>1.722</v>
      </c>
      <c r="V84" s="4" t="n">
        <f aca="false">R84</f>
        <v>3329.92</v>
      </c>
      <c r="W84" s="4" t="n">
        <v>78.26</v>
      </c>
      <c r="X84" s="4" t="n">
        <v>119.89</v>
      </c>
      <c r="Y84" s="4" t="n">
        <v>1.532</v>
      </c>
      <c r="Z84" s="4" t="n">
        <v>2.5</v>
      </c>
      <c r="AA84" s="4" t="n">
        <v>1.22</v>
      </c>
      <c r="BD84" s="4" t="n">
        <v>76.6</v>
      </c>
      <c r="BE84" s="4" t="n">
        <v>22.5</v>
      </c>
      <c r="BF84" s="4" t="n">
        <v>19.8</v>
      </c>
      <c r="BG84" s="4" t="n">
        <v>10.4</v>
      </c>
    </row>
    <row r="85" customFormat="false" ht="12.8" hidden="false" customHeight="false" outlineLevel="0" collapsed="false">
      <c r="A85" s="1" t="n">
        <v>28</v>
      </c>
      <c r="B85" s="1" t="s">
        <v>192</v>
      </c>
      <c r="C85" s="1" t="n">
        <v>2018</v>
      </c>
      <c r="D85" s="1" t="s">
        <v>193</v>
      </c>
      <c r="E85" s="1" t="s">
        <v>178</v>
      </c>
      <c r="F85" s="1" t="s">
        <v>177</v>
      </c>
      <c r="G85" s="2" t="n">
        <v>3000</v>
      </c>
      <c r="H85" s="1" t="s">
        <v>181</v>
      </c>
      <c r="I85" s="1" t="s">
        <v>171</v>
      </c>
      <c r="J85" s="1" t="s">
        <v>172</v>
      </c>
      <c r="K85" s="1" t="s">
        <v>173</v>
      </c>
      <c r="L85" s="1" t="s">
        <v>174</v>
      </c>
      <c r="N85" s="27" t="n">
        <v>1127.02</v>
      </c>
      <c r="O85" s="4" t="n">
        <v>51.62</v>
      </c>
      <c r="P85" s="4" t="n">
        <v>59.29</v>
      </c>
      <c r="Q85" s="4" t="n">
        <v>1.152</v>
      </c>
      <c r="R85" s="4" t="n">
        <v>3359.11</v>
      </c>
      <c r="S85" s="4" t="n">
        <v>106.29</v>
      </c>
      <c r="T85" s="4" t="n">
        <v>180.24</v>
      </c>
      <c r="U85" s="4" t="n">
        <v>1.727</v>
      </c>
      <c r="V85" s="4" t="n">
        <f aca="false">R85</f>
        <v>3359.11</v>
      </c>
      <c r="W85" s="4" t="n">
        <v>78.95</v>
      </c>
      <c r="X85" s="4" t="n">
        <v>120.95</v>
      </c>
      <c r="Y85" s="4" t="n">
        <v>1.532</v>
      </c>
      <c r="Z85" s="4" t="n">
        <v>6.7</v>
      </c>
      <c r="AA85" s="4" t="n">
        <v>1.17</v>
      </c>
      <c r="BD85" s="4" t="n">
        <v>77.2</v>
      </c>
      <c r="BE85" s="4" t="n">
        <v>22.9</v>
      </c>
      <c r="BF85" s="4" t="n">
        <v>19.9</v>
      </c>
      <c r="BG85" s="4" t="n">
        <v>8.9</v>
      </c>
    </row>
    <row r="86" customFormat="false" ht="12.8" hidden="false" customHeight="false" outlineLevel="0" collapsed="false">
      <c r="A86" s="1" t="n">
        <v>28</v>
      </c>
      <c r="B86" s="1" t="s">
        <v>192</v>
      </c>
      <c r="C86" s="1" t="n">
        <v>2018</v>
      </c>
      <c r="D86" s="1" t="s">
        <v>193</v>
      </c>
      <c r="E86" s="1" t="s">
        <v>178</v>
      </c>
      <c r="F86" s="1" t="s">
        <v>177</v>
      </c>
      <c r="G86" s="2" t="n">
        <v>4000</v>
      </c>
      <c r="H86" s="1" t="s">
        <v>181</v>
      </c>
      <c r="I86" s="1" t="s">
        <v>171</v>
      </c>
      <c r="J86" s="1" t="s">
        <v>172</v>
      </c>
      <c r="K86" s="1" t="s">
        <v>173</v>
      </c>
      <c r="L86" s="1" t="s">
        <v>174</v>
      </c>
      <c r="N86" s="27" t="n">
        <v>1137.1</v>
      </c>
      <c r="O86" s="4" t="n">
        <v>52.1</v>
      </c>
      <c r="P86" s="4" t="n">
        <v>59.76</v>
      </c>
      <c r="Q86" s="4" t="n">
        <v>1.148</v>
      </c>
      <c r="R86" s="4" t="n">
        <v>3365.2</v>
      </c>
      <c r="S86" s="4" t="n">
        <v>106.1</v>
      </c>
      <c r="T86" s="4" t="n">
        <v>179.9</v>
      </c>
      <c r="U86" s="4" t="n">
        <v>1.711</v>
      </c>
      <c r="V86" s="4" t="n">
        <f aca="false">R86</f>
        <v>3365.2</v>
      </c>
      <c r="W86" s="4" t="n">
        <v>79.1</v>
      </c>
      <c r="X86" s="4" t="n">
        <v>120.31</v>
      </c>
      <c r="Y86" s="4" t="n">
        <v>1.521</v>
      </c>
      <c r="Z86" s="4" t="n">
        <v>6.7</v>
      </c>
      <c r="AA86" s="4" t="n">
        <v>1.25</v>
      </c>
      <c r="BD86" s="4" t="n">
        <v>76.8</v>
      </c>
      <c r="BE86" s="4" t="n">
        <v>22</v>
      </c>
      <c r="BF86" s="4" t="n">
        <v>19.8</v>
      </c>
      <c r="BG86" s="4" t="n">
        <v>10.4</v>
      </c>
    </row>
    <row r="87" customFormat="false" ht="12.8" hidden="false" customHeight="false" outlineLevel="0" collapsed="false">
      <c r="A87" s="1" t="n">
        <v>28</v>
      </c>
      <c r="B87" s="1" t="s">
        <v>192</v>
      </c>
      <c r="C87" s="1" t="n">
        <v>2018</v>
      </c>
      <c r="D87" s="1" t="s">
        <v>193</v>
      </c>
      <c r="E87" s="1" t="s">
        <v>178</v>
      </c>
      <c r="F87" s="1" t="s">
        <v>177</v>
      </c>
      <c r="G87" s="2" t="n">
        <v>5000</v>
      </c>
      <c r="H87" s="1" t="s">
        <v>181</v>
      </c>
      <c r="I87" s="1" t="s">
        <v>171</v>
      </c>
      <c r="J87" s="1" t="s">
        <v>172</v>
      </c>
      <c r="K87" s="1" t="s">
        <v>173</v>
      </c>
      <c r="L87" s="1" t="s">
        <v>174</v>
      </c>
      <c r="N87" s="27" t="n">
        <v>1149.07</v>
      </c>
      <c r="O87" s="4" t="n">
        <v>52.67</v>
      </c>
      <c r="P87" s="4" t="n">
        <v>60.05</v>
      </c>
      <c r="Q87" s="4" t="n">
        <v>1.143</v>
      </c>
      <c r="R87" s="4" t="n">
        <v>3414.13</v>
      </c>
      <c r="S87" s="4" t="n">
        <v>107.86</v>
      </c>
      <c r="T87" s="4" t="n">
        <v>180.43</v>
      </c>
      <c r="U87" s="4" t="n">
        <v>1.689</v>
      </c>
      <c r="V87" s="4" t="n">
        <f aca="false">R87</f>
        <v>3414.13</v>
      </c>
      <c r="W87" s="4" t="n">
        <v>80.26</v>
      </c>
      <c r="X87" s="4" t="n">
        <v>120.71</v>
      </c>
      <c r="Y87" s="4" t="n">
        <v>1.504</v>
      </c>
      <c r="Z87" s="4" t="n">
        <v>5</v>
      </c>
      <c r="AA87" s="4" t="n">
        <v>1.25</v>
      </c>
      <c r="BD87" s="4" t="n">
        <v>77.4</v>
      </c>
      <c r="BE87" s="4" t="n">
        <v>22.1</v>
      </c>
      <c r="BF87" s="4" t="n">
        <v>19.7</v>
      </c>
      <c r="BG87" s="4" t="n">
        <v>10</v>
      </c>
    </row>
    <row r="88" customFormat="false" ht="12.8" hidden="false" customHeight="false" outlineLevel="0" collapsed="false">
      <c r="A88" s="1" t="n">
        <v>28</v>
      </c>
      <c r="B88" s="1" t="s">
        <v>192</v>
      </c>
      <c r="C88" s="1" t="n">
        <v>2018</v>
      </c>
      <c r="D88" s="1" t="s">
        <v>193</v>
      </c>
      <c r="E88" s="1" t="s">
        <v>178</v>
      </c>
      <c r="F88" s="1" t="s">
        <v>177</v>
      </c>
      <c r="G88" s="2" t="n">
        <v>6000</v>
      </c>
      <c r="H88" s="1" t="s">
        <v>181</v>
      </c>
      <c r="I88" s="1" t="s">
        <v>171</v>
      </c>
      <c r="J88" s="1" t="s">
        <v>172</v>
      </c>
      <c r="K88" s="1" t="s">
        <v>173</v>
      </c>
      <c r="L88" s="1" t="s">
        <v>174</v>
      </c>
      <c r="N88" s="27" t="n">
        <v>1145.08</v>
      </c>
      <c r="O88" s="4" t="n">
        <v>52.48</v>
      </c>
      <c r="P88" s="4" t="n">
        <v>60.14</v>
      </c>
      <c r="Q88" s="4" t="n">
        <v>1.148</v>
      </c>
      <c r="R88" s="4" t="n">
        <v>3417.07</v>
      </c>
      <c r="S88" s="4" t="n">
        <v>108.19</v>
      </c>
      <c r="T88" s="4" t="n">
        <v>180.71</v>
      </c>
      <c r="U88" s="4" t="n">
        <v>1.692</v>
      </c>
      <c r="V88" s="4" t="n">
        <f aca="false">R88</f>
        <v>3417.07</v>
      </c>
      <c r="W88" s="4" t="n">
        <v>80.33</v>
      </c>
      <c r="X88" s="4" t="n">
        <v>121.22</v>
      </c>
      <c r="Y88" s="4" t="n">
        <v>1.509</v>
      </c>
      <c r="Z88" s="4" t="n">
        <v>6.7</v>
      </c>
      <c r="AA88" s="4" t="n">
        <v>1.02</v>
      </c>
      <c r="BD88" s="4" t="n">
        <v>76.6</v>
      </c>
      <c r="BE88" s="4" t="n">
        <v>22.3</v>
      </c>
      <c r="BF88" s="4" t="n">
        <v>19.3</v>
      </c>
      <c r="BG88" s="4" t="n">
        <v>9.6</v>
      </c>
    </row>
    <row r="89" customFormat="false" ht="12.8" hidden="false" customHeight="false" outlineLevel="0" collapsed="false">
      <c r="A89" s="1" t="n">
        <v>29</v>
      </c>
      <c r="B89" s="1" t="s">
        <v>237</v>
      </c>
      <c r="C89" s="1" t="n">
        <v>2018</v>
      </c>
      <c r="D89" s="1" t="s">
        <v>169</v>
      </c>
      <c r="E89" s="1" t="s">
        <v>169</v>
      </c>
      <c r="F89" s="1" t="s">
        <v>169</v>
      </c>
      <c r="G89" s="2" t="n">
        <v>0</v>
      </c>
      <c r="H89" s="1" t="s">
        <v>181</v>
      </c>
      <c r="I89" s="1" t="s">
        <v>171</v>
      </c>
      <c r="J89" s="1" t="s">
        <v>172</v>
      </c>
      <c r="K89" s="1" t="s">
        <v>185</v>
      </c>
      <c r="L89" s="1" t="s">
        <v>187</v>
      </c>
      <c r="N89" s="4" t="n">
        <v>759.94</v>
      </c>
      <c r="O89" s="4" t="n">
        <v>34.14</v>
      </c>
      <c r="P89" s="4" t="n">
        <v>54.95</v>
      </c>
      <c r="Q89" s="4" t="n">
        <v>1.592</v>
      </c>
      <c r="V89" s="4" t="n">
        <v>1747.85</v>
      </c>
      <c r="W89" s="4" t="n">
        <v>48.71</v>
      </c>
      <c r="X89" s="4" t="n">
        <f aca="false">Y89*W89</f>
        <v>76.81567</v>
      </c>
      <c r="Y89" s="4" t="n">
        <v>1.577</v>
      </c>
      <c r="Z89" s="4" t="n">
        <v>5.71</v>
      </c>
      <c r="BE89" s="4" t="n">
        <v>13.14</v>
      </c>
      <c r="DL89" s="4" t="n">
        <v>753</v>
      </c>
      <c r="DO89" s="4" t="n">
        <v>155</v>
      </c>
      <c r="DR89" s="4" t="n">
        <f aca="false">DL89/DO89</f>
        <v>4.85806451612903</v>
      </c>
      <c r="FL89" s="4" t="n">
        <v>2.234</v>
      </c>
      <c r="FT89" s="4" t="n">
        <v>6.156</v>
      </c>
    </row>
    <row r="90" customFormat="false" ht="12.8" hidden="false" customHeight="false" outlineLevel="0" collapsed="false">
      <c r="A90" s="1" t="n">
        <v>29</v>
      </c>
      <c r="B90" s="1" t="s">
        <v>237</v>
      </c>
      <c r="C90" s="1" t="n">
        <v>2018</v>
      </c>
      <c r="D90" s="1" t="s">
        <v>232</v>
      </c>
      <c r="E90" s="1" t="s">
        <v>176</v>
      </c>
      <c r="F90" s="1" t="s">
        <v>177</v>
      </c>
      <c r="G90" s="2" t="n">
        <v>0.01</v>
      </c>
      <c r="H90" s="1" t="s">
        <v>181</v>
      </c>
      <c r="I90" s="1" t="s">
        <v>171</v>
      </c>
      <c r="J90" s="1" t="s">
        <v>172</v>
      </c>
      <c r="K90" s="1" t="s">
        <v>185</v>
      </c>
      <c r="L90" s="1" t="s">
        <v>187</v>
      </c>
      <c r="N90" s="4" t="n">
        <v>757</v>
      </c>
      <c r="O90" s="4" t="n">
        <v>34</v>
      </c>
      <c r="P90" s="4" t="n">
        <v>54.52</v>
      </c>
      <c r="Q90" s="4" t="n">
        <v>1.57</v>
      </c>
      <c r="V90" s="4" t="n">
        <v>1754.85</v>
      </c>
      <c r="W90" s="4" t="n">
        <v>48.91</v>
      </c>
      <c r="X90" s="4" t="n">
        <f aca="false">Y90*W90</f>
        <v>77.22889</v>
      </c>
      <c r="Y90" s="4" t="n">
        <v>1.579</v>
      </c>
      <c r="Z90" s="4" t="n">
        <v>4</v>
      </c>
      <c r="BE90" s="4" t="n">
        <v>14.55</v>
      </c>
      <c r="DL90" s="4" t="n">
        <v>820</v>
      </c>
      <c r="DO90" s="4" t="n">
        <v>167</v>
      </c>
      <c r="DR90" s="4" t="n">
        <f aca="false">DL90/DO90</f>
        <v>4.91017964071856</v>
      </c>
      <c r="FL90" s="4" t="n">
        <v>2.577</v>
      </c>
      <c r="FT90" s="4" t="n">
        <v>7.513</v>
      </c>
    </row>
    <row r="91" customFormat="false" ht="12.8" hidden="false" customHeight="false" outlineLevel="0" collapsed="false">
      <c r="A91" s="1" t="n">
        <v>29</v>
      </c>
      <c r="B91" s="1" t="s">
        <v>237</v>
      </c>
      <c r="C91" s="1" t="n">
        <v>2018</v>
      </c>
      <c r="D91" s="1" t="s">
        <v>232</v>
      </c>
      <c r="E91" s="1" t="s">
        <v>176</v>
      </c>
      <c r="F91" s="1" t="s">
        <v>177</v>
      </c>
      <c r="G91" s="2" t="n">
        <v>0.05</v>
      </c>
      <c r="H91" s="1" t="s">
        <v>181</v>
      </c>
      <c r="I91" s="1" t="s">
        <v>171</v>
      </c>
      <c r="J91" s="1" t="s">
        <v>172</v>
      </c>
      <c r="K91" s="1" t="s">
        <v>185</v>
      </c>
      <c r="L91" s="1" t="s">
        <v>187</v>
      </c>
      <c r="N91" s="4" t="n">
        <v>801.94</v>
      </c>
      <c r="O91" s="4" t="n">
        <v>36.14</v>
      </c>
      <c r="P91" s="4" t="n">
        <v>55.05</v>
      </c>
      <c r="Q91" s="4" t="n">
        <v>1.526</v>
      </c>
      <c r="V91" s="4" t="n">
        <v>1776.9</v>
      </c>
      <c r="W91" s="4" t="n">
        <v>49.54</v>
      </c>
      <c r="X91" s="4" t="n">
        <f aca="false">Y91*W91</f>
        <v>77.38148</v>
      </c>
      <c r="Y91" s="4" t="n">
        <v>1.562</v>
      </c>
      <c r="Z91" s="4" t="n">
        <v>2.29</v>
      </c>
      <c r="BE91" s="4" t="n">
        <v>13.59</v>
      </c>
      <c r="DL91" s="4" t="n">
        <v>765</v>
      </c>
      <c r="DO91" s="4" t="n">
        <v>172</v>
      </c>
      <c r="DR91" s="4" t="n">
        <f aca="false">DL91/DO91</f>
        <v>4.44767441860465</v>
      </c>
      <c r="FL91" s="4" t="n">
        <v>2.634</v>
      </c>
      <c r="FT91" s="4" t="n">
        <v>7.247</v>
      </c>
    </row>
    <row r="92" customFormat="false" ht="12.8" hidden="false" customHeight="false" outlineLevel="0" collapsed="false">
      <c r="A92" s="1" t="n">
        <v>29</v>
      </c>
      <c r="B92" s="1" t="s">
        <v>237</v>
      </c>
      <c r="C92" s="1" t="n">
        <v>2018</v>
      </c>
      <c r="D92" s="1" t="s">
        <v>232</v>
      </c>
      <c r="E92" s="1" t="s">
        <v>176</v>
      </c>
      <c r="F92" s="1" t="s">
        <v>177</v>
      </c>
      <c r="G92" s="2" t="n">
        <v>0.1</v>
      </c>
      <c r="H92" s="1" t="s">
        <v>181</v>
      </c>
      <c r="I92" s="1" t="s">
        <v>171</v>
      </c>
      <c r="J92" s="1" t="s">
        <v>172</v>
      </c>
      <c r="K92" s="1" t="s">
        <v>185</v>
      </c>
      <c r="L92" s="1" t="s">
        <v>187</v>
      </c>
      <c r="N92" s="4" t="n">
        <v>816.01</v>
      </c>
      <c r="O92" s="4" t="n">
        <v>36.81</v>
      </c>
      <c r="P92" s="4" t="n">
        <v>55.43</v>
      </c>
      <c r="Q92" s="4" t="n">
        <v>1.508</v>
      </c>
      <c r="V92" s="4" t="n">
        <v>1828</v>
      </c>
      <c r="W92" s="4" t="n">
        <v>51</v>
      </c>
      <c r="X92" s="4" t="n">
        <f aca="false">Y92*W92</f>
        <v>78.132</v>
      </c>
      <c r="Y92" s="4" t="n">
        <v>1.532</v>
      </c>
      <c r="Z92" s="4" t="n">
        <v>2.86</v>
      </c>
      <c r="BE92" s="4" t="n">
        <v>14.49</v>
      </c>
      <c r="DL92" s="4" t="n">
        <v>686</v>
      </c>
      <c r="DO92" s="4" t="n">
        <v>151</v>
      </c>
      <c r="DR92" s="4" t="n">
        <f aca="false">DL92/DO92</f>
        <v>4.54304635761589</v>
      </c>
      <c r="FL92" s="4" t="n">
        <v>2.539</v>
      </c>
      <c r="FT92" s="4" t="n">
        <v>6.252</v>
      </c>
    </row>
    <row r="93" customFormat="false" ht="12.8" hidden="false" customHeight="false" outlineLevel="0" collapsed="false">
      <c r="A93" s="1" t="n">
        <v>29</v>
      </c>
      <c r="B93" s="1" t="s">
        <v>237</v>
      </c>
      <c r="C93" s="1" t="n">
        <v>2018</v>
      </c>
      <c r="D93" s="1" t="s">
        <v>232</v>
      </c>
      <c r="E93" s="1" t="s">
        <v>176</v>
      </c>
      <c r="F93" s="1" t="s">
        <v>177</v>
      </c>
      <c r="G93" s="2" t="n">
        <v>0.5</v>
      </c>
      <c r="H93" s="1" t="s">
        <v>181</v>
      </c>
      <c r="I93" s="1" t="s">
        <v>171</v>
      </c>
      <c r="J93" s="1" t="s">
        <v>172</v>
      </c>
      <c r="K93" s="1" t="s">
        <v>185</v>
      </c>
      <c r="L93" s="1" t="s">
        <v>187</v>
      </c>
      <c r="N93" s="4" t="n">
        <v>801.1</v>
      </c>
      <c r="O93" s="4" t="n">
        <v>36.1</v>
      </c>
      <c r="P93" s="4" t="n">
        <v>55.24</v>
      </c>
      <c r="Q93" s="4" t="n">
        <v>1.537</v>
      </c>
      <c r="V93" s="4" t="n">
        <v>1788.1</v>
      </c>
      <c r="W93" s="4" t="n">
        <v>49.86</v>
      </c>
      <c r="X93" s="4" t="n">
        <f aca="false">Y93*W93</f>
        <v>78.18048</v>
      </c>
      <c r="Y93" s="4" t="n">
        <v>1.568</v>
      </c>
      <c r="Z93" s="4" t="n">
        <v>2.29</v>
      </c>
      <c r="BE93" s="4" t="n">
        <v>15.67</v>
      </c>
      <c r="BX93" s="4" t="n">
        <v>2.993</v>
      </c>
      <c r="BY93" s="4" t="n">
        <v>1.091</v>
      </c>
      <c r="BZ93" s="4" t="n">
        <v>1.745</v>
      </c>
      <c r="CA93" s="4" t="n">
        <v>0.624</v>
      </c>
      <c r="CB93" s="4" t="n">
        <v>127.3</v>
      </c>
      <c r="CD93" s="4" t="n">
        <v>92.61</v>
      </c>
      <c r="CE93" s="4" t="n">
        <v>0.239</v>
      </c>
      <c r="CF93" s="4" t="n">
        <v>6.301</v>
      </c>
      <c r="DL93" s="4" t="n">
        <v>610</v>
      </c>
      <c r="DO93" s="4" t="n">
        <v>152</v>
      </c>
      <c r="DR93" s="4" t="n">
        <f aca="false">DL93/DO93</f>
        <v>4.01315789473684</v>
      </c>
      <c r="FL93" s="4" t="n">
        <v>2.299</v>
      </c>
      <c r="FT93" s="4" t="n">
        <v>6.168</v>
      </c>
    </row>
    <row r="94" customFormat="false" ht="12.8" hidden="false" customHeight="false" outlineLevel="0" collapsed="false">
      <c r="A94" s="1" t="n">
        <v>30</v>
      </c>
      <c r="B94" s="1" t="s">
        <v>238</v>
      </c>
      <c r="C94" s="1" t="n">
        <v>2019</v>
      </c>
      <c r="D94" s="1" t="s">
        <v>169</v>
      </c>
      <c r="E94" s="1" t="s">
        <v>169</v>
      </c>
      <c r="F94" s="1" t="s">
        <v>169</v>
      </c>
      <c r="G94" s="2" t="n">
        <v>0</v>
      </c>
      <c r="H94" s="1" t="s">
        <v>181</v>
      </c>
      <c r="I94" s="1" t="s">
        <v>185</v>
      </c>
      <c r="J94" s="1" t="s">
        <v>202</v>
      </c>
      <c r="K94" s="1" t="s">
        <v>216</v>
      </c>
      <c r="L94" s="1" t="s">
        <v>187</v>
      </c>
      <c r="N94" s="4" t="n">
        <v>791.82</v>
      </c>
      <c r="O94" s="4" t="n">
        <v>31.2</v>
      </c>
      <c r="P94" s="4" t="n">
        <v>50.68</v>
      </c>
      <c r="Q94" s="4" t="n">
        <v>1.62</v>
      </c>
      <c r="R94" s="4" t="n">
        <v>1315.96</v>
      </c>
      <c r="S94" s="4" t="n">
        <v>60.66</v>
      </c>
      <c r="T94" s="4" t="n">
        <v>142.8</v>
      </c>
      <c r="U94" s="4" t="n">
        <v>2.35</v>
      </c>
      <c r="V94" s="4" t="n">
        <v>1315.96</v>
      </c>
      <c r="W94" s="4" t="n">
        <v>39.78</v>
      </c>
      <c r="X94" s="4" t="n">
        <v>78.1</v>
      </c>
      <c r="Y94" s="4" t="n">
        <v>1.96</v>
      </c>
      <c r="BE94" s="4" t="n">
        <v>21.76</v>
      </c>
      <c r="BI94" s="4" t="n">
        <v>2.31</v>
      </c>
      <c r="BJ94" s="4" t="n">
        <v>2.35</v>
      </c>
      <c r="BX94" s="4" t="n">
        <v>2.801</v>
      </c>
      <c r="BY94" s="4" t="n">
        <v>1.064</v>
      </c>
      <c r="BZ94" s="4" t="n">
        <v>1.58</v>
      </c>
      <c r="CA94" s="4" t="n">
        <v>0.689</v>
      </c>
      <c r="CB94" s="4" t="n">
        <v>105.1</v>
      </c>
      <c r="CD94" s="4" t="n">
        <v>79.81</v>
      </c>
      <c r="CE94" s="4" t="n">
        <v>0.229</v>
      </c>
      <c r="CF94" s="4" t="n">
        <v>5.747</v>
      </c>
      <c r="CQ94" s="4" t="n">
        <v>9.3</v>
      </c>
      <c r="CW94" s="4" t="n">
        <v>6.58</v>
      </c>
      <c r="CX94" s="4" t="n">
        <v>7.35</v>
      </c>
      <c r="CY94" s="4" t="n">
        <v>9.3</v>
      </c>
      <c r="DL94" s="4" t="n">
        <v>1160</v>
      </c>
      <c r="DO94" s="4" t="n">
        <v>191.24</v>
      </c>
      <c r="DR94" s="4" t="n">
        <f aca="false">DL94/DO94</f>
        <v>6.06567663668689</v>
      </c>
    </row>
    <row r="95" customFormat="false" ht="12.8" hidden="false" customHeight="false" outlineLevel="0" collapsed="false">
      <c r="A95" s="1" t="n">
        <v>30</v>
      </c>
      <c r="B95" s="1" t="s">
        <v>238</v>
      </c>
      <c r="C95" s="1" t="n">
        <v>2019</v>
      </c>
      <c r="D95" s="1" t="s">
        <v>239</v>
      </c>
      <c r="E95" s="1" t="s">
        <v>176</v>
      </c>
      <c r="F95" s="1" t="s">
        <v>177</v>
      </c>
      <c r="G95" s="2" t="n">
        <v>50</v>
      </c>
      <c r="H95" s="1" t="s">
        <v>181</v>
      </c>
      <c r="I95" s="1" t="s">
        <v>185</v>
      </c>
      <c r="J95" s="1" t="s">
        <v>202</v>
      </c>
      <c r="K95" s="1" t="s">
        <v>216</v>
      </c>
      <c r="L95" s="1" t="s">
        <v>187</v>
      </c>
      <c r="N95" s="4" t="n">
        <v>789.3</v>
      </c>
      <c r="O95" s="4" t="n">
        <v>31.1</v>
      </c>
      <c r="P95" s="4" t="n">
        <v>50.19</v>
      </c>
      <c r="Q95" s="4" t="n">
        <v>1.61</v>
      </c>
      <c r="R95" s="4" t="n">
        <v>1329.4</v>
      </c>
      <c r="S95" s="4" t="n">
        <v>62.32</v>
      </c>
      <c r="T95" s="4" t="n">
        <v>138.9</v>
      </c>
      <c r="U95" s="4" t="n">
        <v>2.23</v>
      </c>
      <c r="V95" s="4" t="n">
        <v>1329.4</v>
      </c>
      <c r="W95" s="4" t="n">
        <v>40.2</v>
      </c>
      <c r="X95" s="4" t="n">
        <v>77.23</v>
      </c>
      <c r="Y95" s="4" t="n">
        <v>1.92</v>
      </c>
      <c r="BE95" s="4" t="n">
        <v>23.34</v>
      </c>
      <c r="BI95" s="4" t="n">
        <v>2.03</v>
      </c>
      <c r="BJ95" s="4" t="n">
        <v>2.36</v>
      </c>
      <c r="BX95" s="4" t="n">
        <v>2.793</v>
      </c>
      <c r="BY95" s="4" t="n">
        <v>1.089</v>
      </c>
      <c r="BZ95" s="4" t="n">
        <v>1.663</v>
      </c>
      <c r="CA95" s="4" t="n">
        <v>0.663</v>
      </c>
      <c r="CB95" s="4" t="n">
        <v>121.9</v>
      </c>
      <c r="CD95" s="4" t="n">
        <v>89.4</v>
      </c>
      <c r="CE95" s="4" t="n">
        <v>0.21</v>
      </c>
      <c r="CF95" s="4" t="n">
        <v>5.997</v>
      </c>
      <c r="CQ95" s="4" t="n">
        <v>8.97</v>
      </c>
      <c r="CW95" s="4" t="n">
        <v>6.49</v>
      </c>
      <c r="CX95" s="4" t="n">
        <v>7.52</v>
      </c>
      <c r="CY95" s="4" t="n">
        <v>8.97</v>
      </c>
      <c r="DL95" s="4" t="n">
        <v>1176</v>
      </c>
      <c r="DO95" s="4" t="n">
        <v>188.22</v>
      </c>
      <c r="DR95" s="4" t="n">
        <f aca="false">DL95/DO95</f>
        <v>6.24800765062161</v>
      </c>
    </row>
    <row r="96" customFormat="false" ht="12.8" hidden="false" customHeight="false" outlineLevel="0" collapsed="false">
      <c r="A96" s="1" t="n">
        <v>30</v>
      </c>
      <c r="B96" s="1" t="s">
        <v>238</v>
      </c>
      <c r="C96" s="1" t="n">
        <v>2019</v>
      </c>
      <c r="D96" s="1" t="s">
        <v>239</v>
      </c>
      <c r="E96" s="1" t="s">
        <v>176</v>
      </c>
      <c r="F96" s="1" t="s">
        <v>177</v>
      </c>
      <c r="G96" s="2" t="n">
        <v>100</v>
      </c>
      <c r="H96" s="1" t="s">
        <v>181</v>
      </c>
      <c r="I96" s="1" t="s">
        <v>185</v>
      </c>
      <c r="J96" s="1" t="s">
        <v>202</v>
      </c>
      <c r="K96" s="1" t="s">
        <v>216</v>
      </c>
      <c r="L96" s="1" t="s">
        <v>187</v>
      </c>
      <c r="N96" s="4" t="n">
        <v>780.8</v>
      </c>
      <c r="O96" s="4" t="n">
        <v>30.74</v>
      </c>
      <c r="P96" s="4" t="n">
        <v>48.68</v>
      </c>
      <c r="Q96" s="4" t="n">
        <v>1.58</v>
      </c>
      <c r="R96" s="4" t="n">
        <v>1430.52</v>
      </c>
      <c r="S96" s="4" t="n">
        <v>67.66</v>
      </c>
      <c r="T96" s="4" t="n">
        <v>133.5</v>
      </c>
      <c r="U96" s="4" t="n">
        <v>1.97</v>
      </c>
      <c r="V96" s="4" t="n">
        <v>1430.52</v>
      </c>
      <c r="W96" s="4" t="n">
        <v>43.36</v>
      </c>
      <c r="X96" s="4" t="n">
        <v>74.56</v>
      </c>
      <c r="Y96" s="4" t="n">
        <v>1.72</v>
      </c>
      <c r="BE96" s="4" t="n">
        <v>23.09</v>
      </c>
      <c r="BI96" s="4" t="n">
        <v>2.14</v>
      </c>
      <c r="BJ96" s="4" t="n">
        <v>2.26</v>
      </c>
      <c r="BX96" s="4" t="n">
        <v>2.784</v>
      </c>
      <c r="BY96" s="4" t="n">
        <v>1.018</v>
      </c>
      <c r="BZ96" s="4" t="n">
        <v>1.627</v>
      </c>
      <c r="CA96" s="4" t="n">
        <v>0.646</v>
      </c>
      <c r="CB96" s="4" t="n">
        <v>108.8</v>
      </c>
      <c r="CD96" s="4" t="n">
        <v>77.7</v>
      </c>
      <c r="CE96" s="4" t="n">
        <v>0.211</v>
      </c>
      <c r="CF96" s="4" t="n">
        <v>6.131</v>
      </c>
      <c r="CQ96" s="4" t="n">
        <v>9.17</v>
      </c>
      <c r="CW96" s="4" t="n">
        <v>6.23</v>
      </c>
      <c r="CX96" s="4" t="n">
        <v>7.74</v>
      </c>
      <c r="CY96" s="4" t="n">
        <v>9.17</v>
      </c>
      <c r="DL96" s="4" t="n">
        <v>1193</v>
      </c>
      <c r="DO96" s="4" t="n">
        <v>190.41</v>
      </c>
      <c r="DR96" s="4" t="n">
        <f aca="false">DL96/DO96</f>
        <v>6.2654272359645</v>
      </c>
    </row>
    <row r="97" customFormat="false" ht="12.8" hidden="false" customHeight="false" outlineLevel="0" collapsed="false">
      <c r="A97" s="1" t="n">
        <v>30</v>
      </c>
      <c r="B97" s="1" t="s">
        <v>238</v>
      </c>
      <c r="C97" s="1" t="n">
        <v>2019</v>
      </c>
      <c r="D97" s="1" t="s">
        <v>239</v>
      </c>
      <c r="E97" s="1" t="s">
        <v>176</v>
      </c>
      <c r="F97" s="1" t="s">
        <v>177</v>
      </c>
      <c r="G97" s="2" t="n">
        <v>150</v>
      </c>
      <c r="H97" s="1" t="s">
        <v>181</v>
      </c>
      <c r="I97" s="1" t="s">
        <v>185</v>
      </c>
      <c r="J97" s="1" t="s">
        <v>202</v>
      </c>
      <c r="K97" s="1" t="s">
        <v>216</v>
      </c>
      <c r="L97" s="1" t="s">
        <v>187</v>
      </c>
      <c r="N97" s="4" t="n">
        <v>776.6</v>
      </c>
      <c r="O97" s="4" t="n">
        <v>30.57</v>
      </c>
      <c r="P97" s="4" t="n">
        <v>48.21</v>
      </c>
      <c r="Q97" s="4" t="n">
        <v>1.58</v>
      </c>
      <c r="R97" s="4" t="n">
        <v>1326.52</v>
      </c>
      <c r="S97" s="4" t="n">
        <v>62.76</v>
      </c>
      <c r="T97" s="4" t="n">
        <v>132.9</v>
      </c>
      <c r="U97" s="4" t="n">
        <v>2.12</v>
      </c>
      <c r="V97" s="4" t="n">
        <v>1326.52</v>
      </c>
      <c r="W97" s="4" t="n">
        <v>40.11</v>
      </c>
      <c r="X97" s="4" t="n">
        <v>74.04</v>
      </c>
      <c r="Y97" s="4" t="n">
        <v>1.85</v>
      </c>
      <c r="BE97" s="4" t="n">
        <v>21.61</v>
      </c>
      <c r="BI97" s="4" t="n">
        <v>2.08</v>
      </c>
      <c r="BJ97" s="4" t="n">
        <v>2.23</v>
      </c>
      <c r="BX97" s="4" t="n">
        <v>2.891</v>
      </c>
      <c r="BY97" s="4" t="n">
        <v>1.103</v>
      </c>
      <c r="BZ97" s="4" t="n">
        <v>1.524</v>
      </c>
      <c r="CA97" s="4" t="n">
        <v>0.732</v>
      </c>
      <c r="CB97" s="4" t="n">
        <v>133.5</v>
      </c>
      <c r="CD97" s="4" t="n">
        <v>92.28</v>
      </c>
      <c r="CE97" s="4" t="n">
        <v>0.223</v>
      </c>
      <c r="CF97" s="4" t="n">
        <v>6.359</v>
      </c>
      <c r="CQ97" s="4" t="n">
        <v>9.31</v>
      </c>
      <c r="CW97" s="4" t="n">
        <v>6.11</v>
      </c>
      <c r="CX97" s="4" t="n">
        <v>7.47</v>
      </c>
      <c r="CY97" s="4" t="n">
        <v>9.31</v>
      </c>
      <c r="DL97" s="4" t="n">
        <v>1180</v>
      </c>
      <c r="DO97" s="4" t="n">
        <v>187.08</v>
      </c>
      <c r="DR97" s="4" t="n">
        <f aca="false">DL97/DO97</f>
        <v>6.30746204832157</v>
      </c>
    </row>
    <row r="98" customFormat="false" ht="12.8" hidden="false" customHeight="false" outlineLevel="0" collapsed="false">
      <c r="A98" s="1" t="n">
        <v>31</v>
      </c>
      <c r="B98" s="1" t="s">
        <v>240</v>
      </c>
      <c r="C98" s="1" t="n">
        <v>2009</v>
      </c>
      <c r="D98" s="1" t="s">
        <v>169</v>
      </c>
      <c r="E98" s="1" t="s">
        <v>169</v>
      </c>
      <c r="F98" s="1" t="s">
        <v>169</v>
      </c>
      <c r="G98" s="2" t="n">
        <v>0</v>
      </c>
      <c r="H98" s="1" t="s">
        <v>170</v>
      </c>
      <c r="I98" s="1" t="s">
        <v>185</v>
      </c>
      <c r="J98" s="1" t="s">
        <v>213</v>
      </c>
      <c r="K98" s="1" t="s">
        <v>241</v>
      </c>
      <c r="L98" s="1" t="s">
        <v>242</v>
      </c>
      <c r="N98" s="4" t="n">
        <v>936.56</v>
      </c>
      <c r="O98" s="4" t="n">
        <v>32.02</v>
      </c>
      <c r="P98" s="4" t="n">
        <v>63.89</v>
      </c>
      <c r="Q98" s="4" t="n">
        <v>2</v>
      </c>
      <c r="R98" s="4" t="n">
        <v>2352.8</v>
      </c>
      <c r="S98" s="4" t="n">
        <v>67.44</v>
      </c>
      <c r="T98" s="4" t="n">
        <v>162.52</v>
      </c>
      <c r="U98" s="4" t="n">
        <v>2.41</v>
      </c>
      <c r="V98" s="4" t="n">
        <v>2352.8</v>
      </c>
      <c r="W98" s="4" t="n">
        <f aca="false">(V98-40)/49</f>
        <v>47.2</v>
      </c>
      <c r="X98" s="4" t="n">
        <v>106.16</v>
      </c>
      <c r="Y98" s="4" t="n">
        <v>2.25</v>
      </c>
      <c r="DR98" s="4" t="n">
        <v>1.48</v>
      </c>
      <c r="DS98" s="4" t="n">
        <v>2.49</v>
      </c>
      <c r="DT98" s="4" t="n">
        <v>2.56</v>
      </c>
      <c r="DU98" s="4" t="n">
        <v>133.2</v>
      </c>
      <c r="DV98" s="4" t="n">
        <v>193.8</v>
      </c>
      <c r="DW98" s="4" t="n">
        <v>184.7</v>
      </c>
    </row>
    <row r="99" customFormat="false" ht="12.8" hidden="false" customHeight="false" outlineLevel="0" collapsed="false">
      <c r="A99" s="1" t="n">
        <v>31</v>
      </c>
      <c r="B99" s="1" t="s">
        <v>240</v>
      </c>
      <c r="C99" s="1" t="n">
        <v>2009</v>
      </c>
      <c r="D99" s="1" t="s">
        <v>193</v>
      </c>
      <c r="E99" s="1" t="s">
        <v>176</v>
      </c>
      <c r="F99" s="1" t="s">
        <v>177</v>
      </c>
      <c r="G99" s="2" t="n">
        <v>80</v>
      </c>
      <c r="H99" s="1" t="s">
        <v>170</v>
      </c>
      <c r="I99" s="1" t="s">
        <v>185</v>
      </c>
      <c r="J99" s="1" t="s">
        <v>213</v>
      </c>
      <c r="K99" s="1" t="s">
        <v>241</v>
      </c>
      <c r="L99" s="1" t="s">
        <v>242</v>
      </c>
      <c r="N99" s="4" t="n">
        <v>956.44</v>
      </c>
      <c r="O99" s="4" t="n">
        <v>32.73</v>
      </c>
      <c r="P99" s="4" t="n">
        <v>63.39</v>
      </c>
      <c r="Q99" s="4" t="n">
        <v>1.94</v>
      </c>
      <c r="R99" s="4" t="n">
        <v>2381.08</v>
      </c>
      <c r="S99" s="4" t="n">
        <v>67.84</v>
      </c>
      <c r="T99" s="4" t="n">
        <v>159.48</v>
      </c>
      <c r="U99" s="4" t="n">
        <v>2.35</v>
      </c>
      <c r="V99" s="4" t="n">
        <v>2381.08</v>
      </c>
      <c r="W99" s="4" t="n">
        <f aca="false">(V99-40)/49</f>
        <v>47.7771428571429</v>
      </c>
      <c r="X99" s="4" t="n">
        <v>104.57</v>
      </c>
      <c r="Y99" s="4" t="n">
        <v>2.19</v>
      </c>
      <c r="DR99" s="4" t="n">
        <v>2.53</v>
      </c>
      <c r="DS99" s="4" t="n">
        <v>2.52</v>
      </c>
      <c r="DT99" s="4" t="n">
        <v>2.57</v>
      </c>
      <c r="DU99" s="4" t="n">
        <v>107.2</v>
      </c>
      <c r="DV99" s="4" t="n">
        <v>179.6</v>
      </c>
      <c r="DW99" s="4" t="n">
        <v>134.3</v>
      </c>
    </row>
    <row r="100" customFormat="false" ht="12.8" hidden="false" customHeight="false" outlineLevel="0" collapsed="false">
      <c r="A100" s="1" t="n">
        <v>31</v>
      </c>
      <c r="B100" s="1" t="s">
        <v>240</v>
      </c>
      <c r="C100" s="1" t="n">
        <v>2009</v>
      </c>
      <c r="D100" s="1" t="s">
        <v>193</v>
      </c>
      <c r="E100" s="1" t="s">
        <v>176</v>
      </c>
      <c r="F100" s="1" t="s">
        <v>177</v>
      </c>
      <c r="G100" s="2" t="n">
        <v>120</v>
      </c>
      <c r="H100" s="1" t="s">
        <v>170</v>
      </c>
      <c r="I100" s="1" t="s">
        <v>185</v>
      </c>
      <c r="J100" s="1" t="s">
        <v>213</v>
      </c>
      <c r="K100" s="1" t="s">
        <v>241</v>
      </c>
      <c r="L100" s="1" t="s">
        <v>242</v>
      </c>
      <c r="N100" s="4" t="n">
        <v>957</v>
      </c>
      <c r="O100" s="4" t="n">
        <v>32.75</v>
      </c>
      <c r="P100" s="4" t="n">
        <v>62.93</v>
      </c>
      <c r="Q100" s="4" t="n">
        <v>1.92</v>
      </c>
      <c r="R100" s="4" t="n">
        <v>2422.8</v>
      </c>
      <c r="S100" s="4" t="n">
        <v>69.8</v>
      </c>
      <c r="T100" s="4" t="n">
        <v>161.06</v>
      </c>
      <c r="U100" s="4" t="n">
        <v>2.31</v>
      </c>
      <c r="V100" s="4" t="n">
        <v>2422.8</v>
      </c>
      <c r="W100" s="4" t="n">
        <f aca="false">(V100-40)/49</f>
        <v>48.6285714285714</v>
      </c>
      <c r="X100" s="4" t="n">
        <v>104.99</v>
      </c>
      <c r="Y100" s="4" t="n">
        <v>2.16</v>
      </c>
      <c r="DR100" s="4" t="n">
        <v>3.43</v>
      </c>
      <c r="DS100" s="4" t="n">
        <v>2.86</v>
      </c>
      <c r="DT100" s="4" t="n">
        <v>3.06</v>
      </c>
      <c r="DU100" s="4" t="n">
        <v>125.3</v>
      </c>
      <c r="DV100" s="4" t="n">
        <v>161</v>
      </c>
      <c r="DW100" s="4" t="n">
        <v>129.3</v>
      </c>
    </row>
    <row r="101" customFormat="false" ht="12.8" hidden="false" customHeight="false" outlineLevel="0" collapsed="false">
      <c r="A101" s="1" t="n">
        <v>31</v>
      </c>
      <c r="B101" s="1" t="s">
        <v>240</v>
      </c>
      <c r="C101" s="1" t="n">
        <v>2009</v>
      </c>
      <c r="D101" s="1" t="s">
        <v>193</v>
      </c>
      <c r="E101" s="1" t="s">
        <v>176</v>
      </c>
      <c r="F101" s="1" t="s">
        <v>177</v>
      </c>
      <c r="G101" s="2" t="n">
        <v>200</v>
      </c>
      <c r="H101" s="1" t="s">
        <v>170</v>
      </c>
      <c r="I101" s="1" t="s">
        <v>185</v>
      </c>
      <c r="J101" s="1" t="s">
        <v>213</v>
      </c>
      <c r="K101" s="1" t="s">
        <v>241</v>
      </c>
      <c r="L101" s="1" t="s">
        <v>242</v>
      </c>
      <c r="N101" s="4" t="n">
        <v>939.92</v>
      </c>
      <c r="O101" s="4" t="n">
        <v>32.14</v>
      </c>
      <c r="P101" s="4" t="n">
        <v>63.45</v>
      </c>
      <c r="Q101" s="4" t="n">
        <v>1.97</v>
      </c>
      <c r="R101" s="4" t="n">
        <v>2417.9</v>
      </c>
      <c r="S101" s="4" t="n">
        <v>70.38</v>
      </c>
      <c r="T101" s="4" t="n">
        <v>160.68</v>
      </c>
      <c r="U101" s="4" t="n">
        <v>2.28</v>
      </c>
      <c r="V101" s="4" t="n">
        <v>2417.9</v>
      </c>
      <c r="W101" s="4" t="n">
        <f aca="false">(V101-40)/49</f>
        <v>48.5285714285714</v>
      </c>
      <c r="X101" s="4" t="n">
        <v>105.12</v>
      </c>
      <c r="Y101" s="4" t="n">
        <v>2.17</v>
      </c>
      <c r="DR101" s="4" t="n">
        <v>2.39</v>
      </c>
      <c r="DS101" s="4" t="n">
        <v>2.39</v>
      </c>
      <c r="DT101" s="4" t="n">
        <v>2.55</v>
      </c>
      <c r="DU101" s="4" t="n">
        <v>122.4</v>
      </c>
      <c r="DV101" s="4" t="n">
        <v>141.5</v>
      </c>
      <c r="DW101" s="4" t="n">
        <v>128.2</v>
      </c>
    </row>
    <row r="102" customFormat="false" ht="12.8" hidden="false" customHeight="false" outlineLevel="0" collapsed="false">
      <c r="A102" s="1" t="n">
        <v>32</v>
      </c>
      <c r="B102" s="1" t="s">
        <v>243</v>
      </c>
      <c r="C102" s="1" t="n">
        <v>2010</v>
      </c>
      <c r="D102" s="1" t="s">
        <v>169</v>
      </c>
      <c r="E102" s="1" t="s">
        <v>169</v>
      </c>
      <c r="F102" s="1" t="s">
        <v>169</v>
      </c>
      <c r="G102" s="2" t="n">
        <v>0</v>
      </c>
      <c r="H102" s="1" t="s">
        <v>209</v>
      </c>
      <c r="I102" s="1" t="s">
        <v>171</v>
      </c>
      <c r="J102" s="1" t="s">
        <v>172</v>
      </c>
      <c r="K102" s="1" t="s">
        <v>185</v>
      </c>
      <c r="L102" s="1" t="s">
        <v>172</v>
      </c>
      <c r="N102" s="4" t="n">
        <v>426.93</v>
      </c>
      <c r="O102" s="4" t="n">
        <v>18.42</v>
      </c>
      <c r="P102" s="4" t="n">
        <v>32.68</v>
      </c>
      <c r="Q102" s="4" t="n">
        <v>1.776</v>
      </c>
      <c r="V102" s="4" t="n">
        <v>426.93</v>
      </c>
      <c r="W102" s="4" t="n">
        <v>18.42</v>
      </c>
      <c r="X102" s="4" t="n">
        <v>32.68</v>
      </c>
      <c r="Y102" s="4" t="n">
        <v>1.776</v>
      </c>
      <c r="Z102" s="4" t="n">
        <v>0.88</v>
      </c>
      <c r="BO102" s="4" t="n">
        <v>2.347</v>
      </c>
      <c r="BP102" s="4" t="n">
        <v>0.639</v>
      </c>
      <c r="BQ102" s="4" t="n">
        <v>1.708</v>
      </c>
      <c r="BR102" s="4" t="n">
        <f aca="false">BP102/BQ102</f>
        <v>0.374121779859485</v>
      </c>
      <c r="BS102" s="4" t="n">
        <v>187.3837</v>
      </c>
      <c r="BU102" s="4" t="n">
        <v>18.5616</v>
      </c>
      <c r="EY102" s="4" t="n">
        <v>5.85</v>
      </c>
      <c r="EZ102" s="4" t="n">
        <v>241.94</v>
      </c>
    </row>
    <row r="103" customFormat="false" ht="12.8" hidden="false" customHeight="false" outlineLevel="0" collapsed="false">
      <c r="A103" s="1" t="n">
        <v>32</v>
      </c>
      <c r="B103" s="1" t="s">
        <v>243</v>
      </c>
      <c r="C103" s="1" t="n">
        <v>2010</v>
      </c>
      <c r="D103" s="1" t="s">
        <v>193</v>
      </c>
      <c r="E103" s="1" t="s">
        <v>178</v>
      </c>
      <c r="F103" s="1" t="s">
        <v>177</v>
      </c>
      <c r="G103" s="2" t="n">
        <v>1000</v>
      </c>
      <c r="H103" s="1" t="s">
        <v>209</v>
      </c>
      <c r="I103" s="1" t="s">
        <v>171</v>
      </c>
      <c r="J103" s="1" t="s">
        <v>172</v>
      </c>
      <c r="K103" s="1" t="s">
        <v>185</v>
      </c>
      <c r="L103" s="1" t="s">
        <v>172</v>
      </c>
      <c r="N103" s="4" t="n">
        <v>444.15</v>
      </c>
      <c r="O103" s="4" t="n">
        <v>19.3</v>
      </c>
      <c r="P103" s="4" t="n">
        <v>33</v>
      </c>
      <c r="Q103" s="4" t="n">
        <v>1.705</v>
      </c>
      <c r="V103" s="4" t="n">
        <v>444.15</v>
      </c>
      <c r="W103" s="4" t="n">
        <v>19.3</v>
      </c>
      <c r="X103" s="4" t="n">
        <v>33</v>
      </c>
      <c r="Y103" s="4" t="n">
        <v>1.705</v>
      </c>
      <c r="Z103" s="4" t="n">
        <v>0.37</v>
      </c>
      <c r="BO103" s="4" t="n">
        <v>1.494</v>
      </c>
      <c r="BP103" s="4" t="n">
        <v>0.635</v>
      </c>
      <c r="BQ103" s="4" t="n">
        <v>0.859</v>
      </c>
      <c r="BR103" s="4" t="n">
        <f aca="false">BP103/BQ103</f>
        <v>0.739231664726426</v>
      </c>
      <c r="BS103" s="4" t="n">
        <v>143.3797</v>
      </c>
      <c r="BU103" s="4" t="n">
        <v>18.1749</v>
      </c>
      <c r="EY103" s="4" t="n">
        <v>4.07</v>
      </c>
      <c r="EZ103" s="4" t="n">
        <v>220.76</v>
      </c>
    </row>
    <row r="104" customFormat="false" ht="12.8" hidden="false" customHeight="false" outlineLevel="0" collapsed="false">
      <c r="A104" s="1" t="n">
        <v>32</v>
      </c>
      <c r="B104" s="1" t="s">
        <v>243</v>
      </c>
      <c r="C104" s="1" t="n">
        <v>2010</v>
      </c>
      <c r="D104" s="1" t="s">
        <v>193</v>
      </c>
      <c r="E104" s="1" t="s">
        <v>178</v>
      </c>
      <c r="F104" s="1" t="s">
        <v>177</v>
      </c>
      <c r="G104" s="2" t="n">
        <v>2000</v>
      </c>
      <c r="H104" s="1" t="s">
        <v>209</v>
      </c>
      <c r="I104" s="1" t="s">
        <v>171</v>
      </c>
      <c r="J104" s="1" t="s">
        <v>172</v>
      </c>
      <c r="K104" s="1" t="s">
        <v>185</v>
      </c>
      <c r="L104" s="1" t="s">
        <v>172</v>
      </c>
      <c r="N104" s="4" t="n">
        <v>430.08</v>
      </c>
      <c r="O104" s="4" t="n">
        <v>18.06</v>
      </c>
      <c r="P104" s="4" t="n">
        <v>32.63</v>
      </c>
      <c r="Q104" s="4" t="n">
        <v>1.758</v>
      </c>
      <c r="V104" s="4" t="n">
        <v>430.08</v>
      </c>
      <c r="W104" s="4" t="n">
        <v>18.06</v>
      </c>
      <c r="X104" s="4" t="n">
        <v>32.63</v>
      </c>
      <c r="Y104" s="4" t="n">
        <v>1.758</v>
      </c>
      <c r="Z104" s="4" t="n">
        <v>0.37</v>
      </c>
      <c r="BO104" s="4" t="n">
        <v>1.928</v>
      </c>
      <c r="BP104" s="4" t="n">
        <v>0.705</v>
      </c>
      <c r="BQ104" s="4" t="n">
        <v>1.223</v>
      </c>
      <c r="BR104" s="4" t="n">
        <f aca="false">BP104/BQ104</f>
        <v>0.576451349141455</v>
      </c>
      <c r="BS104" s="4" t="n">
        <v>136.0457</v>
      </c>
      <c r="BU104" s="4" t="n">
        <v>19.335</v>
      </c>
      <c r="EY104" s="4" t="n">
        <v>6.14</v>
      </c>
      <c r="EZ104" s="4" t="n">
        <v>251.16</v>
      </c>
    </row>
    <row r="105" customFormat="false" ht="12.8" hidden="false" customHeight="false" outlineLevel="0" collapsed="false">
      <c r="A105" s="1" t="n">
        <v>32</v>
      </c>
      <c r="B105" s="1" t="s">
        <v>243</v>
      </c>
      <c r="C105" s="1" t="n">
        <v>2010</v>
      </c>
      <c r="D105" s="1" t="s">
        <v>193</v>
      </c>
      <c r="E105" s="1" t="s">
        <v>178</v>
      </c>
      <c r="F105" s="1" t="s">
        <v>177</v>
      </c>
      <c r="G105" s="2" t="n">
        <v>3000</v>
      </c>
      <c r="H105" s="1" t="s">
        <v>209</v>
      </c>
      <c r="I105" s="1" t="s">
        <v>171</v>
      </c>
      <c r="J105" s="1" t="s">
        <v>172</v>
      </c>
      <c r="K105" s="1" t="s">
        <v>185</v>
      </c>
      <c r="L105" s="1" t="s">
        <v>172</v>
      </c>
      <c r="N105" s="4" t="n">
        <v>425.04</v>
      </c>
      <c r="O105" s="4" t="n">
        <v>18.33</v>
      </c>
      <c r="P105" s="4" t="n">
        <v>32.27</v>
      </c>
      <c r="Q105" s="4" t="n">
        <v>1.753</v>
      </c>
      <c r="V105" s="4" t="n">
        <v>425.04</v>
      </c>
      <c r="W105" s="4" t="n">
        <v>18.33</v>
      </c>
      <c r="X105" s="4" t="n">
        <v>32.27</v>
      </c>
      <c r="Y105" s="4" t="n">
        <v>1.753</v>
      </c>
      <c r="Z105" s="4" t="n">
        <v>1.47</v>
      </c>
      <c r="BO105" s="4" t="n">
        <v>1.886</v>
      </c>
      <c r="BP105" s="4" t="n">
        <v>0.705</v>
      </c>
      <c r="BQ105" s="4" t="n">
        <v>1.181</v>
      </c>
      <c r="BR105" s="4" t="n">
        <f aca="false">BP105/BQ105</f>
        <v>0.596951735817104</v>
      </c>
      <c r="BS105" s="4" t="n">
        <v>129.0784</v>
      </c>
      <c r="BU105" s="4" t="n">
        <v>17.0148</v>
      </c>
      <c r="EY105" s="4" t="n">
        <v>3.13</v>
      </c>
      <c r="EZ105" s="4" t="n">
        <v>214.67</v>
      </c>
    </row>
    <row r="106" customFormat="false" ht="12.8" hidden="false" customHeight="false" outlineLevel="0" collapsed="false">
      <c r="A106" s="1" t="n">
        <v>32</v>
      </c>
      <c r="B106" s="1" t="s">
        <v>243</v>
      </c>
      <c r="C106" s="1" t="n">
        <v>2010</v>
      </c>
      <c r="D106" s="1" t="s">
        <v>193</v>
      </c>
      <c r="E106" s="1" t="s">
        <v>178</v>
      </c>
      <c r="F106" s="1" t="s">
        <v>177</v>
      </c>
      <c r="G106" s="2" t="n">
        <v>4000</v>
      </c>
      <c r="H106" s="1" t="s">
        <v>209</v>
      </c>
      <c r="I106" s="1" t="s">
        <v>171</v>
      </c>
      <c r="J106" s="1" t="s">
        <v>172</v>
      </c>
      <c r="K106" s="1" t="s">
        <v>185</v>
      </c>
      <c r="L106" s="1" t="s">
        <v>172</v>
      </c>
      <c r="N106" s="4" t="n">
        <v>436.8</v>
      </c>
      <c r="O106" s="4" t="n">
        <v>18.89</v>
      </c>
      <c r="P106" s="4" t="n">
        <v>33</v>
      </c>
      <c r="Q106" s="4" t="n">
        <v>1.715</v>
      </c>
      <c r="V106" s="4" t="n">
        <v>436.8</v>
      </c>
      <c r="W106" s="4" t="n">
        <v>18.89</v>
      </c>
      <c r="X106" s="4" t="n">
        <v>33</v>
      </c>
      <c r="Y106" s="4" t="n">
        <v>1.715</v>
      </c>
      <c r="Z106" s="4" t="n">
        <v>1.1</v>
      </c>
      <c r="BO106" s="4" t="n">
        <v>1.526</v>
      </c>
      <c r="BP106" s="4" t="n">
        <v>0.672</v>
      </c>
      <c r="BQ106" s="4" t="n">
        <v>0.854</v>
      </c>
      <c r="BR106" s="4" t="n">
        <f aca="false">BP106/BQ106</f>
        <v>0.786885245901639</v>
      </c>
      <c r="BS106" s="4" t="n">
        <v>139.346</v>
      </c>
      <c r="BU106" s="4" t="n">
        <v>19.335</v>
      </c>
      <c r="EY106" s="4" t="n">
        <v>5.46</v>
      </c>
      <c r="EZ106" s="4" t="n">
        <v>251.89</v>
      </c>
    </row>
    <row r="107" customFormat="false" ht="12.8" hidden="false" customHeight="false" outlineLevel="0" collapsed="false">
      <c r="A107" s="1" t="n">
        <v>32</v>
      </c>
      <c r="B107" s="1" t="s">
        <v>243</v>
      </c>
      <c r="C107" s="1" t="n">
        <v>2010</v>
      </c>
      <c r="D107" s="1" t="s">
        <v>193</v>
      </c>
      <c r="E107" s="1" t="s">
        <v>178</v>
      </c>
      <c r="F107" s="1" t="s">
        <v>177</v>
      </c>
      <c r="G107" s="2" t="n">
        <v>5000</v>
      </c>
      <c r="H107" s="1" t="s">
        <v>209</v>
      </c>
      <c r="I107" s="1" t="s">
        <v>171</v>
      </c>
      <c r="J107" s="1" t="s">
        <v>172</v>
      </c>
      <c r="K107" s="1" t="s">
        <v>185</v>
      </c>
      <c r="L107" s="1" t="s">
        <v>172</v>
      </c>
      <c r="N107" s="4" t="n">
        <v>426.09</v>
      </c>
      <c r="O107" s="4" t="n">
        <v>18.39</v>
      </c>
      <c r="P107" s="4" t="n">
        <v>32.45</v>
      </c>
      <c r="Q107" s="4" t="n">
        <v>1.763</v>
      </c>
      <c r="V107" s="4" t="n">
        <v>426.09</v>
      </c>
      <c r="W107" s="4" t="n">
        <v>18.39</v>
      </c>
      <c r="X107" s="4" t="n">
        <v>32.45</v>
      </c>
      <c r="Y107" s="4" t="n">
        <v>1.763</v>
      </c>
      <c r="Z107" s="4" t="n">
        <v>1.1</v>
      </c>
      <c r="BO107" s="4" t="n">
        <v>1.002</v>
      </c>
      <c r="BP107" s="4" t="n">
        <v>0.64</v>
      </c>
      <c r="BQ107" s="4" t="n">
        <v>0.362</v>
      </c>
      <c r="BR107" s="4" t="n">
        <f aca="false">BP107/BQ107</f>
        <v>1.76795580110497</v>
      </c>
      <c r="BS107" s="4" t="n">
        <v>124.3113</v>
      </c>
      <c r="BU107" s="4" t="n">
        <v>16.2414</v>
      </c>
      <c r="EY107" s="4" t="n">
        <v>7.14</v>
      </c>
      <c r="EZ107" s="4" t="n">
        <v>235.98</v>
      </c>
    </row>
    <row r="108" customFormat="false" ht="12.8" hidden="false" customHeight="false" outlineLevel="0" collapsed="false">
      <c r="A108" s="1" t="n">
        <v>33</v>
      </c>
      <c r="B108" s="1" t="s">
        <v>244</v>
      </c>
      <c r="C108" s="1" t="n">
        <v>2010</v>
      </c>
      <c r="D108" s="1" t="s">
        <v>169</v>
      </c>
      <c r="E108" s="1" t="s">
        <v>169</v>
      </c>
      <c r="F108" s="1" t="s">
        <v>169</v>
      </c>
      <c r="G108" s="2" t="n">
        <v>0</v>
      </c>
      <c r="H108" s="1" t="s">
        <v>170</v>
      </c>
      <c r="I108" s="1" t="s">
        <v>171</v>
      </c>
      <c r="J108" s="1" t="s">
        <v>226</v>
      </c>
      <c r="K108" s="1" t="s">
        <v>245</v>
      </c>
      <c r="L108" s="1" t="s">
        <v>213</v>
      </c>
      <c r="V108" s="4" t="n">
        <v>971.8</v>
      </c>
      <c r="W108" s="4" t="n">
        <v>45.39</v>
      </c>
      <c r="X108" s="4" t="n">
        <v>78.89</v>
      </c>
      <c r="Y108" s="4" t="n">
        <v>1.74</v>
      </c>
      <c r="CI108" s="4" t="n">
        <v>0.7</v>
      </c>
      <c r="CO108" s="4" t="n">
        <v>5.1</v>
      </c>
      <c r="CP108" s="4" t="n">
        <v>6.99</v>
      </c>
      <c r="DB108" s="4" t="n">
        <v>4.99</v>
      </c>
      <c r="DC108" s="4" t="n">
        <v>6.63</v>
      </c>
    </row>
    <row r="109" customFormat="false" ht="12.8" hidden="false" customHeight="false" outlineLevel="0" collapsed="false">
      <c r="A109" s="1" t="n">
        <v>33</v>
      </c>
      <c r="B109" s="1" t="s">
        <v>244</v>
      </c>
      <c r="C109" s="1" t="n">
        <v>2010</v>
      </c>
      <c r="D109" s="1" t="s">
        <v>191</v>
      </c>
      <c r="E109" s="1" t="s">
        <v>176</v>
      </c>
      <c r="F109" s="1" t="s">
        <v>177</v>
      </c>
      <c r="G109" s="2" t="n">
        <v>40</v>
      </c>
      <c r="H109" s="1" t="s">
        <v>170</v>
      </c>
      <c r="I109" s="1" t="s">
        <v>171</v>
      </c>
      <c r="J109" s="1" t="s">
        <v>226</v>
      </c>
      <c r="K109" s="1" t="s">
        <v>245</v>
      </c>
      <c r="L109" s="1" t="s">
        <v>213</v>
      </c>
      <c r="V109" s="4" t="n">
        <v>982.9</v>
      </c>
      <c r="W109" s="4" t="n">
        <v>45.97</v>
      </c>
      <c r="X109" s="4" t="n">
        <v>78.24</v>
      </c>
      <c r="Y109" s="4" t="n">
        <v>1.7</v>
      </c>
      <c r="CI109" s="4" t="n">
        <v>0.51</v>
      </c>
      <c r="CO109" s="4" t="n">
        <v>4.71</v>
      </c>
      <c r="CP109" s="4" t="n">
        <v>6.79</v>
      </c>
      <c r="DB109" s="4" t="n">
        <v>4.5</v>
      </c>
      <c r="DC109" s="4" t="n">
        <v>6.37</v>
      </c>
    </row>
    <row r="110" customFormat="false" ht="12.8" hidden="false" customHeight="false" outlineLevel="0" collapsed="false">
      <c r="A110" s="1" t="n">
        <v>34</v>
      </c>
      <c r="B110" s="1" t="s">
        <v>244</v>
      </c>
      <c r="C110" s="1" t="n">
        <v>2010</v>
      </c>
      <c r="D110" s="1" t="s">
        <v>169</v>
      </c>
      <c r="E110" s="1" t="s">
        <v>169</v>
      </c>
      <c r="F110" s="1" t="s">
        <v>169</v>
      </c>
      <c r="G110" s="2" t="n">
        <v>0</v>
      </c>
      <c r="H110" s="1" t="s">
        <v>170</v>
      </c>
      <c r="I110" s="1" t="s">
        <v>171</v>
      </c>
      <c r="J110" s="1" t="s">
        <v>226</v>
      </c>
      <c r="K110" s="1" t="s">
        <v>245</v>
      </c>
      <c r="L110" s="1" t="s">
        <v>213</v>
      </c>
      <c r="V110" s="4" t="n">
        <v>917.6</v>
      </c>
      <c r="W110" s="4" t="n">
        <v>41.13</v>
      </c>
      <c r="X110" s="4" t="n">
        <v>74.91</v>
      </c>
      <c r="Y110" s="4" t="n">
        <v>1.82</v>
      </c>
      <c r="CI110" s="4" t="n">
        <v>4.79</v>
      </c>
      <c r="CO110" s="4" t="n">
        <v>5.1</v>
      </c>
      <c r="CP110" s="4" t="n">
        <v>6.99</v>
      </c>
      <c r="DB110" s="4" t="n">
        <v>4.99</v>
      </c>
      <c r="DC110" s="4" t="n">
        <v>6.63</v>
      </c>
    </row>
    <row r="111" customFormat="false" ht="12.8" hidden="false" customHeight="false" outlineLevel="0" collapsed="false">
      <c r="A111" s="1" t="n">
        <v>34</v>
      </c>
      <c r="B111" s="1" t="s">
        <v>244</v>
      </c>
      <c r="C111" s="1" t="n">
        <v>2010</v>
      </c>
      <c r="D111" s="1" t="s">
        <v>191</v>
      </c>
      <c r="E111" s="1" t="s">
        <v>176</v>
      </c>
      <c r="F111" s="1" t="s">
        <v>177</v>
      </c>
      <c r="G111" s="2" t="n">
        <v>40</v>
      </c>
      <c r="H111" s="1" t="s">
        <v>170</v>
      </c>
      <c r="I111" s="1" t="s">
        <v>171</v>
      </c>
      <c r="J111" s="1" t="s">
        <v>226</v>
      </c>
      <c r="K111" s="1" t="s">
        <v>245</v>
      </c>
      <c r="L111" s="1" t="s">
        <v>213</v>
      </c>
      <c r="V111" s="4" t="n">
        <v>951.3</v>
      </c>
      <c r="W111" s="4" t="n">
        <v>44.51</v>
      </c>
      <c r="X111" s="4" t="n">
        <v>76.57</v>
      </c>
      <c r="Y111" s="4" t="n">
        <v>1.72</v>
      </c>
      <c r="CI111" s="4" t="n">
        <v>3.67</v>
      </c>
      <c r="CO111" s="4" t="n">
        <v>6.38</v>
      </c>
      <c r="CP111" s="4" t="n">
        <v>7.48</v>
      </c>
      <c r="DB111" s="4" t="n">
        <v>5.56</v>
      </c>
      <c r="DC111" s="4" t="n">
        <v>7.13</v>
      </c>
    </row>
    <row r="112" customFormat="false" ht="12.8" hidden="false" customHeight="false" outlineLevel="0" collapsed="false">
      <c r="A112" s="1" t="n">
        <v>35</v>
      </c>
      <c r="B112" s="1" t="s">
        <v>246</v>
      </c>
      <c r="C112" s="1" t="n">
        <v>2014</v>
      </c>
      <c r="D112" s="1" t="s">
        <v>169</v>
      </c>
      <c r="E112" s="1" t="s">
        <v>169</v>
      </c>
      <c r="F112" s="1" t="s">
        <v>169</v>
      </c>
      <c r="G112" s="2" t="n">
        <v>0</v>
      </c>
      <c r="H112" s="1" t="s">
        <v>181</v>
      </c>
      <c r="I112" s="1" t="s">
        <v>171</v>
      </c>
      <c r="J112" s="1" t="s">
        <v>247</v>
      </c>
      <c r="K112" s="1" t="s">
        <v>248</v>
      </c>
      <c r="L112" s="1" t="s">
        <v>198</v>
      </c>
      <c r="N112" s="4" t="n">
        <v>1143</v>
      </c>
      <c r="O112" s="4" t="n">
        <v>50</v>
      </c>
      <c r="P112" s="4" t="n">
        <v>68.2</v>
      </c>
      <c r="Q112" s="4" t="n">
        <v>1.36</v>
      </c>
      <c r="R112" s="4" t="n">
        <v>2638.5</v>
      </c>
      <c r="S112" s="4" t="n">
        <v>99.7</v>
      </c>
      <c r="T112" s="4" t="n">
        <v>186.3</v>
      </c>
      <c r="U112" s="4" t="n">
        <v>1.87</v>
      </c>
      <c r="V112" s="4" t="n">
        <v>2638.5</v>
      </c>
      <c r="W112" s="4" t="n">
        <v>70.1</v>
      </c>
      <c r="X112" s="4" t="n">
        <v>116.1</v>
      </c>
      <c r="Y112" s="4" t="n">
        <v>1.66</v>
      </c>
      <c r="AA112" s="4" t="n">
        <v>2.8</v>
      </c>
    </row>
    <row r="113" customFormat="false" ht="12.8" hidden="false" customHeight="false" outlineLevel="0" collapsed="false">
      <c r="A113" s="1" t="n">
        <v>35</v>
      </c>
      <c r="B113" s="1" t="s">
        <v>246</v>
      </c>
      <c r="C113" s="1" t="n">
        <v>2014</v>
      </c>
      <c r="D113" s="1" t="s">
        <v>249</v>
      </c>
      <c r="E113" s="1" t="s">
        <v>178</v>
      </c>
      <c r="F113" s="1" t="s">
        <v>177</v>
      </c>
      <c r="G113" s="2" t="n">
        <v>25000</v>
      </c>
      <c r="H113" s="1" t="s">
        <v>181</v>
      </c>
      <c r="I113" s="1" t="s">
        <v>171</v>
      </c>
      <c r="J113" s="1" t="s">
        <v>247</v>
      </c>
      <c r="K113" s="1" t="s">
        <v>248</v>
      </c>
      <c r="L113" s="1" t="s">
        <v>198</v>
      </c>
      <c r="N113" s="4" t="n">
        <v>1173.8</v>
      </c>
      <c r="O113" s="4" t="n">
        <v>51.4</v>
      </c>
      <c r="P113" s="4" t="n">
        <v>68.3</v>
      </c>
      <c r="Q113" s="4" t="n">
        <v>1.33</v>
      </c>
      <c r="R113" s="4" t="n">
        <v>2702.3</v>
      </c>
      <c r="S113" s="4" t="n">
        <v>101.9</v>
      </c>
      <c r="T113" s="4" t="n">
        <v>195.1</v>
      </c>
      <c r="U113" s="4" t="n">
        <v>1.92</v>
      </c>
      <c r="V113" s="4" t="n">
        <v>2702.3</v>
      </c>
      <c r="W113" s="4" t="n">
        <v>71.9</v>
      </c>
      <c r="X113" s="4" t="n">
        <v>119.7</v>
      </c>
      <c r="Y113" s="4" t="n">
        <v>1.67</v>
      </c>
      <c r="AA113" s="4" t="n">
        <v>2.6</v>
      </c>
    </row>
    <row r="114" customFormat="false" ht="12.8" hidden="false" customHeight="false" outlineLevel="0" collapsed="false">
      <c r="A114" s="1" t="n">
        <v>35</v>
      </c>
      <c r="B114" s="1" t="s">
        <v>246</v>
      </c>
      <c r="C114" s="1" t="n">
        <v>2014</v>
      </c>
      <c r="D114" s="1" t="s">
        <v>249</v>
      </c>
      <c r="E114" s="1" t="s">
        <v>178</v>
      </c>
      <c r="F114" s="1" t="s">
        <v>177</v>
      </c>
      <c r="G114" s="2" t="n">
        <v>50000</v>
      </c>
      <c r="H114" s="1" t="s">
        <v>181</v>
      </c>
      <c r="I114" s="1" t="s">
        <v>171</v>
      </c>
      <c r="J114" s="1" t="s">
        <v>247</v>
      </c>
      <c r="K114" s="1" t="s">
        <v>248</v>
      </c>
      <c r="L114" s="1" t="s">
        <v>198</v>
      </c>
      <c r="N114" s="4" t="n">
        <v>1184.8</v>
      </c>
      <c r="O114" s="4" t="n">
        <v>51.9</v>
      </c>
      <c r="P114" s="4" t="n">
        <v>69</v>
      </c>
      <c r="Q114" s="4" t="n">
        <v>1.33</v>
      </c>
      <c r="R114" s="4" t="n">
        <v>2719.3</v>
      </c>
      <c r="S114" s="4" t="n">
        <v>102.3</v>
      </c>
      <c r="T114" s="4" t="n">
        <v>193.4</v>
      </c>
      <c r="U114" s="4" t="n">
        <v>1.89</v>
      </c>
      <c r="V114" s="4" t="n">
        <v>2719.3</v>
      </c>
      <c r="W114" s="4" t="n">
        <v>72.3</v>
      </c>
      <c r="X114" s="4" t="n">
        <v>119.4</v>
      </c>
      <c r="Y114" s="4" t="n">
        <v>1.65</v>
      </c>
      <c r="AA114" s="4" t="n">
        <v>3</v>
      </c>
    </row>
    <row r="115" customFormat="false" ht="12.8" hidden="false" customHeight="false" outlineLevel="0" collapsed="false">
      <c r="A115" s="1" t="n">
        <v>35</v>
      </c>
      <c r="B115" s="1" t="s">
        <v>246</v>
      </c>
      <c r="C115" s="1" t="n">
        <v>2014</v>
      </c>
      <c r="D115" s="1" t="s">
        <v>249</v>
      </c>
      <c r="E115" s="1" t="s">
        <v>178</v>
      </c>
      <c r="F115" s="1" t="s">
        <v>177</v>
      </c>
      <c r="G115" s="2" t="n">
        <v>75000</v>
      </c>
      <c r="H115" s="1" t="s">
        <v>181</v>
      </c>
      <c r="I115" s="1" t="s">
        <v>171</v>
      </c>
      <c r="J115" s="1" t="s">
        <v>247</v>
      </c>
      <c r="K115" s="1" t="s">
        <v>248</v>
      </c>
      <c r="L115" s="1" t="s">
        <v>198</v>
      </c>
      <c r="N115" s="4" t="n">
        <v>1138.6</v>
      </c>
      <c r="O115" s="4" t="n">
        <v>49.8</v>
      </c>
      <c r="P115" s="4" t="n">
        <v>66.2</v>
      </c>
      <c r="Q115" s="4" t="n">
        <v>1.33</v>
      </c>
      <c r="R115" s="4" t="n">
        <v>2628.1</v>
      </c>
      <c r="S115" s="4" t="n">
        <v>99.3</v>
      </c>
      <c r="T115" s="4" t="n">
        <v>187.5</v>
      </c>
      <c r="U115" s="4" t="n">
        <v>1.89</v>
      </c>
      <c r="V115" s="4" t="n">
        <v>2628.1</v>
      </c>
      <c r="W115" s="4" t="n">
        <v>69.9</v>
      </c>
      <c r="X115" s="4" t="n">
        <v>115.4</v>
      </c>
      <c r="Y115" s="4" t="n">
        <v>1.65</v>
      </c>
      <c r="AA115" s="4" t="n">
        <v>3.2</v>
      </c>
    </row>
    <row r="116" customFormat="false" ht="12.8" hidden="false" customHeight="false" outlineLevel="0" collapsed="false">
      <c r="A116" s="1" t="n">
        <v>36</v>
      </c>
      <c r="B116" s="1" t="s">
        <v>246</v>
      </c>
      <c r="C116" s="1" t="n">
        <v>2014</v>
      </c>
      <c r="D116" s="1" t="s">
        <v>169</v>
      </c>
      <c r="E116" s="1" t="s">
        <v>169</v>
      </c>
      <c r="F116" s="1" t="s">
        <v>169</v>
      </c>
      <c r="G116" s="2" t="n">
        <v>0</v>
      </c>
      <c r="H116" s="1" t="s">
        <v>181</v>
      </c>
      <c r="I116" s="1" t="s">
        <v>171</v>
      </c>
      <c r="J116" s="1" t="s">
        <v>247</v>
      </c>
      <c r="K116" s="1" t="s">
        <v>248</v>
      </c>
      <c r="L116" s="1" t="s">
        <v>198</v>
      </c>
      <c r="N116" s="4" t="n">
        <v>1151.8</v>
      </c>
      <c r="O116" s="4" t="n">
        <v>50.4</v>
      </c>
      <c r="P116" s="4" t="n">
        <v>68.2</v>
      </c>
      <c r="Q116" s="4" t="n">
        <v>1.36</v>
      </c>
      <c r="R116" s="4" t="n">
        <v>2701.3</v>
      </c>
      <c r="S116" s="4" t="n">
        <v>103.3</v>
      </c>
      <c r="T116" s="4" t="n">
        <v>194.3</v>
      </c>
      <c r="U116" s="4" t="n">
        <v>1.88</v>
      </c>
      <c r="V116" s="4" t="n">
        <v>2701.3</v>
      </c>
      <c r="W116" s="4" t="n">
        <v>71.8</v>
      </c>
      <c r="X116" s="4" t="n">
        <v>119.3</v>
      </c>
      <c r="Y116" s="4" t="n">
        <v>1.66</v>
      </c>
      <c r="AA116" s="4" t="n">
        <v>2.8</v>
      </c>
    </row>
    <row r="117" customFormat="false" ht="12.8" hidden="false" customHeight="false" outlineLevel="0" collapsed="false">
      <c r="A117" s="1" t="n">
        <v>36</v>
      </c>
      <c r="B117" s="1" t="s">
        <v>246</v>
      </c>
      <c r="C117" s="1" t="n">
        <v>2014</v>
      </c>
      <c r="D117" s="1" t="s">
        <v>249</v>
      </c>
      <c r="E117" s="1" t="s">
        <v>178</v>
      </c>
      <c r="F117" s="1" t="s">
        <v>177</v>
      </c>
      <c r="G117" s="2" t="n">
        <v>25000</v>
      </c>
      <c r="H117" s="1" t="s">
        <v>181</v>
      </c>
      <c r="I117" s="1" t="s">
        <v>171</v>
      </c>
      <c r="J117" s="1" t="s">
        <v>247</v>
      </c>
      <c r="K117" s="1" t="s">
        <v>248</v>
      </c>
      <c r="L117" s="1" t="s">
        <v>198</v>
      </c>
      <c r="N117" s="4" t="n">
        <v>1195.8</v>
      </c>
      <c r="O117" s="4" t="n">
        <v>52.4</v>
      </c>
      <c r="P117" s="4" t="n">
        <v>70.1</v>
      </c>
      <c r="Q117" s="4" t="n">
        <v>1.34</v>
      </c>
      <c r="R117" s="4" t="n">
        <v>2730.3</v>
      </c>
      <c r="S117" s="4" t="n">
        <v>102.3</v>
      </c>
      <c r="T117" s="4" t="n">
        <v>195.3</v>
      </c>
      <c r="U117" s="4" t="n">
        <v>1.91</v>
      </c>
      <c r="V117" s="4" t="n">
        <v>2730.3</v>
      </c>
      <c r="W117" s="4" t="n">
        <v>72.6</v>
      </c>
      <c r="X117" s="4" t="n">
        <v>120.9</v>
      </c>
      <c r="Y117" s="4" t="n">
        <v>1.66</v>
      </c>
      <c r="AA117" s="4" t="n">
        <v>3</v>
      </c>
    </row>
    <row r="118" customFormat="false" ht="12.8" hidden="false" customHeight="false" outlineLevel="0" collapsed="false">
      <c r="A118" s="1" t="n">
        <v>36</v>
      </c>
      <c r="B118" s="1" t="s">
        <v>246</v>
      </c>
      <c r="C118" s="1" t="n">
        <v>2014</v>
      </c>
      <c r="D118" s="1" t="s">
        <v>249</v>
      </c>
      <c r="E118" s="1" t="s">
        <v>178</v>
      </c>
      <c r="F118" s="1" t="s">
        <v>177</v>
      </c>
      <c r="G118" s="2" t="n">
        <v>50000</v>
      </c>
      <c r="H118" s="1" t="s">
        <v>181</v>
      </c>
      <c r="I118" s="1" t="s">
        <v>171</v>
      </c>
      <c r="J118" s="1" t="s">
        <v>247</v>
      </c>
      <c r="K118" s="1" t="s">
        <v>248</v>
      </c>
      <c r="L118" s="1" t="s">
        <v>198</v>
      </c>
      <c r="N118" s="4" t="n">
        <v>1173.8</v>
      </c>
      <c r="O118" s="4" t="n">
        <v>51.4</v>
      </c>
      <c r="P118" s="4" t="n">
        <v>67.8</v>
      </c>
      <c r="Q118" s="4" t="n">
        <v>1.32</v>
      </c>
      <c r="R118" s="4" t="n">
        <v>2763.8</v>
      </c>
      <c r="S118" s="4" t="n">
        <v>106</v>
      </c>
      <c r="T118" s="4" t="n">
        <v>196.7</v>
      </c>
      <c r="U118" s="4" t="n">
        <v>1.86</v>
      </c>
      <c r="V118" s="4" t="n">
        <v>2763.8</v>
      </c>
      <c r="W118" s="4" t="n">
        <v>73.5</v>
      </c>
      <c r="X118" s="4" t="n">
        <v>120.1</v>
      </c>
      <c r="Y118" s="4" t="n">
        <v>1.63</v>
      </c>
      <c r="AA118" s="4" t="n">
        <v>3.2</v>
      </c>
    </row>
    <row r="119" customFormat="false" ht="12.8" hidden="false" customHeight="false" outlineLevel="0" collapsed="false">
      <c r="A119" s="1" t="n">
        <v>36</v>
      </c>
      <c r="B119" s="1" t="s">
        <v>246</v>
      </c>
      <c r="C119" s="1" t="n">
        <v>2014</v>
      </c>
      <c r="D119" s="1" t="s">
        <v>249</v>
      </c>
      <c r="E119" s="1" t="s">
        <v>178</v>
      </c>
      <c r="F119" s="1" t="s">
        <v>177</v>
      </c>
      <c r="G119" s="2" t="n">
        <v>75000</v>
      </c>
      <c r="H119" s="1" t="s">
        <v>181</v>
      </c>
      <c r="I119" s="1" t="s">
        <v>171</v>
      </c>
      <c r="J119" s="1" t="s">
        <v>247</v>
      </c>
      <c r="K119" s="1" t="s">
        <v>248</v>
      </c>
      <c r="L119" s="1" t="s">
        <v>198</v>
      </c>
      <c r="N119" s="4" t="n">
        <v>1176</v>
      </c>
      <c r="O119" s="4" t="n">
        <v>51.5</v>
      </c>
      <c r="P119" s="4" t="n">
        <v>68.6</v>
      </c>
      <c r="Q119" s="4" t="n">
        <v>1.33</v>
      </c>
      <c r="R119" s="4" t="n">
        <v>2677.5</v>
      </c>
      <c r="S119" s="4" t="n">
        <v>100.1</v>
      </c>
      <c r="T119" s="4" t="n">
        <v>193.6</v>
      </c>
      <c r="U119" s="4" t="n">
        <v>1.93</v>
      </c>
      <c r="V119" s="4" t="n">
        <v>2677.5</v>
      </c>
      <c r="W119" s="4" t="n">
        <v>71.2</v>
      </c>
      <c r="X119" s="4" t="n">
        <v>119.3</v>
      </c>
      <c r="Y119" s="4" t="n">
        <v>1.68</v>
      </c>
      <c r="AA119" s="4" t="n">
        <v>3</v>
      </c>
    </row>
    <row r="120" customFormat="false" ht="12.8" hidden="false" customHeight="false" outlineLevel="0" collapsed="false">
      <c r="A120" s="1" t="n">
        <v>37</v>
      </c>
      <c r="B120" s="1" t="s">
        <v>246</v>
      </c>
      <c r="C120" s="1" t="n">
        <v>2014</v>
      </c>
      <c r="D120" s="1" t="s">
        <v>169</v>
      </c>
      <c r="E120" s="1" t="s">
        <v>169</v>
      </c>
      <c r="F120" s="1" t="s">
        <v>169</v>
      </c>
      <c r="G120" s="2" t="n">
        <v>0</v>
      </c>
      <c r="H120" s="1" t="s">
        <v>181</v>
      </c>
      <c r="I120" s="1" t="s">
        <v>171</v>
      </c>
      <c r="J120" s="1" t="s">
        <v>247</v>
      </c>
      <c r="K120" s="1" t="s">
        <v>248</v>
      </c>
      <c r="L120" s="1" t="s">
        <v>198</v>
      </c>
      <c r="N120" s="4" t="n">
        <v>1083.6</v>
      </c>
      <c r="O120" s="4" t="n">
        <v>47.3</v>
      </c>
      <c r="P120" s="4" t="n">
        <v>67.1</v>
      </c>
      <c r="Q120" s="4" t="n">
        <v>1.42</v>
      </c>
      <c r="R120" s="4" t="n">
        <v>2345.1</v>
      </c>
      <c r="S120" s="4" t="n">
        <v>84.1</v>
      </c>
      <c r="T120" s="4" t="n">
        <v>157.6</v>
      </c>
      <c r="U120" s="4" t="n">
        <v>1.87</v>
      </c>
      <c r="V120" s="4" t="n">
        <v>2345.1</v>
      </c>
      <c r="W120" s="4" t="n">
        <v>62.2</v>
      </c>
      <c r="X120" s="4" t="n">
        <v>103.8</v>
      </c>
      <c r="Y120" s="4" t="n">
        <v>1.67</v>
      </c>
      <c r="AJ120" s="4" t="n">
        <v>73.3</v>
      </c>
      <c r="AK120" s="4" t="n">
        <v>77.3</v>
      </c>
      <c r="AL120" s="4" t="n">
        <v>69.5</v>
      </c>
      <c r="AM120" s="4" t="n">
        <v>78.5</v>
      </c>
      <c r="DM120" s="4" t="n">
        <v>735</v>
      </c>
      <c r="DN120" s="4" t="n">
        <v>491</v>
      </c>
      <c r="DP120" s="4" t="n">
        <v>97</v>
      </c>
      <c r="DQ120" s="4" t="n">
        <v>92</v>
      </c>
      <c r="DS120" s="4" t="n">
        <f aca="false">DM120/DP120</f>
        <v>7.57731958762887</v>
      </c>
      <c r="DT120" s="4" t="n">
        <f aca="false">DN120/DQ120</f>
        <v>5.33695652173913</v>
      </c>
    </row>
    <row r="121" customFormat="false" ht="12.8" hidden="false" customHeight="false" outlineLevel="0" collapsed="false">
      <c r="A121" s="1" t="n">
        <v>37</v>
      </c>
      <c r="B121" s="1" t="s">
        <v>246</v>
      </c>
      <c r="C121" s="1" t="n">
        <v>2014</v>
      </c>
      <c r="D121" s="1" t="s">
        <v>249</v>
      </c>
      <c r="E121" s="1" t="s">
        <v>178</v>
      </c>
      <c r="F121" s="1" t="s">
        <v>177</v>
      </c>
      <c r="G121" s="2" t="n">
        <v>25000</v>
      </c>
      <c r="H121" s="1" t="s">
        <v>181</v>
      </c>
      <c r="I121" s="1" t="s">
        <v>171</v>
      </c>
      <c r="J121" s="1" t="s">
        <v>247</v>
      </c>
      <c r="K121" s="1" t="s">
        <v>248</v>
      </c>
      <c r="L121" s="1" t="s">
        <v>198</v>
      </c>
      <c r="N121" s="4" t="n">
        <v>1176</v>
      </c>
      <c r="O121" s="4" t="n">
        <v>51.5</v>
      </c>
      <c r="P121" s="4" t="n">
        <v>70.9</v>
      </c>
      <c r="Q121" s="4" t="n">
        <v>1.37</v>
      </c>
      <c r="R121" s="4" t="n">
        <v>2458.5</v>
      </c>
      <c r="S121" s="4" t="n">
        <v>85.5</v>
      </c>
      <c r="T121" s="4" t="n">
        <v>162.2</v>
      </c>
      <c r="U121" s="4" t="n">
        <v>1.9</v>
      </c>
      <c r="V121" s="4" t="n">
        <v>2458.5</v>
      </c>
      <c r="W121" s="4" t="n">
        <v>65.3</v>
      </c>
      <c r="X121" s="4" t="n">
        <v>107.9</v>
      </c>
      <c r="Y121" s="4" t="n">
        <v>1.65</v>
      </c>
      <c r="AJ121" s="4" t="n">
        <v>73.8</v>
      </c>
      <c r="AK121" s="4" t="n">
        <v>77.9</v>
      </c>
      <c r="AL121" s="4" t="n">
        <v>68.9</v>
      </c>
      <c r="AM121" s="4" t="n">
        <v>79.4</v>
      </c>
      <c r="DM121" s="4" t="n">
        <v>728</v>
      </c>
      <c r="DN121" s="4" t="n">
        <v>469</v>
      </c>
      <c r="DP121" s="4" t="n">
        <v>101</v>
      </c>
      <c r="DQ121" s="4" t="n">
        <v>90</v>
      </c>
      <c r="DS121" s="4" t="n">
        <f aca="false">DM121/DP121</f>
        <v>7.20792079207921</v>
      </c>
      <c r="DT121" s="4" t="n">
        <f aca="false">DN121/DQ121</f>
        <v>5.21111111111111</v>
      </c>
    </row>
    <row r="122" customFormat="false" ht="12.8" hidden="false" customHeight="false" outlineLevel="0" collapsed="false">
      <c r="A122" s="1" t="n">
        <v>37</v>
      </c>
      <c r="B122" s="1" t="s">
        <v>246</v>
      </c>
      <c r="C122" s="1" t="n">
        <v>2014</v>
      </c>
      <c r="D122" s="1" t="s">
        <v>249</v>
      </c>
      <c r="E122" s="1" t="s">
        <v>178</v>
      </c>
      <c r="F122" s="1" t="s">
        <v>177</v>
      </c>
      <c r="G122" s="2" t="n">
        <v>50000</v>
      </c>
      <c r="H122" s="1" t="s">
        <v>181</v>
      </c>
      <c r="I122" s="1" t="s">
        <v>171</v>
      </c>
      <c r="J122" s="1" t="s">
        <v>247</v>
      </c>
      <c r="K122" s="1" t="s">
        <v>248</v>
      </c>
      <c r="L122" s="1" t="s">
        <v>198</v>
      </c>
      <c r="N122" s="4" t="n">
        <v>1118.8</v>
      </c>
      <c r="O122" s="4" t="n">
        <v>48.9</v>
      </c>
      <c r="P122" s="4" t="n">
        <v>68.2</v>
      </c>
      <c r="Q122" s="4" t="n">
        <v>1.4</v>
      </c>
      <c r="R122" s="4" t="n">
        <v>2464.3</v>
      </c>
      <c r="S122" s="4" t="n">
        <v>89.7</v>
      </c>
      <c r="T122" s="4" t="n">
        <v>165</v>
      </c>
      <c r="U122" s="4" t="n">
        <v>1.84</v>
      </c>
      <c r="V122" s="4" t="n">
        <v>2464.3</v>
      </c>
      <c r="W122" s="4" t="n">
        <v>65.4</v>
      </c>
      <c r="X122" s="4" t="n">
        <v>107.4</v>
      </c>
      <c r="Y122" s="4" t="n">
        <v>1.64</v>
      </c>
      <c r="AJ122" s="4" t="n">
        <v>73.8</v>
      </c>
      <c r="AK122" s="4" t="n">
        <v>78</v>
      </c>
      <c r="AL122" s="4" t="n">
        <v>67.7</v>
      </c>
      <c r="AM122" s="4" t="n">
        <v>79.1</v>
      </c>
      <c r="DM122" s="4" t="n">
        <v>825</v>
      </c>
      <c r="DN122" s="4" t="n">
        <v>520</v>
      </c>
      <c r="DP122" s="4" t="n">
        <v>108</v>
      </c>
      <c r="DQ122" s="4" t="n">
        <v>92</v>
      </c>
      <c r="DS122" s="4" t="n">
        <f aca="false">DM122/DP122</f>
        <v>7.63888888888889</v>
      </c>
      <c r="DT122" s="4" t="n">
        <f aca="false">DN122/DQ122</f>
        <v>5.65217391304348</v>
      </c>
    </row>
    <row r="123" customFormat="false" ht="12.8" hidden="false" customHeight="false" outlineLevel="0" collapsed="false">
      <c r="A123" s="1" t="n">
        <v>37</v>
      </c>
      <c r="B123" s="1" t="s">
        <v>246</v>
      </c>
      <c r="C123" s="1" t="n">
        <v>2014</v>
      </c>
      <c r="D123" s="1" t="s">
        <v>249</v>
      </c>
      <c r="E123" s="1" t="s">
        <v>178</v>
      </c>
      <c r="F123" s="1" t="s">
        <v>177</v>
      </c>
      <c r="G123" s="2" t="n">
        <v>75000</v>
      </c>
      <c r="H123" s="1" t="s">
        <v>181</v>
      </c>
      <c r="I123" s="1" t="s">
        <v>171</v>
      </c>
      <c r="J123" s="1" t="s">
        <v>247</v>
      </c>
      <c r="K123" s="1" t="s">
        <v>248</v>
      </c>
      <c r="L123" s="1" t="s">
        <v>198</v>
      </c>
      <c r="N123" s="4" t="n">
        <v>1114.4</v>
      </c>
      <c r="O123" s="4" t="n">
        <v>48.7</v>
      </c>
      <c r="P123" s="4" t="n">
        <v>67.7</v>
      </c>
      <c r="Q123" s="4" t="n">
        <v>1.39</v>
      </c>
      <c r="R123" s="4" t="n">
        <v>2434.4</v>
      </c>
      <c r="S123" s="4" t="n">
        <v>88</v>
      </c>
      <c r="T123" s="4" t="n">
        <v>162.8</v>
      </c>
      <c r="U123" s="4" t="n">
        <v>1.85</v>
      </c>
      <c r="V123" s="4" t="n">
        <v>2434.4</v>
      </c>
      <c r="W123" s="4" t="n">
        <v>64.6</v>
      </c>
      <c r="X123" s="4" t="n">
        <v>106.3</v>
      </c>
      <c r="Y123" s="4" t="n">
        <v>1.64</v>
      </c>
      <c r="AJ123" s="4" t="n">
        <v>73.5</v>
      </c>
      <c r="AK123" s="4" t="n">
        <v>77.7</v>
      </c>
      <c r="AL123" s="4" t="n">
        <v>68.3</v>
      </c>
      <c r="AM123" s="4" t="n">
        <v>79</v>
      </c>
      <c r="DM123" s="4" t="n">
        <v>738</v>
      </c>
      <c r="DN123" s="4" t="n">
        <v>450</v>
      </c>
      <c r="DP123" s="4" t="n">
        <v>102</v>
      </c>
      <c r="DQ123" s="4" t="n">
        <v>84</v>
      </c>
      <c r="DS123" s="4" t="n">
        <f aca="false">DM123/DP123</f>
        <v>7.23529411764706</v>
      </c>
      <c r="DT123" s="4" t="n">
        <f aca="false">DN123/DQ123</f>
        <v>5.35714285714286</v>
      </c>
    </row>
    <row r="124" customFormat="false" ht="12.8" hidden="false" customHeight="false" outlineLevel="0" collapsed="false">
      <c r="A124" s="1" t="n">
        <v>38</v>
      </c>
      <c r="B124" s="1" t="s">
        <v>246</v>
      </c>
      <c r="C124" s="1" t="n">
        <v>2014</v>
      </c>
      <c r="D124" s="1" t="s">
        <v>169</v>
      </c>
      <c r="E124" s="1" t="s">
        <v>169</v>
      </c>
      <c r="F124" s="1" t="s">
        <v>169</v>
      </c>
      <c r="G124" s="2" t="n">
        <v>0</v>
      </c>
      <c r="H124" s="1" t="s">
        <v>181</v>
      </c>
      <c r="I124" s="1" t="s">
        <v>171</v>
      </c>
      <c r="J124" s="1" t="s">
        <v>247</v>
      </c>
      <c r="K124" s="1" t="s">
        <v>248</v>
      </c>
      <c r="L124" s="1" t="s">
        <v>198</v>
      </c>
      <c r="N124" s="4" t="n">
        <v>1125.4</v>
      </c>
      <c r="O124" s="4" t="n">
        <v>49.2</v>
      </c>
      <c r="P124" s="4" t="n">
        <v>69.3</v>
      </c>
      <c r="Q124" s="4" t="n">
        <v>1.41</v>
      </c>
      <c r="R124" s="4" t="n">
        <v>2448.4</v>
      </c>
      <c r="S124" s="4" t="n">
        <v>88.2</v>
      </c>
      <c r="T124" s="4" t="n">
        <v>161.8</v>
      </c>
      <c r="U124" s="4" t="n">
        <v>1.84</v>
      </c>
      <c r="V124" s="4" t="n">
        <v>2448.4</v>
      </c>
      <c r="W124" s="4" t="n">
        <v>65</v>
      </c>
      <c r="X124" s="4" t="n">
        <v>106.8</v>
      </c>
      <c r="Y124" s="4" t="n">
        <v>1.64</v>
      </c>
      <c r="AJ124" s="4" t="n">
        <v>74</v>
      </c>
      <c r="AK124" s="4" t="n">
        <v>78.1</v>
      </c>
      <c r="AL124" s="4" t="n">
        <v>69.1</v>
      </c>
      <c r="AM124" s="4" t="n">
        <v>79.4</v>
      </c>
      <c r="DM124" s="4" t="n">
        <v>732</v>
      </c>
      <c r="DN124" s="4" t="n">
        <v>484</v>
      </c>
      <c r="DP124" s="4" t="n">
        <v>99</v>
      </c>
      <c r="DQ124" s="4" t="n">
        <v>84</v>
      </c>
      <c r="DS124" s="4" t="n">
        <f aca="false">DM124/DP124</f>
        <v>7.39393939393939</v>
      </c>
      <c r="DT124" s="4" t="n">
        <f aca="false">DN124/DQ124</f>
        <v>5.76190476190476</v>
      </c>
    </row>
    <row r="125" customFormat="false" ht="12.8" hidden="false" customHeight="false" outlineLevel="0" collapsed="false">
      <c r="A125" s="1" t="n">
        <v>38</v>
      </c>
      <c r="B125" s="1" t="s">
        <v>246</v>
      </c>
      <c r="C125" s="1" t="n">
        <v>2014</v>
      </c>
      <c r="D125" s="1" t="s">
        <v>249</v>
      </c>
      <c r="E125" s="1" t="s">
        <v>178</v>
      </c>
      <c r="F125" s="1" t="s">
        <v>177</v>
      </c>
      <c r="G125" s="2" t="n">
        <v>25000</v>
      </c>
      <c r="H125" s="1" t="s">
        <v>181</v>
      </c>
      <c r="I125" s="1" t="s">
        <v>171</v>
      </c>
      <c r="J125" s="1" t="s">
        <v>247</v>
      </c>
      <c r="K125" s="1" t="s">
        <v>248</v>
      </c>
      <c r="L125" s="1" t="s">
        <v>198</v>
      </c>
      <c r="N125" s="4" t="n">
        <v>1154</v>
      </c>
      <c r="O125" s="4" t="n">
        <v>50.5</v>
      </c>
      <c r="P125" s="4" t="n">
        <v>71</v>
      </c>
      <c r="Q125" s="4" t="n">
        <v>1.41</v>
      </c>
      <c r="R125" s="4" t="n">
        <v>2532.5</v>
      </c>
      <c r="S125" s="4" t="n">
        <v>91.9</v>
      </c>
      <c r="T125" s="4" t="n">
        <v>166.9</v>
      </c>
      <c r="U125" s="4" t="n">
        <v>1.82</v>
      </c>
      <c r="V125" s="4" t="n">
        <v>2532.5</v>
      </c>
      <c r="W125" s="4" t="n">
        <v>67.2</v>
      </c>
      <c r="X125" s="4" t="n">
        <v>109.9</v>
      </c>
      <c r="Y125" s="4" t="n">
        <v>1.63</v>
      </c>
      <c r="AJ125" s="4" t="n">
        <v>73.5</v>
      </c>
      <c r="AK125" s="4" t="n">
        <v>77.7</v>
      </c>
      <c r="AL125" s="4" t="n">
        <v>68.9</v>
      </c>
      <c r="AM125" s="4" t="n">
        <v>79.2</v>
      </c>
      <c r="DM125" s="4" t="n">
        <v>715</v>
      </c>
      <c r="DN125" s="4" t="n">
        <v>432</v>
      </c>
      <c r="DP125" s="4" t="n">
        <v>88</v>
      </c>
      <c r="DQ125" s="4" t="n">
        <v>89</v>
      </c>
      <c r="DS125" s="4" t="n">
        <f aca="false">DM125/DP125</f>
        <v>8.125</v>
      </c>
      <c r="DT125" s="4" t="n">
        <f aca="false">DN125/DQ125</f>
        <v>4.85393258426966</v>
      </c>
    </row>
    <row r="126" customFormat="false" ht="12.8" hidden="false" customHeight="false" outlineLevel="0" collapsed="false">
      <c r="A126" s="1" t="n">
        <v>38</v>
      </c>
      <c r="B126" s="1" t="s">
        <v>246</v>
      </c>
      <c r="C126" s="1" t="n">
        <v>2014</v>
      </c>
      <c r="D126" s="1" t="s">
        <v>249</v>
      </c>
      <c r="E126" s="1" t="s">
        <v>178</v>
      </c>
      <c r="F126" s="1" t="s">
        <v>177</v>
      </c>
      <c r="G126" s="2" t="n">
        <v>50000</v>
      </c>
      <c r="H126" s="1" t="s">
        <v>181</v>
      </c>
      <c r="I126" s="1" t="s">
        <v>171</v>
      </c>
      <c r="J126" s="1" t="s">
        <v>247</v>
      </c>
      <c r="K126" s="1" t="s">
        <v>248</v>
      </c>
      <c r="L126" s="1" t="s">
        <v>198</v>
      </c>
      <c r="N126" s="4" t="n">
        <v>1171.6</v>
      </c>
      <c r="O126" s="4" t="n">
        <v>51.3</v>
      </c>
      <c r="P126" s="4" t="n">
        <v>71.1</v>
      </c>
      <c r="Q126" s="4" t="n">
        <v>1.39</v>
      </c>
      <c r="R126" s="4" t="n">
        <v>2625.1</v>
      </c>
      <c r="S126" s="4" t="n">
        <v>96.9</v>
      </c>
      <c r="T126" s="4" t="n">
        <v>176.9</v>
      </c>
      <c r="U126" s="4" t="n">
        <v>1.83</v>
      </c>
      <c r="V126" s="4" t="n">
        <v>2625.1</v>
      </c>
      <c r="W126" s="4" t="n">
        <v>69.8</v>
      </c>
      <c r="X126" s="4" t="n">
        <v>114.1</v>
      </c>
      <c r="Y126" s="4" t="n">
        <v>1.64</v>
      </c>
      <c r="AJ126" s="4" t="n">
        <v>73.6</v>
      </c>
      <c r="AK126" s="4" t="n">
        <v>77.8</v>
      </c>
      <c r="AL126" s="4" t="n">
        <v>68.4</v>
      </c>
      <c r="AM126" s="4" t="n">
        <v>79.1</v>
      </c>
      <c r="DM126" s="4" t="n">
        <v>732</v>
      </c>
      <c r="DN126" s="4" t="n">
        <v>430</v>
      </c>
      <c r="DP126" s="4" t="n">
        <v>101</v>
      </c>
      <c r="DQ126" s="4" t="n">
        <v>80</v>
      </c>
      <c r="DS126" s="4" t="n">
        <f aca="false">DM126/DP126</f>
        <v>7.24752475247525</v>
      </c>
      <c r="DT126" s="4" t="n">
        <f aca="false">DN126/DQ126</f>
        <v>5.375</v>
      </c>
    </row>
    <row r="127" customFormat="false" ht="12.8" hidden="false" customHeight="false" outlineLevel="0" collapsed="false">
      <c r="A127" s="1" t="n">
        <v>38</v>
      </c>
      <c r="B127" s="1" t="s">
        <v>246</v>
      </c>
      <c r="C127" s="1" t="n">
        <v>2014</v>
      </c>
      <c r="D127" s="1" t="s">
        <v>249</v>
      </c>
      <c r="E127" s="1" t="s">
        <v>178</v>
      </c>
      <c r="F127" s="1" t="s">
        <v>177</v>
      </c>
      <c r="G127" s="2" t="n">
        <v>75000</v>
      </c>
      <c r="H127" s="1" t="s">
        <v>181</v>
      </c>
      <c r="I127" s="1" t="s">
        <v>171</v>
      </c>
      <c r="J127" s="1" t="s">
        <v>247</v>
      </c>
      <c r="K127" s="1" t="s">
        <v>248</v>
      </c>
      <c r="L127" s="1" t="s">
        <v>198</v>
      </c>
      <c r="N127" s="4" t="n">
        <v>1156.2</v>
      </c>
      <c r="O127" s="4" t="n">
        <v>50.6</v>
      </c>
      <c r="P127" s="4" t="n">
        <v>69.4</v>
      </c>
      <c r="Q127" s="4" t="n">
        <v>1.37</v>
      </c>
      <c r="R127" s="4" t="n">
        <v>2534.7</v>
      </c>
      <c r="S127" s="4" t="n">
        <v>91.9</v>
      </c>
      <c r="T127" s="4" t="n">
        <v>164.5</v>
      </c>
      <c r="U127" s="4" t="n">
        <v>1.8</v>
      </c>
      <c r="V127" s="4" t="n">
        <v>2534.7</v>
      </c>
      <c r="W127" s="4" t="n">
        <v>67.4</v>
      </c>
      <c r="X127" s="4" t="n">
        <v>108</v>
      </c>
      <c r="Y127" s="4" t="n">
        <v>1.6</v>
      </c>
      <c r="AJ127" s="4" t="n">
        <v>73.9</v>
      </c>
      <c r="AK127" s="4" t="n">
        <v>78.2</v>
      </c>
      <c r="AL127" s="4" t="n">
        <v>69.8</v>
      </c>
      <c r="AM127" s="4" t="n">
        <v>79.7</v>
      </c>
      <c r="DM127" s="4" t="n">
        <v>709</v>
      </c>
      <c r="DN127" s="4" t="n">
        <v>446</v>
      </c>
      <c r="DP127" s="4" t="n">
        <v>90</v>
      </c>
      <c r="DQ127" s="4" t="n">
        <v>84</v>
      </c>
      <c r="DS127" s="4" t="n">
        <f aca="false">DM127/DP127</f>
        <v>7.87777777777778</v>
      </c>
      <c r="DT127" s="4" t="n">
        <f aca="false">DN127/DQ127</f>
        <v>5.30952380952381</v>
      </c>
    </row>
    <row r="128" customFormat="false" ht="12.8" hidden="false" customHeight="false" outlineLevel="0" collapsed="false">
      <c r="A128" s="1" t="n">
        <v>39</v>
      </c>
      <c r="B128" s="1" t="s">
        <v>250</v>
      </c>
      <c r="C128" s="1" t="n">
        <v>2014</v>
      </c>
      <c r="D128" s="1" t="s">
        <v>169</v>
      </c>
      <c r="E128" s="1" t="s">
        <v>169</v>
      </c>
      <c r="F128" s="1" t="s">
        <v>169</v>
      </c>
      <c r="G128" s="2" t="n">
        <v>0</v>
      </c>
      <c r="H128" s="1" t="s">
        <v>181</v>
      </c>
      <c r="I128" s="1" t="s">
        <v>185</v>
      </c>
      <c r="J128" s="1" t="s">
        <v>172</v>
      </c>
      <c r="K128" s="1" t="s">
        <v>251</v>
      </c>
      <c r="L128" s="1" t="s">
        <v>252</v>
      </c>
      <c r="N128" s="4" t="n">
        <v>971.2</v>
      </c>
      <c r="O128" s="4" t="n">
        <v>44.2</v>
      </c>
      <c r="P128" s="4" t="n">
        <v>60.6</v>
      </c>
      <c r="Q128" s="4" t="n">
        <v>1.37</v>
      </c>
      <c r="R128" s="4" t="n">
        <v>1963.4</v>
      </c>
      <c r="S128" s="4" t="n">
        <v>90.2</v>
      </c>
      <c r="T128" s="4" t="n">
        <v>151.4</v>
      </c>
      <c r="U128" s="4" t="n">
        <v>1.68</v>
      </c>
      <c r="V128" s="4" t="n">
        <v>1963.4</v>
      </c>
      <c r="W128" s="4" t="n">
        <v>60</v>
      </c>
      <c r="X128" s="4" t="n">
        <v>91.8</v>
      </c>
      <c r="Y128" s="4" t="n">
        <v>1.53</v>
      </c>
      <c r="DL128" s="4" t="n">
        <v>738</v>
      </c>
      <c r="DO128" s="4" t="n">
        <v>146</v>
      </c>
      <c r="DR128" s="4" t="n">
        <f aca="false">DL128/DO128</f>
        <v>5.05479452054795</v>
      </c>
    </row>
    <row r="129" customFormat="false" ht="12.8" hidden="false" customHeight="false" outlineLevel="0" collapsed="false">
      <c r="A129" s="1" t="n">
        <v>39</v>
      </c>
      <c r="B129" s="1" t="s">
        <v>250</v>
      </c>
      <c r="C129" s="1" t="n">
        <v>2014</v>
      </c>
      <c r="D129" s="1" t="s">
        <v>249</v>
      </c>
      <c r="E129" s="1" t="s">
        <v>178</v>
      </c>
      <c r="F129" s="1" t="s">
        <v>177</v>
      </c>
      <c r="G129" s="2" t="n">
        <v>25000</v>
      </c>
      <c r="H129" s="1" t="s">
        <v>181</v>
      </c>
      <c r="I129" s="1" t="s">
        <v>185</v>
      </c>
      <c r="J129" s="1" t="s">
        <v>172</v>
      </c>
      <c r="K129" s="1" t="s">
        <v>251</v>
      </c>
      <c r="L129" s="1" t="s">
        <v>252</v>
      </c>
      <c r="N129" s="4" t="n">
        <v>983.8</v>
      </c>
      <c r="O129" s="4" t="n">
        <v>44.8</v>
      </c>
      <c r="P129" s="4" t="n">
        <v>60.1</v>
      </c>
      <c r="Q129" s="4" t="n">
        <v>1.33</v>
      </c>
      <c r="R129" s="4" t="n">
        <v>1979.3</v>
      </c>
      <c r="S129" s="4" t="n">
        <v>90.5</v>
      </c>
      <c r="T129" s="4" t="n">
        <v>155.1</v>
      </c>
      <c r="U129" s="4" t="n">
        <v>1.72</v>
      </c>
      <c r="V129" s="4" t="n">
        <v>1979.3</v>
      </c>
      <c r="W129" s="4" t="n">
        <v>60.5</v>
      </c>
      <c r="X129" s="4" t="n">
        <v>92.7</v>
      </c>
      <c r="Y129" s="4" t="n">
        <v>1.53</v>
      </c>
      <c r="DL129" s="4" t="n">
        <v>715</v>
      </c>
      <c r="DO129" s="4" t="n">
        <v>142</v>
      </c>
      <c r="DR129" s="4" t="n">
        <f aca="false">DL129/DO129</f>
        <v>5.03521126760563</v>
      </c>
    </row>
    <row r="130" customFormat="false" ht="12.8" hidden="false" customHeight="false" outlineLevel="0" collapsed="false">
      <c r="A130" s="1" t="n">
        <v>40</v>
      </c>
      <c r="B130" s="1" t="s">
        <v>250</v>
      </c>
      <c r="C130" s="1" t="n">
        <v>2014</v>
      </c>
      <c r="D130" s="1" t="s">
        <v>169</v>
      </c>
      <c r="E130" s="1" t="s">
        <v>169</v>
      </c>
      <c r="F130" s="1" t="s">
        <v>169</v>
      </c>
      <c r="G130" s="2" t="n">
        <v>0</v>
      </c>
      <c r="H130" s="1" t="s">
        <v>181</v>
      </c>
      <c r="I130" s="1" t="s">
        <v>185</v>
      </c>
      <c r="J130" s="1" t="s">
        <v>172</v>
      </c>
      <c r="K130" s="1" t="s">
        <v>185</v>
      </c>
      <c r="L130" s="1" t="s">
        <v>172</v>
      </c>
      <c r="N130" s="4" t="n">
        <f aca="false">O130*21+44</f>
        <v>930.899999999999</v>
      </c>
      <c r="O130" s="4" t="n">
        <v>42.2333333333333</v>
      </c>
      <c r="P130" s="4" t="n">
        <v>58.3666666666667</v>
      </c>
      <c r="Q130" s="4" t="n">
        <v>1.3820047355959</v>
      </c>
    </row>
    <row r="131" customFormat="false" ht="12.8" hidden="false" customHeight="false" outlineLevel="0" collapsed="false">
      <c r="A131" s="1" t="n">
        <v>40</v>
      </c>
      <c r="B131" s="1" t="s">
        <v>250</v>
      </c>
      <c r="C131" s="1" t="n">
        <v>2014</v>
      </c>
      <c r="D131" s="1" t="s">
        <v>249</v>
      </c>
      <c r="E131" s="1" t="s">
        <v>178</v>
      </c>
      <c r="F131" s="1" t="s">
        <v>177</v>
      </c>
      <c r="G131" s="2" t="n">
        <v>25000</v>
      </c>
      <c r="H131" s="1" t="s">
        <v>181</v>
      </c>
      <c r="I131" s="1" t="s">
        <v>185</v>
      </c>
      <c r="J131" s="1" t="s">
        <v>172</v>
      </c>
      <c r="K131" s="1" t="s">
        <v>185</v>
      </c>
      <c r="L131" s="1" t="s">
        <v>172</v>
      </c>
      <c r="N131" s="4" t="n">
        <f aca="false">O131*21+44</f>
        <v>953.3</v>
      </c>
      <c r="O131" s="4" t="n">
        <v>43.3</v>
      </c>
      <c r="P131" s="4" t="n">
        <v>58.6666666666667</v>
      </c>
      <c r="Q131" s="4" t="n">
        <v>1.3548883756736</v>
      </c>
    </row>
    <row r="132" customFormat="false" ht="12.8" hidden="false" customHeight="false" outlineLevel="0" collapsed="false">
      <c r="A132" s="1" t="n">
        <v>41</v>
      </c>
      <c r="B132" s="1" t="s">
        <v>250</v>
      </c>
      <c r="C132" s="1" t="n">
        <v>2014</v>
      </c>
      <c r="D132" s="1" t="s">
        <v>169</v>
      </c>
      <c r="E132" s="1" t="s">
        <v>169</v>
      </c>
      <c r="F132" s="1" t="s">
        <v>169</v>
      </c>
      <c r="G132" s="2" t="n">
        <v>0</v>
      </c>
      <c r="H132" s="1" t="s">
        <v>181</v>
      </c>
      <c r="I132" s="1" t="s">
        <v>185</v>
      </c>
      <c r="J132" s="1" t="s">
        <v>172</v>
      </c>
      <c r="K132" s="1" t="s">
        <v>185</v>
      </c>
      <c r="L132" s="1" t="s">
        <v>172</v>
      </c>
      <c r="N132" s="4" t="n">
        <f aca="false">O132*21+44</f>
        <v>968.699999999999</v>
      </c>
      <c r="O132" s="4" t="n">
        <v>44.0333333333333</v>
      </c>
      <c r="P132" s="4" t="n">
        <v>60.0666666666667</v>
      </c>
      <c r="Q132" s="4" t="n">
        <v>1.36411809235428</v>
      </c>
    </row>
    <row r="133" customFormat="false" ht="12.8" hidden="false" customHeight="false" outlineLevel="0" collapsed="false">
      <c r="A133" s="1" t="n">
        <v>41</v>
      </c>
      <c r="B133" s="1" t="s">
        <v>250</v>
      </c>
      <c r="C133" s="1" t="n">
        <v>2014</v>
      </c>
      <c r="D133" s="1" t="s">
        <v>249</v>
      </c>
      <c r="E133" s="1" t="s">
        <v>178</v>
      </c>
      <c r="F133" s="1" t="s">
        <v>177</v>
      </c>
      <c r="G133" s="2" t="n">
        <v>25000</v>
      </c>
      <c r="H133" s="1" t="s">
        <v>181</v>
      </c>
      <c r="I133" s="1" t="s">
        <v>185</v>
      </c>
      <c r="J133" s="1" t="s">
        <v>172</v>
      </c>
      <c r="K133" s="1" t="s">
        <v>185</v>
      </c>
      <c r="L133" s="1" t="s">
        <v>172</v>
      </c>
      <c r="N133" s="4" t="n">
        <f aca="false">O133*21+44</f>
        <v>994.600000000001</v>
      </c>
      <c r="O133" s="4" t="n">
        <v>45.2666666666667</v>
      </c>
      <c r="P133" s="4" t="n">
        <v>60</v>
      </c>
      <c r="Q133" s="4" t="n">
        <v>1.32547864506627</v>
      </c>
    </row>
    <row r="134" customFormat="false" ht="12.8" hidden="false" customHeight="false" outlineLevel="0" collapsed="false">
      <c r="A134" s="1" t="n">
        <v>42</v>
      </c>
      <c r="B134" s="1" t="s">
        <v>250</v>
      </c>
      <c r="C134" s="1" t="n">
        <v>2014</v>
      </c>
      <c r="D134" s="1" t="s">
        <v>169</v>
      </c>
      <c r="E134" s="1" t="s">
        <v>169</v>
      </c>
      <c r="F134" s="1" t="s">
        <v>169</v>
      </c>
      <c r="G134" s="2" t="n">
        <v>0</v>
      </c>
      <c r="H134" s="1" t="s">
        <v>181</v>
      </c>
      <c r="I134" s="1" t="s">
        <v>185</v>
      </c>
      <c r="J134" s="1" t="s">
        <v>172</v>
      </c>
      <c r="K134" s="1" t="s">
        <v>185</v>
      </c>
      <c r="L134" s="1" t="s">
        <v>172</v>
      </c>
      <c r="N134" s="4" t="n">
        <f aca="false">O134*21+44</f>
        <v>1009.3</v>
      </c>
      <c r="O134" s="4" t="n">
        <v>45.9666666666667</v>
      </c>
      <c r="P134" s="4" t="n">
        <v>61.7333333333333</v>
      </c>
      <c r="Q134" s="4" t="n">
        <v>1.34300217548949</v>
      </c>
    </row>
    <row r="135" customFormat="false" ht="12.8" hidden="false" customHeight="false" outlineLevel="0" collapsed="false">
      <c r="A135" s="1" t="n">
        <v>42</v>
      </c>
      <c r="B135" s="1" t="s">
        <v>250</v>
      </c>
      <c r="C135" s="1" t="n">
        <v>2014</v>
      </c>
      <c r="D135" s="1" t="s">
        <v>249</v>
      </c>
      <c r="E135" s="1" t="s">
        <v>178</v>
      </c>
      <c r="F135" s="1" t="s">
        <v>177</v>
      </c>
      <c r="G135" s="2" t="n">
        <v>25000</v>
      </c>
      <c r="H135" s="1" t="s">
        <v>181</v>
      </c>
      <c r="I135" s="1" t="s">
        <v>185</v>
      </c>
      <c r="J135" s="1" t="s">
        <v>172</v>
      </c>
      <c r="K135" s="1" t="s">
        <v>185</v>
      </c>
      <c r="L135" s="1" t="s">
        <v>172</v>
      </c>
      <c r="N135" s="4" t="n">
        <f aca="false">O135*21+44</f>
        <v>1004.4</v>
      </c>
      <c r="O135" s="4" t="n">
        <v>45.7333333333333</v>
      </c>
      <c r="P135" s="4" t="n">
        <v>60.8333333333333</v>
      </c>
      <c r="Q135" s="4" t="n">
        <v>1.3301749271137</v>
      </c>
    </row>
    <row r="136" customFormat="false" ht="12.8" hidden="false" customHeight="false" outlineLevel="0" collapsed="false">
      <c r="A136" s="1" t="n">
        <v>43</v>
      </c>
      <c r="B136" s="1" t="s">
        <v>250</v>
      </c>
      <c r="C136" s="1" t="n">
        <v>2014</v>
      </c>
      <c r="D136" s="1" t="s">
        <v>169</v>
      </c>
      <c r="E136" s="1" t="s">
        <v>169</v>
      </c>
      <c r="F136" s="1" t="s">
        <v>169</v>
      </c>
      <c r="G136" s="2" t="n">
        <v>0</v>
      </c>
      <c r="H136" s="1" t="s">
        <v>181</v>
      </c>
      <c r="I136" s="1" t="s">
        <v>185</v>
      </c>
      <c r="J136" s="1" t="s">
        <v>172</v>
      </c>
      <c r="K136" s="1" t="s">
        <v>185</v>
      </c>
      <c r="L136" s="1" t="s">
        <v>172</v>
      </c>
      <c r="N136" s="4" t="n">
        <f aca="false">O136*21+44</f>
        <v>983.399999999999</v>
      </c>
      <c r="O136" s="4" t="n">
        <v>44.7333333333333</v>
      </c>
      <c r="P136" s="4" t="n">
        <v>62.5</v>
      </c>
      <c r="Q136" s="4" t="n">
        <v>1.39716840536513</v>
      </c>
    </row>
    <row r="137" customFormat="false" ht="12.8" hidden="false" customHeight="false" outlineLevel="0" collapsed="false">
      <c r="A137" s="1" t="n">
        <v>43</v>
      </c>
      <c r="B137" s="1" t="s">
        <v>250</v>
      </c>
      <c r="C137" s="1" t="n">
        <v>2014</v>
      </c>
      <c r="D137" s="1" t="s">
        <v>249</v>
      </c>
      <c r="E137" s="1" t="s">
        <v>178</v>
      </c>
      <c r="F137" s="1" t="s">
        <v>177</v>
      </c>
      <c r="G137" s="2" t="n">
        <v>25000</v>
      </c>
      <c r="H137" s="1" t="s">
        <v>181</v>
      </c>
      <c r="I137" s="1" t="s">
        <v>185</v>
      </c>
      <c r="J137" s="1" t="s">
        <v>172</v>
      </c>
      <c r="K137" s="1" t="s">
        <v>185</v>
      </c>
      <c r="L137" s="1" t="s">
        <v>172</v>
      </c>
      <c r="N137" s="4" t="n">
        <f aca="false">O137*21+44</f>
        <v>988.300000000001</v>
      </c>
      <c r="O137" s="4" t="n">
        <v>44.9666666666667</v>
      </c>
      <c r="P137" s="4" t="n">
        <v>60.3666666666667</v>
      </c>
      <c r="Q137" s="4" t="n">
        <v>1.34247590808006</v>
      </c>
    </row>
    <row r="138" customFormat="false" ht="12.8" hidden="false" customHeight="false" outlineLevel="0" collapsed="false">
      <c r="A138" s="1" t="n">
        <v>44</v>
      </c>
      <c r="B138" s="1" t="s">
        <v>253</v>
      </c>
      <c r="C138" s="1" t="n">
        <v>2016</v>
      </c>
      <c r="D138" s="1" t="s">
        <v>169</v>
      </c>
      <c r="E138" s="1" t="s">
        <v>169</v>
      </c>
      <c r="F138" s="1" t="s">
        <v>169</v>
      </c>
      <c r="G138" s="2" t="n">
        <v>0</v>
      </c>
      <c r="H138" s="1" t="s">
        <v>181</v>
      </c>
      <c r="I138" s="1" t="s">
        <v>171</v>
      </c>
      <c r="J138" s="1" t="s">
        <v>213</v>
      </c>
      <c r="K138" s="1" t="s">
        <v>222</v>
      </c>
      <c r="L138" s="1" t="s">
        <v>174</v>
      </c>
      <c r="N138" s="4" t="n">
        <v>1152.92</v>
      </c>
      <c r="O138" s="4" t="n">
        <v>39.64</v>
      </c>
      <c r="P138" s="4" t="n">
        <v>57.71</v>
      </c>
      <c r="Q138" s="4" t="n">
        <v>1.46</v>
      </c>
      <c r="R138" s="4" t="n">
        <v>2228.92</v>
      </c>
      <c r="S138" s="4" t="n">
        <v>76.86</v>
      </c>
      <c r="T138" s="4" t="n">
        <v>160.29</v>
      </c>
      <c r="U138" s="4" t="n">
        <v>2.09</v>
      </c>
      <c r="V138" s="4" t="n">
        <v>2228.92</v>
      </c>
      <c r="W138" s="4" t="n">
        <v>52.05</v>
      </c>
      <c r="X138" s="4" t="n">
        <v>109</v>
      </c>
      <c r="Y138" s="4" t="n">
        <v>2.09</v>
      </c>
      <c r="AV138" s="4" t="n">
        <v>70.64</v>
      </c>
      <c r="AW138" s="4" t="n">
        <v>71.5</v>
      </c>
      <c r="AX138" s="4" t="n">
        <v>62.74</v>
      </c>
      <c r="BB138" s="4" t="n">
        <v>70.32</v>
      </c>
      <c r="CY138" s="4" t="n">
        <v>8.19</v>
      </c>
      <c r="DD138" s="4" t="n">
        <v>8.49</v>
      </c>
      <c r="DL138" s="4" t="n">
        <v>1857.61</v>
      </c>
      <c r="DM138" s="4" t="n">
        <v>1740.43</v>
      </c>
      <c r="DN138" s="4" t="n">
        <v>1582.25</v>
      </c>
      <c r="DO138" s="4" t="n">
        <v>199.36</v>
      </c>
      <c r="DP138" s="4" t="n">
        <v>193.5</v>
      </c>
      <c r="DQ138" s="4" t="n">
        <v>172</v>
      </c>
      <c r="DR138" s="4" t="n">
        <f aca="false">DL138/DO138</f>
        <v>9.31786717495987</v>
      </c>
      <c r="DS138" s="4" t="n">
        <f aca="false">DM138/DP138</f>
        <v>8.99447028423773</v>
      </c>
      <c r="DT138" s="4" t="n">
        <f aca="false">DN138/DQ138</f>
        <v>9.19912790697674</v>
      </c>
    </row>
    <row r="139" customFormat="false" ht="12.8" hidden="false" customHeight="false" outlineLevel="0" collapsed="false">
      <c r="A139" s="1" t="n">
        <v>44</v>
      </c>
      <c r="B139" s="1" t="s">
        <v>253</v>
      </c>
      <c r="C139" s="1" t="n">
        <v>2016</v>
      </c>
      <c r="D139" s="1" t="s">
        <v>254</v>
      </c>
      <c r="E139" s="1" t="s">
        <v>176</v>
      </c>
      <c r="F139" s="1" t="s">
        <v>177</v>
      </c>
      <c r="G139" s="2" t="n">
        <v>100</v>
      </c>
      <c r="H139" s="1" t="s">
        <v>181</v>
      </c>
      <c r="I139" s="1" t="s">
        <v>171</v>
      </c>
      <c r="J139" s="1" t="s">
        <v>213</v>
      </c>
      <c r="K139" s="1" t="s">
        <v>222</v>
      </c>
      <c r="L139" s="1" t="s">
        <v>174</v>
      </c>
      <c r="N139" s="4" t="n">
        <v>1164.12</v>
      </c>
      <c r="O139" s="4" t="n">
        <v>40.04</v>
      </c>
      <c r="P139" s="4" t="n">
        <v>58.36</v>
      </c>
      <c r="Q139" s="4" t="n">
        <v>1.46</v>
      </c>
      <c r="R139" s="4" t="n">
        <v>2240.12</v>
      </c>
      <c r="S139" s="4" t="n">
        <v>76.86</v>
      </c>
      <c r="T139" s="4" t="n">
        <v>159.93</v>
      </c>
      <c r="U139" s="4" t="n">
        <v>2.08</v>
      </c>
      <c r="V139" s="4" t="n">
        <v>2240.12</v>
      </c>
      <c r="W139" s="4" t="n">
        <v>52.31</v>
      </c>
      <c r="X139" s="4" t="n">
        <v>109.15</v>
      </c>
      <c r="Y139" s="4" t="n">
        <v>2.09</v>
      </c>
      <c r="AV139" s="4" t="n">
        <v>74.5</v>
      </c>
      <c r="AW139" s="4" t="n">
        <v>71.7</v>
      </c>
      <c r="AX139" s="4" t="n">
        <v>74.86</v>
      </c>
      <c r="BB139" s="4" t="n">
        <v>65.66</v>
      </c>
      <c r="CH139" s="27"/>
      <c r="CU139" s="27"/>
      <c r="CY139" s="27" t="n">
        <v>7.94</v>
      </c>
      <c r="DD139" s="4" t="n">
        <v>8.12</v>
      </c>
      <c r="DL139" s="4" t="n">
        <v>1861.5</v>
      </c>
      <c r="DM139" s="4" t="n">
        <v>1748.35</v>
      </c>
      <c r="DN139" s="4" t="n">
        <v>1630.83</v>
      </c>
      <c r="DO139" s="4" t="n">
        <v>191.6</v>
      </c>
      <c r="DP139" s="4" t="n">
        <v>187.25</v>
      </c>
      <c r="DQ139" s="4" t="n">
        <v>175.5</v>
      </c>
      <c r="DR139" s="4" t="n">
        <f aca="false">DL139/DO139</f>
        <v>9.71555323590814</v>
      </c>
      <c r="DS139" s="4" t="n">
        <f aca="false">DM139/DP139</f>
        <v>9.3369826435247</v>
      </c>
      <c r="DT139" s="4" t="n">
        <f aca="false">DN139/DQ139</f>
        <v>9.29247863247863</v>
      </c>
    </row>
    <row r="140" customFormat="false" ht="12.8" hidden="false" customHeight="false" outlineLevel="0" collapsed="false">
      <c r="A140" s="1" t="n">
        <v>44</v>
      </c>
      <c r="B140" s="1" t="s">
        <v>253</v>
      </c>
      <c r="C140" s="1" t="n">
        <v>2016</v>
      </c>
      <c r="D140" s="1" t="s">
        <v>254</v>
      </c>
      <c r="E140" s="1" t="s">
        <v>176</v>
      </c>
      <c r="F140" s="1" t="s">
        <v>177</v>
      </c>
      <c r="G140" s="2" t="n">
        <v>150</v>
      </c>
      <c r="H140" s="1" t="s">
        <v>181</v>
      </c>
      <c r="I140" s="1" t="s">
        <v>171</v>
      </c>
      <c r="J140" s="1" t="s">
        <v>213</v>
      </c>
      <c r="K140" s="1" t="s">
        <v>222</v>
      </c>
      <c r="L140" s="1" t="s">
        <v>174</v>
      </c>
      <c r="N140" s="4" t="n">
        <v>1164.96</v>
      </c>
      <c r="O140" s="4" t="n">
        <v>40.07</v>
      </c>
      <c r="P140" s="4" t="n">
        <v>57.36</v>
      </c>
      <c r="Q140" s="4" t="n">
        <v>1.43</v>
      </c>
      <c r="R140" s="4" t="n">
        <v>2267.96</v>
      </c>
      <c r="S140" s="4" t="n">
        <v>78.79</v>
      </c>
      <c r="T140" s="4" t="n">
        <v>162.71</v>
      </c>
      <c r="U140" s="4" t="n">
        <v>2.06</v>
      </c>
      <c r="V140" s="4" t="n">
        <v>2267.96</v>
      </c>
      <c r="W140" s="4" t="n">
        <v>52.98</v>
      </c>
      <c r="X140" s="4" t="n">
        <v>110.04</v>
      </c>
      <c r="Y140" s="4" t="n">
        <v>2.08</v>
      </c>
      <c r="AV140" s="4" t="n">
        <v>71.9</v>
      </c>
      <c r="AW140" s="4" t="n">
        <v>71.9</v>
      </c>
      <c r="AX140" s="4" t="n">
        <v>67.8</v>
      </c>
      <c r="BB140" s="4" t="n">
        <v>61.5</v>
      </c>
      <c r="CH140" s="27"/>
      <c r="CU140" s="27"/>
      <c r="CY140" s="27" t="n">
        <v>7.3</v>
      </c>
      <c r="DD140" s="4" t="n">
        <v>7.83</v>
      </c>
      <c r="DL140" s="4" t="n">
        <v>1867.5</v>
      </c>
      <c r="DM140" s="4" t="n">
        <v>1833.25</v>
      </c>
      <c r="DN140" s="4" t="n">
        <v>1583</v>
      </c>
      <c r="DO140" s="4" t="n">
        <v>185.5</v>
      </c>
      <c r="DP140" s="4" t="n">
        <v>181.5</v>
      </c>
      <c r="DQ140" s="4" t="n">
        <v>171.25</v>
      </c>
      <c r="DR140" s="4" t="n">
        <f aca="false">DL140/DO140</f>
        <v>10.0673854447439</v>
      </c>
      <c r="DS140" s="4" t="n">
        <f aca="false">DM140/DP140</f>
        <v>10.1005509641873</v>
      </c>
      <c r="DT140" s="4" t="n">
        <f aca="false">DN140/DQ140</f>
        <v>9.24379562043796</v>
      </c>
    </row>
    <row r="141" customFormat="false" ht="12.8" hidden="false" customHeight="false" outlineLevel="0" collapsed="false">
      <c r="A141" s="1" t="n">
        <v>44</v>
      </c>
      <c r="B141" s="1" t="s">
        <v>253</v>
      </c>
      <c r="C141" s="1" t="n">
        <v>2016</v>
      </c>
      <c r="D141" s="1" t="s">
        <v>254</v>
      </c>
      <c r="E141" s="1" t="s">
        <v>176</v>
      </c>
      <c r="F141" s="1" t="s">
        <v>177</v>
      </c>
      <c r="G141" s="2" t="n">
        <v>200</v>
      </c>
      <c r="H141" s="1" t="s">
        <v>181</v>
      </c>
      <c r="I141" s="1" t="s">
        <v>171</v>
      </c>
      <c r="J141" s="1" t="s">
        <v>213</v>
      </c>
      <c r="K141" s="1" t="s">
        <v>222</v>
      </c>
      <c r="L141" s="1" t="s">
        <v>174</v>
      </c>
      <c r="N141" s="4" t="n">
        <v>1233</v>
      </c>
      <c r="O141" s="4" t="n">
        <v>42.5</v>
      </c>
      <c r="P141" s="4" t="n">
        <v>57.46</v>
      </c>
      <c r="Q141" s="4" t="n">
        <v>1.35</v>
      </c>
      <c r="R141" s="4" t="n">
        <v>2374</v>
      </c>
      <c r="S141" s="4" t="n">
        <v>81.5</v>
      </c>
      <c r="T141" s="4" t="n">
        <v>161.79</v>
      </c>
      <c r="U141" s="4" t="n">
        <v>1.99</v>
      </c>
      <c r="V141" s="4" t="n">
        <v>2374</v>
      </c>
      <c r="W141" s="4" t="n">
        <v>55.5</v>
      </c>
      <c r="X141" s="4" t="n">
        <v>109.63</v>
      </c>
      <c r="Y141" s="4" t="n">
        <v>1.98</v>
      </c>
      <c r="AV141" s="4" t="n">
        <v>67.7</v>
      </c>
      <c r="AW141" s="4" t="n">
        <v>74</v>
      </c>
      <c r="AX141" s="4" t="n">
        <v>61.5</v>
      </c>
      <c r="BB141" s="4" t="n">
        <v>71.06</v>
      </c>
      <c r="CH141" s="27"/>
      <c r="CU141" s="27"/>
      <c r="CY141" s="27" t="n">
        <v>7.02</v>
      </c>
      <c r="DD141" s="4" t="n">
        <v>7.64</v>
      </c>
      <c r="DL141" s="4" t="n">
        <v>1995.75</v>
      </c>
      <c r="DM141" s="4" t="n">
        <v>1838.5</v>
      </c>
      <c r="DN141" s="4" t="n">
        <v>1595.25</v>
      </c>
      <c r="DO141" s="4" t="n">
        <v>178.5</v>
      </c>
      <c r="DP141" s="4" t="n">
        <v>173</v>
      </c>
      <c r="DQ141" s="4" t="n">
        <v>165.5</v>
      </c>
      <c r="DR141" s="4" t="n">
        <f aca="false">DL141/DO141</f>
        <v>11.1806722689076</v>
      </c>
      <c r="DS141" s="4" t="n">
        <f aca="false">DM141/DP141</f>
        <v>10.6271676300578</v>
      </c>
      <c r="DT141" s="4" t="n">
        <f aca="false">DN141/DQ141</f>
        <v>9.63897280966767</v>
      </c>
    </row>
    <row r="142" customFormat="false" ht="12.8" hidden="false" customHeight="false" outlineLevel="0" collapsed="false">
      <c r="A142" s="1" t="n">
        <v>44</v>
      </c>
      <c r="B142" s="1" t="s">
        <v>253</v>
      </c>
      <c r="C142" s="1" t="n">
        <v>2016</v>
      </c>
      <c r="D142" s="1" t="s">
        <v>254</v>
      </c>
      <c r="E142" s="1" t="s">
        <v>176</v>
      </c>
      <c r="F142" s="1" t="s">
        <v>177</v>
      </c>
      <c r="G142" s="2" t="n">
        <v>250</v>
      </c>
      <c r="H142" s="1" t="s">
        <v>181</v>
      </c>
      <c r="I142" s="1" t="s">
        <v>171</v>
      </c>
      <c r="J142" s="1" t="s">
        <v>213</v>
      </c>
      <c r="K142" s="1" t="s">
        <v>222</v>
      </c>
      <c r="L142" s="1" t="s">
        <v>174</v>
      </c>
      <c r="N142" s="4" t="n">
        <v>1273.04</v>
      </c>
      <c r="O142" s="4" t="n">
        <v>43.93</v>
      </c>
      <c r="P142" s="4" t="n">
        <v>58.18</v>
      </c>
      <c r="Q142" s="4" t="n">
        <v>1.32</v>
      </c>
      <c r="R142" s="4" t="n">
        <v>2462.04</v>
      </c>
      <c r="S142" s="4" t="n">
        <v>84.93</v>
      </c>
      <c r="T142" s="4" t="n">
        <v>162.57</v>
      </c>
      <c r="U142" s="4" t="n">
        <v>1.92</v>
      </c>
      <c r="V142" s="4" t="n">
        <v>2462.04</v>
      </c>
      <c r="W142" s="4" t="n">
        <v>57.6</v>
      </c>
      <c r="X142" s="4" t="n">
        <v>110.38</v>
      </c>
      <c r="Y142" s="4" t="n">
        <v>1.92</v>
      </c>
      <c r="AV142" s="4" t="n">
        <v>74.6</v>
      </c>
      <c r="AW142" s="4" t="n">
        <v>74.3</v>
      </c>
      <c r="AX142" s="4" t="n">
        <v>67.9</v>
      </c>
      <c r="BB142" s="4" t="n">
        <v>76.54</v>
      </c>
      <c r="CH142" s="27"/>
      <c r="CU142" s="27"/>
      <c r="CY142" s="27" t="n">
        <v>6.15</v>
      </c>
      <c r="DD142" s="4" t="n">
        <v>6.54</v>
      </c>
      <c r="DL142" s="4" t="n">
        <v>2007.5</v>
      </c>
      <c r="DM142" s="4" t="n">
        <v>1927.5</v>
      </c>
      <c r="DN142" s="4" t="n">
        <v>1775.75</v>
      </c>
      <c r="DO142" s="4" t="n">
        <v>178.25</v>
      </c>
      <c r="DP142" s="4" t="n">
        <v>170.75</v>
      </c>
      <c r="DQ142" s="4" t="n">
        <v>168.75</v>
      </c>
      <c r="DR142" s="4" t="n">
        <f aca="false">DL142/DO142</f>
        <v>11.2622720897616</v>
      </c>
      <c r="DS142" s="4" t="n">
        <f aca="false">DM142/DP142</f>
        <v>11.2884333821376</v>
      </c>
      <c r="DT142" s="4" t="n">
        <f aca="false">DN142/DQ142</f>
        <v>10.522962962963</v>
      </c>
    </row>
    <row r="143" customFormat="false" ht="12.8" hidden="false" customHeight="false" outlineLevel="0" collapsed="false">
      <c r="A143" s="1" t="n">
        <v>45</v>
      </c>
      <c r="B143" s="1" t="s">
        <v>253</v>
      </c>
      <c r="C143" s="1" t="n">
        <v>2017</v>
      </c>
      <c r="D143" s="1" t="s">
        <v>169</v>
      </c>
      <c r="E143" s="1" t="s">
        <v>169</v>
      </c>
      <c r="F143" s="1" t="s">
        <v>169</v>
      </c>
      <c r="G143" s="2" t="n">
        <v>0</v>
      </c>
      <c r="H143" s="1" t="s">
        <v>181</v>
      </c>
      <c r="I143" s="1" t="s">
        <v>171</v>
      </c>
      <c r="J143" s="1" t="s">
        <v>213</v>
      </c>
      <c r="K143" s="1" t="s">
        <v>222</v>
      </c>
      <c r="L143" s="1" t="s">
        <v>174</v>
      </c>
      <c r="W143" s="4" t="n">
        <v>52.05</v>
      </c>
      <c r="X143" s="4" t="n">
        <v>91.9</v>
      </c>
      <c r="Y143" s="4" t="n">
        <v>1.77</v>
      </c>
      <c r="BO143" s="4" t="n">
        <v>3.45</v>
      </c>
      <c r="BS143" s="4" t="n">
        <v>140</v>
      </c>
      <c r="BU143" s="4" t="n">
        <v>40.2</v>
      </c>
      <c r="BX143" s="4" t="n">
        <v>4.69</v>
      </c>
      <c r="CB143" s="4" t="n">
        <v>185</v>
      </c>
      <c r="CD143" s="4" t="n">
        <v>36.7</v>
      </c>
      <c r="EG143" s="4" t="n">
        <v>0.2</v>
      </c>
      <c r="EH143" s="4" t="n">
        <v>0.5</v>
      </c>
      <c r="FI143" s="4" t="n">
        <v>2.3</v>
      </c>
      <c r="FN143" s="4" t="n">
        <v>11.4</v>
      </c>
    </row>
    <row r="144" customFormat="false" ht="12.8" hidden="false" customHeight="false" outlineLevel="0" collapsed="false">
      <c r="A144" s="1" t="n">
        <v>45</v>
      </c>
      <c r="B144" s="1" t="s">
        <v>253</v>
      </c>
      <c r="C144" s="1" t="n">
        <v>2017</v>
      </c>
      <c r="D144" s="1" t="s">
        <v>254</v>
      </c>
      <c r="E144" s="1" t="s">
        <v>176</v>
      </c>
      <c r="F144" s="1" t="s">
        <v>177</v>
      </c>
      <c r="G144" s="2" t="n">
        <v>100</v>
      </c>
      <c r="H144" s="1" t="s">
        <v>181</v>
      </c>
      <c r="I144" s="1" t="s">
        <v>171</v>
      </c>
      <c r="J144" s="1" t="s">
        <v>213</v>
      </c>
      <c r="K144" s="1" t="s">
        <v>222</v>
      </c>
      <c r="L144" s="1" t="s">
        <v>174</v>
      </c>
      <c r="W144" s="27" t="n">
        <v>52.31</v>
      </c>
      <c r="X144" s="4" t="n">
        <v>92.24</v>
      </c>
      <c r="Y144" s="4" t="n">
        <v>1.76</v>
      </c>
      <c r="BO144" s="4" t="n">
        <v>3.55</v>
      </c>
      <c r="BS144" s="4" t="n">
        <v>109</v>
      </c>
      <c r="BU144" s="4" t="n">
        <v>34.3</v>
      </c>
      <c r="BX144" s="4" t="n">
        <v>3.74</v>
      </c>
      <c r="CB144" s="4" t="n">
        <v>127</v>
      </c>
      <c r="CD144" s="4" t="n">
        <v>37.8</v>
      </c>
      <c r="EG144" s="4" t="n">
        <v>0.2</v>
      </c>
      <c r="EH144" s="4" t="n">
        <v>0.5</v>
      </c>
      <c r="FI144" s="4" t="n">
        <v>2.1</v>
      </c>
      <c r="FN144" s="4" t="n">
        <v>10.8</v>
      </c>
    </row>
    <row r="145" customFormat="false" ht="12.8" hidden="false" customHeight="false" outlineLevel="0" collapsed="false">
      <c r="A145" s="1" t="n">
        <v>45</v>
      </c>
      <c r="B145" s="1" t="s">
        <v>253</v>
      </c>
      <c r="C145" s="1" t="n">
        <v>2017</v>
      </c>
      <c r="D145" s="1" t="s">
        <v>254</v>
      </c>
      <c r="E145" s="1" t="s">
        <v>176</v>
      </c>
      <c r="F145" s="1" t="s">
        <v>177</v>
      </c>
      <c r="G145" s="2" t="n">
        <v>150</v>
      </c>
      <c r="H145" s="1" t="s">
        <v>181</v>
      </c>
      <c r="I145" s="1" t="s">
        <v>171</v>
      </c>
      <c r="J145" s="1" t="s">
        <v>213</v>
      </c>
      <c r="K145" s="1" t="s">
        <v>222</v>
      </c>
      <c r="L145" s="1" t="s">
        <v>174</v>
      </c>
      <c r="W145" s="27" t="n">
        <v>52.98</v>
      </c>
      <c r="X145" s="4" t="n">
        <v>92.48</v>
      </c>
      <c r="Y145" s="4" t="n">
        <v>1.75</v>
      </c>
      <c r="BO145" s="4" t="n">
        <v>3.77</v>
      </c>
      <c r="BS145" s="4" t="n">
        <v>105</v>
      </c>
      <c r="BU145" s="4" t="n">
        <v>36.3</v>
      </c>
      <c r="BX145" s="4" t="n">
        <v>3.82</v>
      </c>
      <c r="CB145" s="4" t="n">
        <v>126</v>
      </c>
      <c r="CD145" s="4" t="n">
        <v>38</v>
      </c>
      <c r="EG145" s="4" t="n">
        <v>0.2</v>
      </c>
      <c r="EH145" s="4" t="n">
        <v>0.5</v>
      </c>
      <c r="FI145" s="4" t="n">
        <v>2.7</v>
      </c>
      <c r="FN145" s="4" t="n">
        <v>11.4</v>
      </c>
    </row>
    <row r="146" customFormat="false" ht="12.8" hidden="false" customHeight="false" outlineLevel="0" collapsed="false">
      <c r="A146" s="1" t="n">
        <v>45</v>
      </c>
      <c r="B146" s="1" t="s">
        <v>253</v>
      </c>
      <c r="C146" s="1" t="n">
        <v>2017</v>
      </c>
      <c r="D146" s="1" t="s">
        <v>254</v>
      </c>
      <c r="E146" s="1" t="s">
        <v>176</v>
      </c>
      <c r="F146" s="1" t="s">
        <v>177</v>
      </c>
      <c r="G146" s="2" t="n">
        <v>200</v>
      </c>
      <c r="H146" s="1" t="s">
        <v>181</v>
      </c>
      <c r="I146" s="1" t="s">
        <v>171</v>
      </c>
      <c r="J146" s="1" t="s">
        <v>213</v>
      </c>
      <c r="K146" s="1" t="s">
        <v>222</v>
      </c>
      <c r="L146" s="1" t="s">
        <v>174</v>
      </c>
      <c r="W146" s="27" t="n">
        <v>55.5</v>
      </c>
      <c r="X146" s="27" t="n">
        <v>92.26</v>
      </c>
      <c r="Y146" s="4" t="n">
        <v>1.66</v>
      </c>
      <c r="BO146" s="4" t="n">
        <v>3.91</v>
      </c>
      <c r="BS146" s="4" t="n">
        <v>108</v>
      </c>
      <c r="BU146" s="4" t="n">
        <v>23</v>
      </c>
      <c r="BX146" s="4" t="n">
        <v>2.72</v>
      </c>
      <c r="CB146" s="4" t="n">
        <v>119</v>
      </c>
      <c r="CD146" s="4" t="n">
        <v>41.7</v>
      </c>
      <c r="EG146" s="4" t="n">
        <v>0.2</v>
      </c>
      <c r="EH146" s="4" t="n">
        <v>0.6</v>
      </c>
      <c r="FI146" s="4" t="n">
        <v>3.4</v>
      </c>
      <c r="FN146" s="4" t="n">
        <v>18.7</v>
      </c>
    </row>
    <row r="147" customFormat="false" ht="12.8" hidden="false" customHeight="false" outlineLevel="0" collapsed="false">
      <c r="A147" s="1" t="n">
        <v>45</v>
      </c>
      <c r="B147" s="1" t="s">
        <v>253</v>
      </c>
      <c r="C147" s="1" t="n">
        <v>2017</v>
      </c>
      <c r="D147" s="1" t="s">
        <v>254</v>
      </c>
      <c r="E147" s="1" t="s">
        <v>176</v>
      </c>
      <c r="F147" s="1" t="s">
        <v>177</v>
      </c>
      <c r="G147" s="2" t="n">
        <v>250</v>
      </c>
      <c r="H147" s="1" t="s">
        <v>181</v>
      </c>
      <c r="I147" s="1" t="s">
        <v>171</v>
      </c>
      <c r="J147" s="1" t="s">
        <v>213</v>
      </c>
      <c r="K147" s="1" t="s">
        <v>222</v>
      </c>
      <c r="L147" s="1" t="s">
        <v>174</v>
      </c>
      <c r="W147" s="27" t="n">
        <v>57.6</v>
      </c>
      <c r="X147" s="27" t="n">
        <v>92.98</v>
      </c>
      <c r="Y147" s="4" t="n">
        <v>1.61</v>
      </c>
      <c r="BO147" s="4" t="n">
        <v>3.86</v>
      </c>
      <c r="BS147" s="4" t="n">
        <v>106</v>
      </c>
      <c r="BU147" s="4" t="n">
        <v>22.3</v>
      </c>
      <c r="BX147" s="4" t="n">
        <v>2.62</v>
      </c>
      <c r="CB147" s="4" t="n">
        <v>121</v>
      </c>
      <c r="CD147" s="4" t="n">
        <v>39.1</v>
      </c>
      <c r="EG147" s="4" t="n">
        <v>0.2</v>
      </c>
      <c r="EH147" s="4" t="n">
        <v>0.6</v>
      </c>
      <c r="FI147" s="4" t="n">
        <v>3.2</v>
      </c>
      <c r="FN147" s="4" t="n">
        <v>19</v>
      </c>
    </row>
    <row r="148" customFormat="false" ht="12.8" hidden="false" customHeight="false" outlineLevel="0" collapsed="false">
      <c r="A148" s="1" t="n">
        <v>46</v>
      </c>
      <c r="B148" s="1" t="s">
        <v>255</v>
      </c>
      <c r="C148" s="1" t="n">
        <v>2018</v>
      </c>
      <c r="D148" s="1" t="s">
        <v>169</v>
      </c>
      <c r="E148" s="1" t="s">
        <v>169</v>
      </c>
      <c r="F148" s="1" t="s">
        <v>169</v>
      </c>
      <c r="G148" s="2" t="n">
        <v>0</v>
      </c>
      <c r="H148" s="1" t="s">
        <v>181</v>
      </c>
      <c r="I148" s="1" t="s">
        <v>256</v>
      </c>
      <c r="J148" s="1" t="s">
        <v>257</v>
      </c>
      <c r="K148" s="1" t="s">
        <v>258</v>
      </c>
      <c r="L148" s="1" t="s">
        <v>187</v>
      </c>
      <c r="N148" s="4" t="n">
        <v>197</v>
      </c>
      <c r="O148" s="4" t="n">
        <v>19.25</v>
      </c>
      <c r="P148" s="4" t="n">
        <v>25.5</v>
      </c>
      <c r="Q148" s="4" t="n">
        <v>1.335</v>
      </c>
      <c r="R148" s="4" t="n">
        <v>2072.5</v>
      </c>
      <c r="S148" s="4" t="n">
        <v>69.4814814814815</v>
      </c>
      <c r="T148" s="4" t="n">
        <v>110.925925925926</v>
      </c>
      <c r="U148" s="4" t="n">
        <v>1.6</v>
      </c>
      <c r="V148" s="4" t="n">
        <v>2072.5</v>
      </c>
      <c r="W148" s="4" t="n">
        <v>57.9857142857143</v>
      </c>
      <c r="X148" s="4" t="n">
        <v>91.3857142857143</v>
      </c>
      <c r="Y148" s="4" t="n">
        <v>1.58</v>
      </c>
      <c r="DX148" s="4" t="n">
        <v>5.485</v>
      </c>
      <c r="DY148" s="4" t="n">
        <v>6.25</v>
      </c>
      <c r="DZ148" s="4" t="n">
        <v>6.3</v>
      </c>
    </row>
    <row r="149" customFormat="false" ht="12.8" hidden="false" customHeight="false" outlineLevel="0" collapsed="false">
      <c r="A149" s="1" t="n">
        <v>46</v>
      </c>
      <c r="B149" s="1" t="s">
        <v>255</v>
      </c>
      <c r="C149" s="1" t="n">
        <v>2018</v>
      </c>
      <c r="D149" s="1" t="s">
        <v>259</v>
      </c>
      <c r="E149" s="1" t="s">
        <v>178</v>
      </c>
      <c r="F149" s="1" t="s">
        <v>177</v>
      </c>
      <c r="G149" s="2" t="n">
        <v>1000</v>
      </c>
      <c r="H149" s="1" t="s">
        <v>181</v>
      </c>
      <c r="I149" s="1" t="s">
        <v>256</v>
      </c>
      <c r="J149" s="1" t="s">
        <v>257</v>
      </c>
      <c r="K149" s="1" t="s">
        <v>258</v>
      </c>
      <c r="L149" s="1" t="s">
        <v>187</v>
      </c>
      <c r="N149" s="4" t="n">
        <v>201</v>
      </c>
      <c r="O149" s="4" t="n">
        <v>19.75</v>
      </c>
      <c r="P149" s="4" t="n">
        <v>26</v>
      </c>
      <c r="Q149" s="4" t="n">
        <v>1.32</v>
      </c>
      <c r="R149" s="4" t="n">
        <v>2049</v>
      </c>
      <c r="S149" s="4" t="n">
        <v>68.4444444444444</v>
      </c>
      <c r="T149" s="4" t="n">
        <v>109.407407407407</v>
      </c>
      <c r="U149" s="4" t="n">
        <v>1.61</v>
      </c>
      <c r="V149" s="4" t="n">
        <v>2049</v>
      </c>
      <c r="W149" s="4" t="n">
        <v>57.3142857142857</v>
      </c>
      <c r="X149" s="4" t="n">
        <v>90.3428571428571</v>
      </c>
      <c r="Y149" s="4" t="n">
        <v>1.58</v>
      </c>
      <c r="DX149" s="4" t="n">
        <v>4.91</v>
      </c>
      <c r="DY149" s="4" t="n">
        <v>5.98</v>
      </c>
      <c r="DZ149" s="4" t="n">
        <v>6.13</v>
      </c>
    </row>
    <row r="150" customFormat="false" ht="12.8" hidden="false" customHeight="false" outlineLevel="0" collapsed="false">
      <c r="A150" s="1" t="n">
        <v>46</v>
      </c>
      <c r="B150" s="1" t="s">
        <v>255</v>
      </c>
      <c r="C150" s="1" t="n">
        <v>2018</v>
      </c>
      <c r="D150" s="1" t="s">
        <v>259</v>
      </c>
      <c r="E150" s="1" t="s">
        <v>178</v>
      </c>
      <c r="F150" s="1" t="s">
        <v>177</v>
      </c>
      <c r="G150" s="2" t="n">
        <v>2000</v>
      </c>
      <c r="H150" s="1" t="s">
        <v>181</v>
      </c>
      <c r="I150" s="1" t="s">
        <v>256</v>
      </c>
      <c r="J150" s="1" t="s">
        <v>257</v>
      </c>
      <c r="K150" s="1" t="s">
        <v>258</v>
      </c>
      <c r="L150" s="1" t="s">
        <v>187</v>
      </c>
      <c r="N150" s="4" t="n">
        <v>196</v>
      </c>
      <c r="O150" s="4" t="n">
        <v>19.125</v>
      </c>
      <c r="P150" s="4" t="n">
        <v>25.625</v>
      </c>
      <c r="Q150" s="4" t="n">
        <v>1.34</v>
      </c>
      <c r="R150" s="4" t="n">
        <v>2044</v>
      </c>
      <c r="S150" s="4" t="n">
        <v>68.4444444444444</v>
      </c>
      <c r="T150" s="4" t="n">
        <v>110.62962962963</v>
      </c>
      <c r="U150" s="4" t="n">
        <v>1.62</v>
      </c>
      <c r="V150" s="4" t="n">
        <v>2044</v>
      </c>
      <c r="W150" s="4" t="n">
        <v>57.1714285714286</v>
      </c>
      <c r="X150" s="4" t="n">
        <v>91.2285714285714</v>
      </c>
      <c r="Y150" s="4" t="n">
        <v>1.6</v>
      </c>
      <c r="DX150" s="4" t="n">
        <v>5.33</v>
      </c>
      <c r="DY150" s="4" t="n">
        <v>6.35</v>
      </c>
      <c r="DZ150" s="4" t="n">
        <v>6.42</v>
      </c>
    </row>
    <row r="151" customFormat="false" ht="12.8" hidden="false" customHeight="false" outlineLevel="0" collapsed="false">
      <c r="A151" s="1" t="n">
        <v>47</v>
      </c>
      <c r="B151" s="1" t="s">
        <v>255</v>
      </c>
      <c r="C151" s="1" t="n">
        <v>2018</v>
      </c>
      <c r="D151" s="1" t="s">
        <v>169</v>
      </c>
      <c r="E151" s="1" t="s">
        <v>169</v>
      </c>
      <c r="F151" s="1" t="s">
        <v>169</v>
      </c>
      <c r="G151" s="2" t="n">
        <v>0</v>
      </c>
      <c r="H151" s="1" t="s">
        <v>181</v>
      </c>
      <c r="I151" s="1" t="s">
        <v>256</v>
      </c>
      <c r="J151" s="1" t="s">
        <v>257</v>
      </c>
      <c r="K151" s="1" t="s">
        <v>258</v>
      </c>
      <c r="L151" s="1" t="s">
        <v>187</v>
      </c>
      <c r="N151" s="4" t="n">
        <v>197</v>
      </c>
      <c r="O151" s="4" t="n">
        <v>19.25</v>
      </c>
      <c r="P151" s="4" t="n">
        <v>25.5</v>
      </c>
      <c r="Q151" s="4" t="n">
        <v>1.335</v>
      </c>
      <c r="R151" s="4" t="n">
        <v>2072.5</v>
      </c>
      <c r="S151" s="4" t="n">
        <v>69.4814814814815</v>
      </c>
      <c r="T151" s="4" t="n">
        <v>110.925925925926</v>
      </c>
      <c r="U151" s="4" t="n">
        <v>1.6</v>
      </c>
      <c r="V151" s="4" t="n">
        <v>2072.5</v>
      </c>
      <c r="W151" s="4" t="n">
        <v>57.9857142857143</v>
      </c>
      <c r="X151" s="4" t="n">
        <v>91.3857142857143</v>
      </c>
      <c r="Y151" s="4" t="n">
        <v>1.58</v>
      </c>
      <c r="DX151" s="4" t="n">
        <v>5.485</v>
      </c>
      <c r="DY151" s="4" t="n">
        <v>6.25</v>
      </c>
      <c r="DZ151" s="4" t="n">
        <v>6.3</v>
      </c>
    </row>
    <row r="152" customFormat="false" ht="12.8" hidden="false" customHeight="false" outlineLevel="0" collapsed="false">
      <c r="A152" s="1" t="n">
        <v>47</v>
      </c>
      <c r="B152" s="1" t="s">
        <v>255</v>
      </c>
      <c r="C152" s="1" t="n">
        <v>2018</v>
      </c>
      <c r="D152" s="1" t="s">
        <v>259</v>
      </c>
      <c r="E152" s="1" t="s">
        <v>178</v>
      </c>
      <c r="F152" s="1" t="s">
        <v>177</v>
      </c>
      <c r="G152" s="2" t="n">
        <v>1000</v>
      </c>
      <c r="H152" s="1" t="s">
        <v>181</v>
      </c>
      <c r="I152" s="1" t="s">
        <v>256</v>
      </c>
      <c r="J152" s="1" t="s">
        <v>257</v>
      </c>
      <c r="K152" s="1" t="s">
        <v>258</v>
      </c>
      <c r="L152" s="1" t="s">
        <v>187</v>
      </c>
      <c r="N152" s="4" t="n">
        <v>196</v>
      </c>
      <c r="O152" s="4" t="n">
        <v>19.125</v>
      </c>
      <c r="P152" s="4" t="n">
        <v>26.25</v>
      </c>
      <c r="Q152" s="4" t="n">
        <v>1.37</v>
      </c>
      <c r="R152" s="4" t="n">
        <v>2154</v>
      </c>
      <c r="S152" s="4" t="n">
        <v>72.5185185185185</v>
      </c>
      <c r="T152" s="4" t="n">
        <v>113.740740740741</v>
      </c>
      <c r="U152" s="4" t="n">
        <v>1.58</v>
      </c>
      <c r="V152" s="4" t="n">
        <v>2154</v>
      </c>
      <c r="W152" s="4" t="n">
        <v>60.3142857142857</v>
      </c>
      <c r="X152" s="4" t="n">
        <v>93.7428571428572</v>
      </c>
      <c r="Y152" s="4" t="n">
        <v>1.57</v>
      </c>
      <c r="DX152" s="4" t="n">
        <v>5.15</v>
      </c>
      <c r="DY152" s="4" t="n">
        <v>6.53</v>
      </c>
      <c r="DZ152" s="4" t="n">
        <v>5.89</v>
      </c>
    </row>
    <row r="153" customFormat="false" ht="12.8" hidden="false" customHeight="false" outlineLevel="0" collapsed="false">
      <c r="A153" s="1" t="n">
        <v>47</v>
      </c>
      <c r="B153" s="1" t="s">
        <v>255</v>
      </c>
      <c r="C153" s="1" t="n">
        <v>2018</v>
      </c>
      <c r="D153" s="1" t="s">
        <v>259</v>
      </c>
      <c r="E153" s="1" t="s">
        <v>178</v>
      </c>
      <c r="F153" s="1" t="s">
        <v>177</v>
      </c>
      <c r="G153" s="2" t="n">
        <v>2000</v>
      </c>
      <c r="H153" s="1" t="s">
        <v>181</v>
      </c>
      <c r="I153" s="1" t="s">
        <v>256</v>
      </c>
      <c r="J153" s="1" t="s">
        <v>257</v>
      </c>
      <c r="K153" s="1" t="s">
        <v>258</v>
      </c>
      <c r="L153" s="1" t="s">
        <v>187</v>
      </c>
      <c r="N153" s="4" t="n">
        <v>200</v>
      </c>
      <c r="O153" s="4" t="n">
        <v>19.625</v>
      </c>
      <c r="P153" s="4" t="n">
        <v>26.5</v>
      </c>
      <c r="Q153" s="4" t="n">
        <v>1.35</v>
      </c>
      <c r="R153" s="4" t="n">
        <v>2046</v>
      </c>
      <c r="S153" s="4" t="n">
        <v>68.3703703703704</v>
      </c>
      <c r="T153" s="4" t="n">
        <v>110.296296296296</v>
      </c>
      <c r="U153" s="4" t="n">
        <v>1.62</v>
      </c>
      <c r="V153" s="4" t="n">
        <v>2046</v>
      </c>
      <c r="W153" s="4" t="n">
        <v>57.2285714285714</v>
      </c>
      <c r="X153" s="4" t="n">
        <v>91.1428571428571</v>
      </c>
      <c r="Y153" s="4" t="n">
        <v>1.6</v>
      </c>
      <c r="DX153" s="4" t="n">
        <v>4.97</v>
      </c>
      <c r="DY153" s="4" t="n">
        <v>6.56</v>
      </c>
      <c r="DZ153" s="4" t="n">
        <v>5.8</v>
      </c>
    </row>
    <row r="154" customFormat="false" ht="12.8" hidden="false" customHeight="false" outlineLevel="0" collapsed="false">
      <c r="A154" s="1" t="n">
        <v>48</v>
      </c>
      <c r="B154" s="1" t="s">
        <v>255</v>
      </c>
      <c r="C154" s="1" t="n">
        <v>2018</v>
      </c>
      <c r="D154" s="1" t="s">
        <v>169</v>
      </c>
      <c r="E154" s="1" t="s">
        <v>169</v>
      </c>
      <c r="F154" s="1" t="s">
        <v>169</v>
      </c>
      <c r="G154" s="2" t="n">
        <v>0</v>
      </c>
      <c r="H154" s="1" t="s">
        <v>181</v>
      </c>
      <c r="I154" s="1" t="s">
        <v>256</v>
      </c>
      <c r="J154" s="1" t="s">
        <v>257</v>
      </c>
      <c r="K154" s="1" t="s">
        <v>258</v>
      </c>
      <c r="L154" s="1" t="s">
        <v>187</v>
      </c>
      <c r="N154" s="4" t="n">
        <v>197</v>
      </c>
      <c r="O154" s="4" t="n">
        <v>19.25</v>
      </c>
      <c r="P154" s="4" t="n">
        <v>25.5</v>
      </c>
      <c r="Q154" s="4" t="n">
        <v>1.335</v>
      </c>
      <c r="R154" s="4" t="n">
        <v>2072.5</v>
      </c>
      <c r="S154" s="4" t="n">
        <v>69.4814814814815</v>
      </c>
      <c r="T154" s="4" t="n">
        <v>110.925925925926</v>
      </c>
      <c r="U154" s="4" t="n">
        <v>1.6</v>
      </c>
      <c r="V154" s="4" t="n">
        <v>2072.5</v>
      </c>
      <c r="W154" s="4" t="n">
        <v>57.9857142857143</v>
      </c>
      <c r="X154" s="4" t="n">
        <v>91.3857142857143</v>
      </c>
      <c r="Y154" s="4" t="n">
        <v>1.58</v>
      </c>
      <c r="DX154" s="4" t="n">
        <v>5.485</v>
      </c>
      <c r="DY154" s="4" t="n">
        <v>6.25</v>
      </c>
      <c r="DZ154" s="4" t="n">
        <v>6.3</v>
      </c>
    </row>
    <row r="155" customFormat="false" ht="12.8" hidden="false" customHeight="false" outlineLevel="0" collapsed="false">
      <c r="A155" s="1" t="n">
        <v>48</v>
      </c>
      <c r="B155" s="1" t="s">
        <v>255</v>
      </c>
      <c r="C155" s="1" t="n">
        <v>2018</v>
      </c>
      <c r="D155" s="1" t="s">
        <v>259</v>
      </c>
      <c r="E155" s="1" t="s">
        <v>178</v>
      </c>
      <c r="F155" s="1" t="s">
        <v>177</v>
      </c>
      <c r="G155" s="2" t="n">
        <v>1000</v>
      </c>
      <c r="H155" s="1" t="s">
        <v>181</v>
      </c>
      <c r="I155" s="1" t="s">
        <v>256</v>
      </c>
      <c r="J155" s="1" t="s">
        <v>257</v>
      </c>
      <c r="K155" s="1" t="s">
        <v>258</v>
      </c>
      <c r="L155" s="1" t="s">
        <v>187</v>
      </c>
      <c r="N155" s="4" t="n">
        <v>199</v>
      </c>
      <c r="O155" s="4" t="n">
        <v>19.5</v>
      </c>
      <c r="P155" s="4" t="n">
        <v>25.375</v>
      </c>
      <c r="Q155" s="4" t="n">
        <v>1.31</v>
      </c>
      <c r="R155" s="4" t="n">
        <v>2100</v>
      </c>
      <c r="S155" s="4" t="n">
        <v>70.4074074074074</v>
      </c>
      <c r="T155" s="4" t="n">
        <v>113.037037037037</v>
      </c>
      <c r="U155" s="4" t="n">
        <v>1.61</v>
      </c>
      <c r="V155" s="4" t="n">
        <v>2100</v>
      </c>
      <c r="W155" s="4" t="n">
        <v>58.7714285714286</v>
      </c>
      <c r="X155" s="4" t="n">
        <v>93</v>
      </c>
      <c r="Y155" s="4" t="n">
        <v>1.58</v>
      </c>
      <c r="DX155" s="4" t="n">
        <v>5.1</v>
      </c>
      <c r="DY155" s="4" t="n">
        <v>6.61</v>
      </c>
      <c r="DZ155" s="4" t="n">
        <v>6.18</v>
      </c>
    </row>
    <row r="156" customFormat="false" ht="12.8" hidden="false" customHeight="false" outlineLevel="0" collapsed="false">
      <c r="A156" s="1" t="n">
        <v>48</v>
      </c>
      <c r="B156" s="1" t="s">
        <v>255</v>
      </c>
      <c r="C156" s="1" t="n">
        <v>2018</v>
      </c>
      <c r="D156" s="1" t="s">
        <v>259</v>
      </c>
      <c r="E156" s="1" t="s">
        <v>178</v>
      </c>
      <c r="F156" s="1" t="s">
        <v>177</v>
      </c>
      <c r="G156" s="2" t="n">
        <v>2000</v>
      </c>
      <c r="H156" s="1" t="s">
        <v>181</v>
      </c>
      <c r="I156" s="1" t="s">
        <v>256</v>
      </c>
      <c r="J156" s="1" t="s">
        <v>257</v>
      </c>
      <c r="K156" s="1" t="s">
        <v>258</v>
      </c>
      <c r="L156" s="1" t="s">
        <v>187</v>
      </c>
      <c r="N156" s="4" t="n">
        <v>200</v>
      </c>
      <c r="O156" s="4" t="n">
        <v>19.625</v>
      </c>
      <c r="P156" s="4" t="n">
        <v>26.5</v>
      </c>
      <c r="Q156" s="4" t="n">
        <v>1.35</v>
      </c>
      <c r="R156" s="4" t="n">
        <v>2034</v>
      </c>
      <c r="S156" s="4" t="n">
        <v>67.9259259259259</v>
      </c>
      <c r="T156" s="4" t="n">
        <v>110.444444444444</v>
      </c>
      <c r="U156" s="4" t="n">
        <v>1.63</v>
      </c>
      <c r="V156" s="4" t="n">
        <v>2034</v>
      </c>
      <c r="W156" s="4" t="n">
        <v>56.8857142857143</v>
      </c>
      <c r="X156" s="4" t="n">
        <v>91.2571428571428</v>
      </c>
      <c r="Y156" s="4" t="n">
        <v>1.61</v>
      </c>
      <c r="DX156" s="4" t="n">
        <v>5.07</v>
      </c>
      <c r="DY156" s="4" t="n">
        <v>6.62</v>
      </c>
      <c r="DZ156" s="4" t="n">
        <v>6.16</v>
      </c>
    </row>
    <row r="157" customFormat="false" ht="12.8" hidden="false" customHeight="false" outlineLevel="0" collapsed="false">
      <c r="A157" s="1" t="n">
        <v>49</v>
      </c>
      <c r="B157" s="1" t="s">
        <v>255</v>
      </c>
      <c r="C157" s="1" t="n">
        <v>2018</v>
      </c>
      <c r="D157" s="1" t="s">
        <v>169</v>
      </c>
      <c r="E157" s="1" t="s">
        <v>169</v>
      </c>
      <c r="F157" s="1" t="s">
        <v>169</v>
      </c>
      <c r="G157" s="2" t="n">
        <v>0</v>
      </c>
      <c r="H157" s="1" t="s">
        <v>181</v>
      </c>
      <c r="I157" s="1" t="s">
        <v>256</v>
      </c>
      <c r="J157" s="1" t="s">
        <v>257</v>
      </c>
      <c r="K157" s="1" t="s">
        <v>258</v>
      </c>
      <c r="L157" s="1" t="s">
        <v>187</v>
      </c>
      <c r="N157" s="4" t="n">
        <v>197</v>
      </c>
      <c r="O157" s="4" t="n">
        <v>19.25</v>
      </c>
      <c r="P157" s="4" t="n">
        <v>25.5</v>
      </c>
      <c r="Q157" s="4" t="n">
        <v>1.335</v>
      </c>
      <c r="R157" s="4" t="n">
        <v>2072.5</v>
      </c>
      <c r="S157" s="4" t="n">
        <v>69.4814814814815</v>
      </c>
      <c r="T157" s="4" t="n">
        <v>110.925925925926</v>
      </c>
      <c r="U157" s="4" t="n">
        <v>1.6</v>
      </c>
      <c r="V157" s="4" t="n">
        <v>2072.5</v>
      </c>
      <c r="W157" s="4" t="n">
        <v>57.9857142857143</v>
      </c>
      <c r="X157" s="4" t="n">
        <v>91.3857142857143</v>
      </c>
      <c r="Y157" s="4" t="n">
        <v>1.58</v>
      </c>
      <c r="DX157" s="4" t="n">
        <v>5.485</v>
      </c>
      <c r="DY157" s="4" t="n">
        <v>6.25</v>
      </c>
      <c r="DZ157" s="4" t="n">
        <v>6.3</v>
      </c>
    </row>
    <row r="158" customFormat="false" ht="12.8" hidden="false" customHeight="false" outlineLevel="0" collapsed="false">
      <c r="A158" s="1" t="n">
        <v>49</v>
      </c>
      <c r="B158" s="1" t="s">
        <v>255</v>
      </c>
      <c r="C158" s="1" t="n">
        <v>2018</v>
      </c>
      <c r="D158" s="1" t="s">
        <v>259</v>
      </c>
      <c r="E158" s="1" t="s">
        <v>178</v>
      </c>
      <c r="F158" s="1" t="s">
        <v>177</v>
      </c>
      <c r="G158" s="2" t="n">
        <v>1000</v>
      </c>
      <c r="H158" s="1" t="s">
        <v>181</v>
      </c>
      <c r="I158" s="1" t="s">
        <v>256</v>
      </c>
      <c r="J158" s="1" t="s">
        <v>257</v>
      </c>
      <c r="K158" s="1" t="s">
        <v>258</v>
      </c>
      <c r="L158" s="1" t="s">
        <v>187</v>
      </c>
      <c r="N158" s="4" t="n">
        <v>201</v>
      </c>
      <c r="O158" s="4" t="n">
        <v>19.75</v>
      </c>
      <c r="P158" s="4" t="n">
        <v>25.375</v>
      </c>
      <c r="Q158" s="4" t="n">
        <v>1.29</v>
      </c>
      <c r="R158" s="4" t="n">
        <v>2042</v>
      </c>
      <c r="S158" s="4" t="n">
        <v>68.1851851851852</v>
      </c>
      <c r="T158" s="4" t="n">
        <v>111.148148148148</v>
      </c>
      <c r="U158" s="4" t="n">
        <v>1.64</v>
      </c>
      <c r="V158" s="4" t="n">
        <v>2042</v>
      </c>
      <c r="W158" s="4" t="n">
        <v>57.1142857142857</v>
      </c>
      <c r="X158" s="4" t="n">
        <v>91.5142857142857</v>
      </c>
      <c r="Y158" s="4" t="n">
        <v>1.61</v>
      </c>
      <c r="DX158" s="4" t="n">
        <v>4.84</v>
      </c>
      <c r="DY158" s="4" t="n">
        <v>6.59</v>
      </c>
      <c r="DZ158" s="4" t="n">
        <v>5.94</v>
      </c>
    </row>
    <row r="159" customFormat="false" ht="12.8" hidden="false" customHeight="false" outlineLevel="0" collapsed="false">
      <c r="A159" s="1" t="n">
        <v>49</v>
      </c>
      <c r="B159" s="1" t="s">
        <v>255</v>
      </c>
      <c r="C159" s="1" t="n">
        <v>2018</v>
      </c>
      <c r="D159" s="1" t="s">
        <v>259</v>
      </c>
      <c r="E159" s="1" t="s">
        <v>178</v>
      </c>
      <c r="F159" s="1" t="s">
        <v>177</v>
      </c>
      <c r="G159" s="2" t="n">
        <v>2000</v>
      </c>
      <c r="H159" s="1" t="s">
        <v>181</v>
      </c>
      <c r="I159" s="1" t="s">
        <v>256</v>
      </c>
      <c r="J159" s="1" t="s">
        <v>257</v>
      </c>
      <c r="K159" s="1" t="s">
        <v>258</v>
      </c>
      <c r="L159" s="1" t="s">
        <v>187</v>
      </c>
      <c r="N159" s="4" t="n">
        <v>194</v>
      </c>
      <c r="O159" s="4" t="n">
        <v>18.875</v>
      </c>
      <c r="P159" s="4" t="n">
        <v>24.75</v>
      </c>
      <c r="Q159" s="4" t="n">
        <v>1.32</v>
      </c>
      <c r="R159" s="4" t="n">
        <v>2083</v>
      </c>
      <c r="S159" s="4" t="n">
        <v>69.962962962963</v>
      </c>
      <c r="T159" s="4" t="n">
        <v>109.814814814815</v>
      </c>
      <c r="U159" s="4" t="n">
        <v>1.57</v>
      </c>
      <c r="V159" s="4" t="n">
        <v>2083</v>
      </c>
      <c r="W159" s="4" t="n">
        <v>58.2857142857143</v>
      </c>
      <c r="X159" s="4" t="n">
        <v>90.4</v>
      </c>
      <c r="Y159" s="4" t="n">
        <v>1.55</v>
      </c>
      <c r="DX159" s="4" t="n">
        <v>4.88</v>
      </c>
      <c r="DY159" s="4" t="n">
        <v>6.42</v>
      </c>
      <c r="DZ159" s="4" t="n">
        <v>5.98</v>
      </c>
    </row>
    <row r="160" customFormat="false" ht="12.8" hidden="false" customHeight="false" outlineLevel="0" collapsed="false">
      <c r="A160" s="1" t="n">
        <v>50</v>
      </c>
      <c r="B160" s="1" t="s">
        <v>255</v>
      </c>
      <c r="C160" s="1" t="n">
        <v>2018</v>
      </c>
      <c r="D160" s="1" t="s">
        <v>169</v>
      </c>
      <c r="E160" s="1" t="s">
        <v>169</v>
      </c>
      <c r="F160" s="1" t="s">
        <v>169</v>
      </c>
      <c r="G160" s="2" t="n">
        <v>0</v>
      </c>
      <c r="H160" s="1" t="s">
        <v>181</v>
      </c>
      <c r="I160" s="1" t="s">
        <v>256</v>
      </c>
      <c r="J160" s="1" t="s">
        <v>226</v>
      </c>
      <c r="K160" s="1" t="s">
        <v>260</v>
      </c>
      <c r="L160" s="1" t="s">
        <v>187</v>
      </c>
      <c r="N160" s="4" t="n">
        <v>415</v>
      </c>
      <c r="O160" s="4" t="n">
        <v>26.57</v>
      </c>
      <c r="P160" s="4" t="n">
        <v>38.71</v>
      </c>
      <c r="Q160" s="4" t="n">
        <v>1.46</v>
      </c>
      <c r="R160" s="4" t="n">
        <v>2112</v>
      </c>
      <c r="S160" s="4" t="n">
        <v>80.81</v>
      </c>
      <c r="T160" s="4" t="n">
        <v>121.57</v>
      </c>
      <c r="U160" s="4" t="n">
        <v>1.51</v>
      </c>
      <c r="V160" s="4" t="n">
        <v>2112</v>
      </c>
      <c r="W160" s="4" t="n">
        <v>59.11</v>
      </c>
      <c r="X160" s="4" t="n">
        <v>88.4</v>
      </c>
      <c r="Y160" s="4" t="n">
        <v>1.51</v>
      </c>
      <c r="CV160" s="4" t="n">
        <v>8.29</v>
      </c>
      <c r="CX160" s="4" t="n">
        <v>8.28</v>
      </c>
      <c r="CY160" s="4" t="n">
        <v>8.8</v>
      </c>
      <c r="DA160" s="4" t="n">
        <v>8.28</v>
      </c>
      <c r="DC160" s="4" t="n">
        <v>8.27</v>
      </c>
      <c r="DD160" s="4" t="n">
        <v>9.77</v>
      </c>
    </row>
    <row r="161" customFormat="false" ht="12.8" hidden="false" customHeight="false" outlineLevel="0" collapsed="false">
      <c r="A161" s="1" t="n">
        <v>50</v>
      </c>
      <c r="B161" s="1" t="s">
        <v>255</v>
      </c>
      <c r="C161" s="1" t="n">
        <v>2018</v>
      </c>
      <c r="D161" s="1" t="s">
        <v>259</v>
      </c>
      <c r="E161" s="1" t="s">
        <v>178</v>
      </c>
      <c r="F161" s="1" t="s">
        <v>177</v>
      </c>
      <c r="G161" s="2" t="n">
        <v>2000</v>
      </c>
      <c r="H161" s="1" t="s">
        <v>181</v>
      </c>
      <c r="I161" s="1" t="s">
        <v>256</v>
      </c>
      <c r="J161" s="1" t="s">
        <v>226</v>
      </c>
      <c r="K161" s="1" t="s">
        <v>260</v>
      </c>
      <c r="L161" s="1" t="s">
        <v>187</v>
      </c>
      <c r="N161" s="4" t="n">
        <v>422</v>
      </c>
      <c r="O161" s="4" t="n">
        <v>27.07</v>
      </c>
      <c r="P161" s="4" t="n">
        <v>38</v>
      </c>
      <c r="Q161" s="4" t="n">
        <v>1.41</v>
      </c>
      <c r="R161" s="4" t="n">
        <v>2119</v>
      </c>
      <c r="S161" s="4" t="n">
        <v>80.81</v>
      </c>
      <c r="T161" s="4" t="n">
        <v>123.43</v>
      </c>
      <c r="U161" s="4" t="n">
        <v>1.53</v>
      </c>
      <c r="V161" s="4" t="n">
        <v>2119</v>
      </c>
      <c r="W161" s="4" t="n">
        <v>59.31</v>
      </c>
      <c r="X161" s="4" t="n">
        <v>89.26</v>
      </c>
      <c r="Y161" s="4" t="n">
        <v>1.51</v>
      </c>
      <c r="CV161" s="4" t="n">
        <v>8.37</v>
      </c>
      <c r="CX161" s="4" t="n">
        <v>8.25</v>
      </c>
      <c r="CY161" s="4" t="n">
        <v>8.8</v>
      </c>
      <c r="DA161" s="4" t="n">
        <v>8.32</v>
      </c>
      <c r="DC161" s="4" t="n">
        <v>8.54</v>
      </c>
      <c r="DD161" s="4" t="n">
        <v>9.73</v>
      </c>
    </row>
    <row r="162" customFormat="false" ht="12.8" hidden="false" customHeight="false" outlineLevel="0" collapsed="false">
      <c r="A162" s="1" t="n">
        <v>51</v>
      </c>
      <c r="B162" s="1" t="s">
        <v>255</v>
      </c>
      <c r="C162" s="1" t="n">
        <v>2018</v>
      </c>
      <c r="D162" s="1" t="s">
        <v>169</v>
      </c>
      <c r="E162" s="1" t="s">
        <v>169</v>
      </c>
      <c r="F162" s="1" t="s">
        <v>169</v>
      </c>
      <c r="G162" s="2" t="n">
        <v>0</v>
      </c>
      <c r="H162" s="1" t="s">
        <v>181</v>
      </c>
      <c r="I162" s="1" t="s">
        <v>256</v>
      </c>
      <c r="J162" s="1" t="s">
        <v>226</v>
      </c>
      <c r="K162" s="1" t="s">
        <v>260</v>
      </c>
      <c r="L162" s="1" t="s">
        <v>187</v>
      </c>
      <c r="N162" s="4" t="n">
        <v>415</v>
      </c>
      <c r="O162" s="4" t="n">
        <v>26.57</v>
      </c>
      <c r="P162" s="4" t="n">
        <v>38.71</v>
      </c>
      <c r="Q162" s="4" t="n">
        <v>1.46</v>
      </c>
      <c r="R162" s="4" t="n">
        <v>2112</v>
      </c>
      <c r="S162" s="4" t="n">
        <v>80.81</v>
      </c>
      <c r="T162" s="4" t="n">
        <v>121.57</v>
      </c>
      <c r="U162" s="4" t="n">
        <v>1.51</v>
      </c>
      <c r="V162" s="4" t="n">
        <v>2112</v>
      </c>
      <c r="W162" s="4" t="n">
        <v>59.11</v>
      </c>
      <c r="X162" s="4" t="n">
        <v>88.4</v>
      </c>
      <c r="Y162" s="4" t="n">
        <v>1.51</v>
      </c>
      <c r="CV162" s="4" t="n">
        <v>8.29</v>
      </c>
      <c r="CX162" s="4" t="n">
        <v>8.28</v>
      </c>
      <c r="CY162" s="4" t="n">
        <v>8.8</v>
      </c>
      <c r="DA162" s="4" t="n">
        <v>8.28</v>
      </c>
      <c r="DC162" s="4" t="n">
        <v>8.27</v>
      </c>
      <c r="DD162" s="4" t="n">
        <v>9.77</v>
      </c>
    </row>
    <row r="163" customFormat="false" ht="12.8" hidden="false" customHeight="false" outlineLevel="0" collapsed="false">
      <c r="A163" s="1" t="n">
        <v>51</v>
      </c>
      <c r="B163" s="1" t="s">
        <v>255</v>
      </c>
      <c r="C163" s="1" t="n">
        <v>2018</v>
      </c>
      <c r="D163" s="1" t="s">
        <v>259</v>
      </c>
      <c r="E163" s="1" t="s">
        <v>178</v>
      </c>
      <c r="F163" s="1" t="s">
        <v>177</v>
      </c>
      <c r="G163" s="2" t="n">
        <v>2000</v>
      </c>
      <c r="H163" s="1" t="s">
        <v>181</v>
      </c>
      <c r="I163" s="1" t="s">
        <v>256</v>
      </c>
      <c r="J163" s="1" t="s">
        <v>226</v>
      </c>
      <c r="K163" s="1" t="s">
        <v>260</v>
      </c>
      <c r="L163" s="1" t="s">
        <v>187</v>
      </c>
      <c r="N163" s="4" t="n">
        <v>426</v>
      </c>
      <c r="O163" s="4" t="n">
        <v>27.36</v>
      </c>
      <c r="P163" s="4" t="n">
        <v>38.21</v>
      </c>
      <c r="Q163" s="4" t="n">
        <v>1.4</v>
      </c>
      <c r="R163" s="4" t="n">
        <v>2170</v>
      </c>
      <c r="S163" s="4" t="n">
        <v>83.05</v>
      </c>
      <c r="T163" s="4" t="n">
        <v>127.43</v>
      </c>
      <c r="U163" s="4" t="n">
        <v>1.53</v>
      </c>
      <c r="V163" s="4" t="n">
        <v>2170</v>
      </c>
      <c r="W163" s="4" t="n">
        <v>60.77</v>
      </c>
      <c r="X163" s="4" t="n">
        <v>91.74</v>
      </c>
      <c r="Y163" s="4" t="n">
        <v>1.51</v>
      </c>
      <c r="CV163" s="4" t="n">
        <v>8.36</v>
      </c>
      <c r="CX163" s="4" t="n">
        <v>8.44</v>
      </c>
      <c r="CY163" s="4" t="n">
        <v>8.63</v>
      </c>
      <c r="DA163" s="4" t="n">
        <v>8.43</v>
      </c>
      <c r="DC163" s="4" t="n">
        <v>8.17</v>
      </c>
      <c r="DD163" s="4" t="n">
        <v>9.56</v>
      </c>
    </row>
    <row r="164" customFormat="false" ht="12.8" hidden="false" customHeight="false" outlineLevel="0" collapsed="false">
      <c r="A164" s="1" t="n">
        <v>52</v>
      </c>
      <c r="B164" s="1" t="s">
        <v>255</v>
      </c>
      <c r="C164" s="1" t="n">
        <v>2018</v>
      </c>
      <c r="D164" s="1" t="s">
        <v>169</v>
      </c>
      <c r="E164" s="1" t="s">
        <v>169</v>
      </c>
      <c r="F164" s="1" t="s">
        <v>169</v>
      </c>
      <c r="G164" s="2" t="n">
        <v>0</v>
      </c>
      <c r="H164" s="1" t="s">
        <v>181</v>
      </c>
      <c r="I164" s="1" t="s">
        <v>256</v>
      </c>
      <c r="J164" s="1" t="s">
        <v>226</v>
      </c>
      <c r="K164" s="1" t="s">
        <v>260</v>
      </c>
      <c r="L164" s="1" t="s">
        <v>187</v>
      </c>
      <c r="N164" s="4" t="n">
        <v>415</v>
      </c>
      <c r="O164" s="4" t="n">
        <v>26.57</v>
      </c>
      <c r="P164" s="4" t="n">
        <v>38.71</v>
      </c>
      <c r="Q164" s="4" t="n">
        <v>1.46</v>
      </c>
      <c r="R164" s="4" t="n">
        <v>2112</v>
      </c>
      <c r="S164" s="4" t="n">
        <v>80.81</v>
      </c>
      <c r="T164" s="4" t="n">
        <v>121.57</v>
      </c>
      <c r="U164" s="4" t="n">
        <v>1.51</v>
      </c>
      <c r="V164" s="4" t="n">
        <v>2112</v>
      </c>
      <c r="W164" s="4" t="n">
        <v>59.11</v>
      </c>
      <c r="X164" s="4" t="n">
        <v>88.4</v>
      </c>
      <c r="Y164" s="4" t="n">
        <v>1.51</v>
      </c>
      <c r="CV164" s="4" t="n">
        <v>8.29</v>
      </c>
      <c r="CX164" s="4" t="n">
        <v>8.28</v>
      </c>
      <c r="CY164" s="4" t="n">
        <v>8.8</v>
      </c>
      <c r="DA164" s="4" t="n">
        <v>8.28</v>
      </c>
      <c r="DC164" s="4" t="n">
        <v>8.27</v>
      </c>
      <c r="DD164" s="4" t="n">
        <v>9.77</v>
      </c>
    </row>
    <row r="165" customFormat="false" ht="12.8" hidden="false" customHeight="false" outlineLevel="0" collapsed="false">
      <c r="A165" s="1" t="n">
        <v>52</v>
      </c>
      <c r="B165" s="1" t="s">
        <v>255</v>
      </c>
      <c r="C165" s="1" t="n">
        <v>2018</v>
      </c>
      <c r="D165" s="1" t="s">
        <v>259</v>
      </c>
      <c r="E165" s="1" t="s">
        <v>178</v>
      </c>
      <c r="F165" s="1" t="s">
        <v>177</v>
      </c>
      <c r="G165" s="2" t="n">
        <v>2000</v>
      </c>
      <c r="H165" s="1" t="s">
        <v>181</v>
      </c>
      <c r="I165" s="1" t="s">
        <v>256</v>
      </c>
      <c r="J165" s="1" t="s">
        <v>226</v>
      </c>
      <c r="K165" s="1" t="s">
        <v>260</v>
      </c>
      <c r="L165" s="1" t="s">
        <v>187</v>
      </c>
      <c r="N165" s="4" t="n">
        <v>430</v>
      </c>
      <c r="O165" s="4" t="n">
        <v>27.64</v>
      </c>
      <c r="P165" s="4" t="n">
        <v>38.93</v>
      </c>
      <c r="Q165" s="4" t="n">
        <v>1.41</v>
      </c>
      <c r="R165" s="4" t="n">
        <v>2144</v>
      </c>
      <c r="S165" s="4" t="n">
        <v>81.67</v>
      </c>
      <c r="T165" s="4" t="n">
        <v>126.9</v>
      </c>
      <c r="U165" s="4" t="n">
        <v>1.55</v>
      </c>
      <c r="V165" s="4" t="n">
        <v>2144</v>
      </c>
      <c r="W165" s="4" t="n">
        <v>60.03</v>
      </c>
      <c r="X165" s="4" t="n">
        <v>91.71</v>
      </c>
      <c r="Y165" s="4" t="n">
        <v>1.53</v>
      </c>
      <c r="CV165" s="4" t="n">
        <v>8.34</v>
      </c>
      <c r="CX165" s="4" t="n">
        <v>8.05</v>
      </c>
      <c r="CY165" s="4" t="n">
        <v>8.81</v>
      </c>
      <c r="DA165" s="4" t="n">
        <v>8.45</v>
      </c>
      <c r="DC165" s="4" t="n">
        <v>8.6</v>
      </c>
      <c r="DD165" s="4" t="n">
        <v>9.84</v>
      </c>
    </row>
    <row r="166" customFormat="false" ht="12.8" hidden="false" customHeight="false" outlineLevel="0" collapsed="false">
      <c r="A166" s="1" t="n">
        <v>53</v>
      </c>
      <c r="B166" s="1" t="s">
        <v>255</v>
      </c>
      <c r="C166" s="1" t="n">
        <v>2018</v>
      </c>
      <c r="D166" s="1" t="s">
        <v>169</v>
      </c>
      <c r="E166" s="1" t="s">
        <v>169</v>
      </c>
      <c r="F166" s="1" t="s">
        <v>169</v>
      </c>
      <c r="G166" s="2" t="n">
        <v>0</v>
      </c>
      <c r="H166" s="1" t="s">
        <v>181</v>
      </c>
      <c r="I166" s="1" t="s">
        <v>256</v>
      </c>
      <c r="J166" s="1" t="s">
        <v>172</v>
      </c>
      <c r="K166" s="1" t="s">
        <v>261</v>
      </c>
      <c r="L166" s="1" t="s">
        <v>262</v>
      </c>
      <c r="N166" s="4" t="n">
        <v>783</v>
      </c>
      <c r="O166" s="4" t="n">
        <v>35.2380952380952</v>
      </c>
      <c r="P166" s="4" t="n">
        <v>50.8095238095238</v>
      </c>
      <c r="Q166" s="4" t="n">
        <v>1.44</v>
      </c>
      <c r="R166" s="4" t="n">
        <v>2786</v>
      </c>
      <c r="S166" s="4" t="n">
        <v>100.1</v>
      </c>
      <c r="T166" s="4" t="n">
        <v>172.6</v>
      </c>
      <c r="U166" s="4" t="n">
        <v>1.72</v>
      </c>
      <c r="V166" s="4" t="n">
        <v>2786</v>
      </c>
      <c r="W166" s="4" t="n">
        <v>66.9024390243902</v>
      </c>
      <c r="X166" s="4" t="n">
        <v>110.219512195122</v>
      </c>
      <c r="Y166" s="4" t="n">
        <v>1.65</v>
      </c>
      <c r="CV166" s="4" t="n">
        <v>8.26</v>
      </c>
      <c r="CX166" s="4" t="n">
        <v>8.45</v>
      </c>
      <c r="CY166" s="4" t="n">
        <v>9.1</v>
      </c>
      <c r="DA166" s="4" t="n">
        <v>9.32</v>
      </c>
      <c r="DC166" s="4" t="n">
        <v>9.52</v>
      </c>
      <c r="DD166" s="4" t="n">
        <v>10.2</v>
      </c>
    </row>
    <row r="167" customFormat="false" ht="12.8" hidden="false" customHeight="false" outlineLevel="0" collapsed="false">
      <c r="A167" s="1" t="n">
        <v>53</v>
      </c>
      <c r="B167" s="1" t="s">
        <v>255</v>
      </c>
      <c r="C167" s="1" t="n">
        <v>2018</v>
      </c>
      <c r="D167" s="1" t="s">
        <v>259</v>
      </c>
      <c r="E167" s="1" t="s">
        <v>178</v>
      </c>
      <c r="F167" s="1" t="s">
        <v>177</v>
      </c>
      <c r="G167" s="2" t="n">
        <v>500</v>
      </c>
      <c r="H167" s="1" t="s">
        <v>181</v>
      </c>
      <c r="I167" s="1" t="s">
        <v>256</v>
      </c>
      <c r="J167" s="1" t="s">
        <v>172</v>
      </c>
      <c r="K167" s="1" t="s">
        <v>261</v>
      </c>
      <c r="L167" s="1" t="s">
        <v>262</v>
      </c>
      <c r="N167" s="4" t="n">
        <v>780</v>
      </c>
      <c r="O167" s="4" t="n">
        <v>35.0952380952381</v>
      </c>
      <c r="P167" s="4" t="n">
        <v>51.1904761904762</v>
      </c>
      <c r="Q167" s="4" t="n">
        <v>1.46</v>
      </c>
      <c r="R167" s="4" t="n">
        <v>2809</v>
      </c>
      <c r="S167" s="4" t="n">
        <v>101.45</v>
      </c>
      <c r="T167" s="4" t="n">
        <v>174.2</v>
      </c>
      <c r="U167" s="4" t="n">
        <v>1.72</v>
      </c>
      <c r="V167" s="4" t="n">
        <v>2809</v>
      </c>
      <c r="W167" s="4" t="n">
        <v>67.4634146341464</v>
      </c>
      <c r="X167" s="4" t="n">
        <v>111.219512195122</v>
      </c>
      <c r="Y167" s="4" t="n">
        <v>1.65</v>
      </c>
      <c r="CV167" s="4" t="n">
        <v>8.32</v>
      </c>
      <c r="CX167" s="4" t="n">
        <v>8.58</v>
      </c>
      <c r="CY167" s="4" t="n">
        <v>9.3</v>
      </c>
      <c r="DA167" s="4" t="n">
        <v>9.13</v>
      </c>
      <c r="DC167" s="4" t="n">
        <v>9.41</v>
      </c>
      <c r="DD167" s="4" t="n">
        <v>10.16</v>
      </c>
    </row>
    <row r="168" customFormat="false" ht="12.8" hidden="false" customHeight="false" outlineLevel="0" collapsed="false">
      <c r="A168" s="1" t="n">
        <v>53</v>
      </c>
      <c r="B168" s="1" t="s">
        <v>255</v>
      </c>
      <c r="C168" s="1" t="n">
        <v>2018</v>
      </c>
      <c r="D168" s="1" t="s">
        <v>259</v>
      </c>
      <c r="E168" s="1" t="s">
        <v>178</v>
      </c>
      <c r="F168" s="1" t="s">
        <v>177</v>
      </c>
      <c r="G168" s="2" t="n">
        <v>1000</v>
      </c>
      <c r="H168" s="1" t="s">
        <v>181</v>
      </c>
      <c r="I168" s="1" t="s">
        <v>256</v>
      </c>
      <c r="J168" s="1" t="s">
        <v>172</v>
      </c>
      <c r="K168" s="1" t="s">
        <v>261</v>
      </c>
      <c r="L168" s="1" t="s">
        <v>262</v>
      </c>
      <c r="N168" s="4" t="n">
        <v>790</v>
      </c>
      <c r="O168" s="4" t="n">
        <v>35.5714285714286</v>
      </c>
      <c r="P168" s="4" t="n">
        <v>52.3809523809524</v>
      </c>
      <c r="Q168" s="4" t="n">
        <v>1.47</v>
      </c>
      <c r="R168" s="4" t="n">
        <v>2821</v>
      </c>
      <c r="S168" s="4" t="n">
        <v>101.55</v>
      </c>
      <c r="T168" s="4" t="n">
        <v>175.85</v>
      </c>
      <c r="U168" s="4" t="n">
        <v>1.73</v>
      </c>
      <c r="V168" s="4" t="n">
        <v>2821</v>
      </c>
      <c r="W168" s="4" t="n">
        <v>67.7560975609756</v>
      </c>
      <c r="X168" s="4" t="n">
        <v>112.609756097561</v>
      </c>
      <c r="Y168" s="4" t="n">
        <v>1.66</v>
      </c>
      <c r="CV168" s="4" t="n">
        <v>8.3</v>
      </c>
      <c r="CX168" s="4" t="n">
        <v>8.57</v>
      </c>
      <c r="CY168" s="4" t="n">
        <v>9.35</v>
      </c>
      <c r="DA168" s="4" t="n">
        <v>9.09</v>
      </c>
      <c r="DC168" s="4" t="n">
        <v>9.38</v>
      </c>
      <c r="DD168" s="4" t="n">
        <v>10.18</v>
      </c>
    </row>
    <row r="169" customFormat="false" ht="12.8" hidden="false" customHeight="false" outlineLevel="0" collapsed="false">
      <c r="A169" s="1" t="n">
        <v>53</v>
      </c>
      <c r="B169" s="1" t="s">
        <v>255</v>
      </c>
      <c r="C169" s="1" t="n">
        <v>2018</v>
      </c>
      <c r="D169" s="1" t="s">
        <v>259</v>
      </c>
      <c r="E169" s="1" t="s">
        <v>178</v>
      </c>
      <c r="F169" s="1" t="s">
        <v>177</v>
      </c>
      <c r="G169" s="2" t="n">
        <v>2000</v>
      </c>
      <c r="H169" s="1" t="s">
        <v>181</v>
      </c>
      <c r="I169" s="1" t="s">
        <v>256</v>
      </c>
      <c r="J169" s="1" t="s">
        <v>172</v>
      </c>
      <c r="K169" s="1" t="s">
        <v>261</v>
      </c>
      <c r="L169" s="1" t="s">
        <v>262</v>
      </c>
      <c r="N169" s="4" t="n">
        <v>819</v>
      </c>
      <c r="O169" s="4" t="n">
        <v>36.9523809523809</v>
      </c>
      <c r="P169" s="4" t="n">
        <v>53.5238095238095</v>
      </c>
      <c r="Q169" s="4" t="n">
        <v>1.45</v>
      </c>
      <c r="R169" s="4" t="n">
        <v>2883</v>
      </c>
      <c r="S169" s="4" t="n">
        <v>103.2</v>
      </c>
      <c r="T169" s="4" t="n">
        <v>177.25</v>
      </c>
      <c r="U169" s="4" t="n">
        <v>1.72</v>
      </c>
      <c r="V169" s="4" t="n">
        <v>2883</v>
      </c>
      <c r="W169" s="4" t="n">
        <v>69.2682926829268</v>
      </c>
      <c r="X169" s="4" t="n">
        <v>113.878048780488</v>
      </c>
      <c r="Y169" s="4" t="n">
        <v>1.64</v>
      </c>
      <c r="CV169" s="4" t="n">
        <v>8.21</v>
      </c>
      <c r="CX169" s="4" t="n">
        <v>8.63</v>
      </c>
      <c r="CY169" s="4" t="n">
        <v>9.36</v>
      </c>
      <c r="DA169" s="4" t="n">
        <v>9.19</v>
      </c>
      <c r="DC169" s="4" t="n">
        <v>9.42</v>
      </c>
      <c r="DD169" s="4" t="n">
        <v>10.07</v>
      </c>
    </row>
    <row r="170" customFormat="false" ht="12.8" hidden="false" customHeight="false" outlineLevel="0" collapsed="false">
      <c r="A170" s="1" t="n">
        <v>54</v>
      </c>
      <c r="B170" s="1" t="s">
        <v>263</v>
      </c>
      <c r="C170" s="1" t="n">
        <v>2019</v>
      </c>
      <c r="D170" s="1" t="s">
        <v>169</v>
      </c>
      <c r="E170" s="1" t="s">
        <v>169</v>
      </c>
      <c r="F170" s="1" t="s">
        <v>169</v>
      </c>
      <c r="G170" s="2" t="n">
        <v>0</v>
      </c>
      <c r="H170" s="1" t="s">
        <v>170</v>
      </c>
      <c r="I170" s="1" t="s">
        <v>264</v>
      </c>
      <c r="J170" s="1" t="s">
        <v>172</v>
      </c>
      <c r="K170" s="1" t="s">
        <v>173</v>
      </c>
      <c r="L170" s="1" t="s">
        <v>174</v>
      </c>
      <c r="N170" s="4" t="n">
        <v>964.4</v>
      </c>
      <c r="O170" s="4" t="n">
        <v>38.38</v>
      </c>
      <c r="P170" s="4" t="n">
        <v>55.81</v>
      </c>
      <c r="Q170" s="4" t="n">
        <v>1.56</v>
      </c>
      <c r="R170" s="4" t="n">
        <v>2679.04</v>
      </c>
      <c r="S170" s="4" t="n">
        <v>82.81</v>
      </c>
      <c r="T170" s="4" t="n">
        <v>166.36</v>
      </c>
      <c r="U170" s="4" t="n">
        <v>1.9</v>
      </c>
      <c r="V170" s="4" t="n">
        <f aca="false">R170</f>
        <v>2679.04</v>
      </c>
      <c r="W170" s="4" t="n">
        <v>111.99</v>
      </c>
      <c r="X170" s="4" t="n">
        <v>215.18</v>
      </c>
      <c r="Y170" s="4" t="n">
        <v>1.87</v>
      </c>
      <c r="CO170" s="4" t="n">
        <v>8.04</v>
      </c>
      <c r="CP170" s="4" t="n">
        <v>7.04</v>
      </c>
      <c r="DB170" s="4" t="n">
        <v>8.53</v>
      </c>
      <c r="DC170" s="4" t="n">
        <v>8.05</v>
      </c>
      <c r="EM170" s="4" t="n">
        <v>1.85</v>
      </c>
      <c r="EN170" s="4" t="n">
        <v>30.45</v>
      </c>
      <c r="EO170" s="4" t="n">
        <v>5.12</v>
      </c>
      <c r="EP170" s="4" t="n">
        <v>33.65</v>
      </c>
      <c r="ER170" s="4" t="n">
        <v>2.49</v>
      </c>
      <c r="ES170" s="4" t="n">
        <v>0.94</v>
      </c>
      <c r="ET170" s="4" t="n">
        <v>4.79</v>
      </c>
      <c r="EU170" s="4" t="n">
        <v>1.58</v>
      </c>
      <c r="EV170" s="4" t="n">
        <v>1.26</v>
      </c>
      <c r="EW170" s="4" t="n">
        <v>5.08</v>
      </c>
    </row>
    <row r="171" customFormat="false" ht="12.8" hidden="false" customHeight="false" outlineLevel="0" collapsed="false">
      <c r="A171" s="1" t="n">
        <v>54</v>
      </c>
      <c r="B171" s="1" t="s">
        <v>263</v>
      </c>
      <c r="C171" s="1" t="n">
        <v>2019</v>
      </c>
      <c r="D171" s="1" t="s">
        <v>265</v>
      </c>
      <c r="E171" s="1" t="s">
        <v>176</v>
      </c>
      <c r="F171" s="1" t="s">
        <v>177</v>
      </c>
      <c r="G171" s="2" t="n">
        <v>300</v>
      </c>
      <c r="H171" s="1" t="s">
        <v>170</v>
      </c>
      <c r="I171" s="1" t="s">
        <v>264</v>
      </c>
      <c r="J171" s="1" t="s">
        <v>172</v>
      </c>
      <c r="K171" s="1" t="s">
        <v>173</v>
      </c>
      <c r="L171" s="1" t="s">
        <v>174</v>
      </c>
      <c r="N171" s="4" t="n">
        <v>965.14</v>
      </c>
      <c r="O171" s="4" t="n">
        <v>38.68</v>
      </c>
      <c r="P171" s="4" t="n">
        <v>56.46</v>
      </c>
      <c r="Q171" s="4" t="n">
        <v>1.55</v>
      </c>
      <c r="R171" s="4" t="n">
        <v>2691.23</v>
      </c>
      <c r="S171" s="4" t="n">
        <v>83.82</v>
      </c>
      <c r="T171" s="4" t="n">
        <v>166.52</v>
      </c>
      <c r="U171" s="4" t="n">
        <v>1.88</v>
      </c>
      <c r="V171" s="4" t="n">
        <f aca="false">R171</f>
        <v>2691.23</v>
      </c>
      <c r="W171" s="4" t="n">
        <v>113.22</v>
      </c>
      <c r="X171" s="4" t="n">
        <v>215.3</v>
      </c>
      <c r="Y171" s="4" t="n">
        <v>1.85</v>
      </c>
      <c r="CO171" s="4" t="n">
        <v>7.51</v>
      </c>
      <c r="CP171" s="4" t="n">
        <v>6.7</v>
      </c>
      <c r="DB171" s="4" t="n">
        <v>8.54</v>
      </c>
      <c r="DC171" s="4" t="n">
        <v>8.13</v>
      </c>
      <c r="EM171" s="4" t="n">
        <v>2.25</v>
      </c>
      <c r="EN171" s="4" t="n">
        <v>31.5</v>
      </c>
      <c r="EO171" s="4" t="n">
        <v>5.25</v>
      </c>
      <c r="EP171" s="4" t="n">
        <v>34.5</v>
      </c>
      <c r="ER171" s="4" t="n">
        <v>2.52</v>
      </c>
      <c r="ES171" s="4" t="n">
        <v>0.96</v>
      </c>
      <c r="ET171" s="4" t="n">
        <v>5.12</v>
      </c>
      <c r="EU171" s="4" t="n">
        <v>1.64</v>
      </c>
      <c r="EV171" s="4" t="n">
        <v>1.28</v>
      </c>
      <c r="EW171" s="4" t="n">
        <v>5.12</v>
      </c>
    </row>
    <row r="172" customFormat="false" ht="12.8" hidden="false" customHeight="false" outlineLevel="0" collapsed="false">
      <c r="A172" s="1" t="n">
        <v>54</v>
      </c>
      <c r="B172" s="1" t="s">
        <v>263</v>
      </c>
      <c r="C172" s="1" t="n">
        <v>2019</v>
      </c>
      <c r="D172" s="1" t="s">
        <v>265</v>
      </c>
      <c r="E172" s="1" t="s">
        <v>176</v>
      </c>
      <c r="F172" s="1" t="s">
        <v>177</v>
      </c>
      <c r="G172" s="2" t="n">
        <v>600</v>
      </c>
      <c r="H172" s="1" t="s">
        <v>170</v>
      </c>
      <c r="I172" s="1" t="s">
        <v>264</v>
      </c>
      <c r="J172" s="1" t="s">
        <v>172</v>
      </c>
      <c r="K172" s="1" t="s">
        <v>173</v>
      </c>
      <c r="L172" s="1" t="s">
        <v>174</v>
      </c>
      <c r="N172" s="4" t="n">
        <v>967.14</v>
      </c>
      <c r="O172" s="4" t="n">
        <v>38.54</v>
      </c>
      <c r="P172" s="4" t="n">
        <v>56.6</v>
      </c>
      <c r="Q172" s="4" t="n">
        <v>1.54</v>
      </c>
      <c r="R172" s="4" t="n">
        <v>2713.08</v>
      </c>
      <c r="S172" s="4" t="n">
        <v>83.98</v>
      </c>
      <c r="T172" s="4" t="n">
        <v>168.54</v>
      </c>
      <c r="U172" s="4" t="n">
        <v>1.89</v>
      </c>
      <c r="V172" s="4" t="n">
        <f aca="false">R172</f>
        <v>2713.08</v>
      </c>
      <c r="W172" s="4" t="n">
        <v>118.13</v>
      </c>
      <c r="X172" s="4" t="n">
        <v>217.62</v>
      </c>
      <c r="Y172" s="4" t="n">
        <v>1.79</v>
      </c>
      <c r="CO172" s="4" t="n">
        <v>7.35</v>
      </c>
      <c r="CP172" s="4" t="n">
        <v>6.64</v>
      </c>
      <c r="DB172" s="4" t="n">
        <v>8.62</v>
      </c>
      <c r="DC172" s="4" t="n">
        <v>8.19</v>
      </c>
      <c r="EM172" s="4" t="n">
        <v>2.5</v>
      </c>
      <c r="EN172" s="4" t="n">
        <v>35.25</v>
      </c>
      <c r="EO172" s="4" t="n">
        <v>5.5</v>
      </c>
      <c r="EP172" s="4" t="n">
        <v>37.5</v>
      </c>
      <c r="ER172" s="4" t="n">
        <v>2.65</v>
      </c>
      <c r="ES172" s="4" t="n">
        <v>1.02</v>
      </c>
      <c r="ET172" s="4" t="n">
        <v>5.21</v>
      </c>
      <c r="EU172" s="4" t="n">
        <v>1.81</v>
      </c>
      <c r="EV172" s="4" t="n">
        <v>1.32</v>
      </c>
      <c r="EW172" s="4" t="n">
        <v>5.46</v>
      </c>
    </row>
    <row r="173" customFormat="false" ht="12.8" hidden="false" customHeight="false" outlineLevel="0" collapsed="false">
      <c r="A173" s="1" t="n">
        <v>55</v>
      </c>
      <c r="B173" s="1" t="s">
        <v>263</v>
      </c>
      <c r="C173" s="1" t="n">
        <v>2019</v>
      </c>
      <c r="D173" s="1" t="s">
        <v>169</v>
      </c>
      <c r="E173" s="1" t="s">
        <v>169</v>
      </c>
      <c r="F173" s="1" t="s">
        <v>169</v>
      </c>
      <c r="G173" s="2" t="n">
        <v>0</v>
      </c>
      <c r="H173" s="1" t="s">
        <v>170</v>
      </c>
      <c r="I173" s="1" t="s">
        <v>264</v>
      </c>
      <c r="J173" s="1" t="s">
        <v>172</v>
      </c>
      <c r="K173" s="1" t="s">
        <v>173</v>
      </c>
      <c r="L173" s="1" t="s">
        <v>174</v>
      </c>
      <c r="N173" s="4" t="n">
        <v>964.4</v>
      </c>
      <c r="O173" s="4" t="n">
        <v>38.38</v>
      </c>
      <c r="P173" s="4" t="n">
        <v>55.81</v>
      </c>
      <c r="Q173" s="4" t="n">
        <v>1.56</v>
      </c>
      <c r="R173" s="4" t="n">
        <v>2679.04</v>
      </c>
      <c r="S173" s="4" t="n">
        <v>82.81</v>
      </c>
      <c r="T173" s="4" t="n">
        <v>166.36</v>
      </c>
      <c r="U173" s="4" t="n">
        <v>1.9</v>
      </c>
      <c r="V173" s="4" t="n">
        <f aca="false">R173</f>
        <v>2679.04</v>
      </c>
      <c r="W173" s="4" t="n">
        <v>111.99</v>
      </c>
      <c r="X173" s="4" t="n">
        <v>215.18</v>
      </c>
      <c r="Y173" s="4" t="n">
        <v>1.87</v>
      </c>
      <c r="CO173" s="4" t="n">
        <v>8.04</v>
      </c>
      <c r="CP173" s="4" t="n">
        <v>7.04</v>
      </c>
      <c r="DB173" s="4" t="n">
        <v>8.53</v>
      </c>
      <c r="DC173" s="4" t="n">
        <v>8.05</v>
      </c>
      <c r="EM173" s="4" t="n">
        <v>1.85</v>
      </c>
      <c r="EN173" s="4" t="n">
        <v>30.45</v>
      </c>
      <c r="EO173" s="4" t="n">
        <v>5.12</v>
      </c>
      <c r="EP173" s="4" t="n">
        <v>33.65</v>
      </c>
      <c r="ER173" s="4" t="n">
        <v>2.49</v>
      </c>
      <c r="ES173" s="4" t="n">
        <v>0.94</v>
      </c>
      <c r="ET173" s="4" t="n">
        <v>4.79</v>
      </c>
      <c r="EU173" s="4" t="n">
        <v>1.58</v>
      </c>
      <c r="EV173" s="4" t="n">
        <v>1.26</v>
      </c>
      <c r="EW173" s="4" t="n">
        <v>5.08</v>
      </c>
    </row>
    <row r="174" customFormat="false" ht="12.8" hidden="false" customHeight="false" outlineLevel="0" collapsed="false">
      <c r="A174" s="1" t="n">
        <v>55</v>
      </c>
      <c r="B174" s="1" t="s">
        <v>263</v>
      </c>
      <c r="C174" s="1" t="n">
        <v>2019</v>
      </c>
      <c r="D174" s="1" t="s">
        <v>265</v>
      </c>
      <c r="E174" s="1" t="s">
        <v>176</v>
      </c>
      <c r="F174" s="1" t="s">
        <v>177</v>
      </c>
      <c r="G174" s="2" t="n">
        <v>300</v>
      </c>
      <c r="H174" s="1" t="s">
        <v>170</v>
      </c>
      <c r="I174" s="1" t="s">
        <v>264</v>
      </c>
      <c r="J174" s="1" t="s">
        <v>172</v>
      </c>
      <c r="K174" s="1" t="s">
        <v>173</v>
      </c>
      <c r="L174" s="1" t="s">
        <v>174</v>
      </c>
      <c r="N174" s="4" t="n">
        <v>966.11</v>
      </c>
      <c r="O174" s="4" t="n">
        <v>39.25</v>
      </c>
      <c r="P174" s="4" t="n">
        <v>56.86</v>
      </c>
      <c r="Q174" s="4" t="n">
        <v>1.54</v>
      </c>
      <c r="R174" s="4" t="n">
        <v>2713.79</v>
      </c>
      <c r="S174" s="4" t="n">
        <v>83.94</v>
      </c>
      <c r="T174" s="4" t="n">
        <v>167.94</v>
      </c>
      <c r="U174" s="4" t="n">
        <v>1.87</v>
      </c>
      <c r="V174" s="4" t="n">
        <f aca="false">R174</f>
        <v>2713.79</v>
      </c>
      <c r="W174" s="4" t="n">
        <v>114.32</v>
      </c>
      <c r="X174" s="4" t="n">
        <v>216.4</v>
      </c>
      <c r="Y174" s="4" t="n">
        <v>1.81</v>
      </c>
      <c r="CO174" s="4" t="n">
        <v>7.32</v>
      </c>
      <c r="CP174" s="4" t="n">
        <v>6.54</v>
      </c>
      <c r="DB174" s="4" t="n">
        <v>8.76</v>
      </c>
      <c r="DC174" s="4" t="n">
        <v>8.17</v>
      </c>
      <c r="EM174" s="4" t="n">
        <v>2.5</v>
      </c>
      <c r="EN174" s="4" t="n">
        <v>33.75</v>
      </c>
      <c r="EO174" s="4" t="n">
        <v>5.5</v>
      </c>
      <c r="EP174" s="4" t="n">
        <v>36.5</v>
      </c>
      <c r="ER174" s="4" t="n">
        <v>2.58</v>
      </c>
      <c r="ES174" s="4" t="n">
        <v>0.99</v>
      </c>
      <c r="ET174" s="4" t="n">
        <v>5.14</v>
      </c>
      <c r="EU174" s="4" t="n">
        <v>1.78</v>
      </c>
      <c r="EV174" s="4" t="n">
        <v>1.3</v>
      </c>
      <c r="EW174" s="4" t="n">
        <v>5.24</v>
      </c>
    </row>
    <row r="175" customFormat="false" ht="12.8" hidden="false" customHeight="false" outlineLevel="0" collapsed="false">
      <c r="A175" s="1" t="n">
        <v>55</v>
      </c>
      <c r="B175" s="1" t="s">
        <v>263</v>
      </c>
      <c r="C175" s="1" t="n">
        <v>2019</v>
      </c>
      <c r="D175" s="1" t="s">
        <v>265</v>
      </c>
      <c r="E175" s="1" t="s">
        <v>176</v>
      </c>
      <c r="F175" s="1" t="s">
        <v>177</v>
      </c>
      <c r="G175" s="2" t="n">
        <v>600</v>
      </c>
      <c r="H175" s="1" t="s">
        <v>170</v>
      </c>
      <c r="I175" s="1" t="s">
        <v>264</v>
      </c>
      <c r="J175" s="1" t="s">
        <v>172</v>
      </c>
      <c r="K175" s="1" t="s">
        <v>173</v>
      </c>
      <c r="L175" s="1" t="s">
        <v>174</v>
      </c>
      <c r="N175" s="4" t="n">
        <v>969.94</v>
      </c>
      <c r="O175" s="4" t="n">
        <v>38.96</v>
      </c>
      <c r="P175" s="4" t="n">
        <v>56.98</v>
      </c>
      <c r="Q175" s="4" t="n">
        <v>1.53</v>
      </c>
      <c r="R175" s="4" t="n">
        <v>2731.49</v>
      </c>
      <c r="S175" s="4" t="n">
        <v>84.34</v>
      </c>
      <c r="T175" s="4" t="n">
        <v>169.36</v>
      </c>
      <c r="U175" s="4" t="n">
        <v>1.88</v>
      </c>
      <c r="V175" s="4" t="n">
        <f aca="false">R175</f>
        <v>2731.49</v>
      </c>
      <c r="W175" s="4" t="n">
        <v>115.45</v>
      </c>
      <c r="X175" s="4" t="n">
        <v>217.12</v>
      </c>
      <c r="Y175" s="4" t="n">
        <v>1.78</v>
      </c>
      <c r="CO175" s="4" t="n">
        <v>7.2</v>
      </c>
      <c r="CP175" s="4" t="n">
        <v>6.42</v>
      </c>
      <c r="DB175" s="4" t="n">
        <v>8.83</v>
      </c>
      <c r="DC175" s="4" t="n">
        <v>8.25</v>
      </c>
      <c r="EM175" s="4" t="n">
        <v>2.75</v>
      </c>
      <c r="EN175" s="4" t="n">
        <v>37.25</v>
      </c>
      <c r="EO175" s="4" t="n">
        <v>6</v>
      </c>
      <c r="EP175" s="4" t="n">
        <v>39.5</v>
      </c>
      <c r="ER175" s="4" t="n">
        <v>2.68</v>
      </c>
      <c r="ES175" s="4" t="n">
        <v>1.03</v>
      </c>
      <c r="ET175" s="4" t="n">
        <v>6.05</v>
      </c>
      <c r="EU175" s="4" t="n">
        <v>1.88</v>
      </c>
      <c r="EV175" s="4" t="n">
        <v>1.35</v>
      </c>
      <c r="EW175" s="4" t="n">
        <v>5.53</v>
      </c>
    </row>
    <row r="176" customFormat="false" ht="12.8" hidden="false" customHeight="false" outlineLevel="0" collapsed="false">
      <c r="A176" s="1" t="n">
        <v>56</v>
      </c>
      <c r="B176" s="1" t="s">
        <v>263</v>
      </c>
      <c r="C176" s="1" t="n">
        <v>2019</v>
      </c>
      <c r="D176" s="1" t="s">
        <v>169</v>
      </c>
      <c r="E176" s="1" t="s">
        <v>169</v>
      </c>
      <c r="F176" s="1" t="s">
        <v>169</v>
      </c>
      <c r="G176" s="2" t="n">
        <v>0</v>
      </c>
      <c r="H176" s="1" t="s">
        <v>170</v>
      </c>
      <c r="I176" s="1" t="s">
        <v>264</v>
      </c>
      <c r="J176" s="1" t="s">
        <v>172</v>
      </c>
      <c r="K176" s="1" t="s">
        <v>173</v>
      </c>
      <c r="L176" s="1" t="s">
        <v>174</v>
      </c>
      <c r="N176" s="4" t="n">
        <v>964.4</v>
      </c>
      <c r="O176" s="4" t="n">
        <v>38.38</v>
      </c>
      <c r="P176" s="4" t="n">
        <v>55.81</v>
      </c>
      <c r="Q176" s="4" t="n">
        <v>1.56</v>
      </c>
      <c r="R176" s="4" t="n">
        <v>2679.04</v>
      </c>
      <c r="S176" s="4" t="n">
        <v>82.81</v>
      </c>
      <c r="T176" s="4" t="n">
        <v>166.36</v>
      </c>
      <c r="U176" s="4" t="n">
        <v>1.9</v>
      </c>
      <c r="V176" s="4" t="n">
        <f aca="false">R176</f>
        <v>2679.04</v>
      </c>
      <c r="W176" s="4" t="n">
        <v>111.99</v>
      </c>
      <c r="X176" s="4" t="n">
        <v>215.18</v>
      </c>
      <c r="Y176" s="4" t="n">
        <v>1.87</v>
      </c>
      <c r="CO176" s="4" t="n">
        <v>8.04</v>
      </c>
      <c r="CP176" s="4" t="n">
        <v>7.04</v>
      </c>
      <c r="DB176" s="4" t="n">
        <v>8.53</v>
      </c>
      <c r="DC176" s="4" t="n">
        <v>8.05</v>
      </c>
      <c r="EM176" s="4" t="n">
        <v>1.85</v>
      </c>
      <c r="EN176" s="4" t="n">
        <v>30.45</v>
      </c>
      <c r="EO176" s="4" t="n">
        <v>5.12</v>
      </c>
      <c r="EP176" s="4" t="n">
        <v>33.65</v>
      </c>
      <c r="ER176" s="4" t="n">
        <v>2.49</v>
      </c>
      <c r="ES176" s="4" t="n">
        <v>0.94</v>
      </c>
      <c r="ET176" s="4" t="n">
        <v>4.79</v>
      </c>
      <c r="EU176" s="4" t="n">
        <v>1.58</v>
      </c>
      <c r="EV176" s="4" t="n">
        <v>1.26</v>
      </c>
      <c r="EW176" s="4" t="n">
        <v>5.08</v>
      </c>
    </row>
    <row r="177" customFormat="false" ht="12.8" hidden="false" customHeight="false" outlineLevel="0" collapsed="false">
      <c r="A177" s="1" t="n">
        <v>56</v>
      </c>
      <c r="B177" s="1" t="s">
        <v>263</v>
      </c>
      <c r="C177" s="1" t="n">
        <v>2019</v>
      </c>
      <c r="D177" s="1" t="s">
        <v>265</v>
      </c>
      <c r="E177" s="1" t="s">
        <v>176</v>
      </c>
      <c r="F177" s="1" t="s">
        <v>177</v>
      </c>
      <c r="G177" s="2" t="n">
        <v>300</v>
      </c>
      <c r="H177" s="1" t="s">
        <v>170</v>
      </c>
      <c r="I177" s="1" t="s">
        <v>264</v>
      </c>
      <c r="J177" s="1" t="s">
        <v>172</v>
      </c>
      <c r="K177" s="1" t="s">
        <v>173</v>
      </c>
      <c r="L177" s="1" t="s">
        <v>174</v>
      </c>
      <c r="N177" s="4" t="n">
        <v>977.09</v>
      </c>
      <c r="O177" s="4" t="n">
        <v>40.05</v>
      </c>
      <c r="P177" s="4" t="n">
        <v>57.04</v>
      </c>
      <c r="Q177" s="4" t="n">
        <v>1.51</v>
      </c>
      <c r="R177" s="4" t="n">
        <v>2836.56</v>
      </c>
      <c r="S177" s="4" t="n">
        <v>86.96</v>
      </c>
      <c r="T177" s="4" t="n">
        <v>171.44</v>
      </c>
      <c r="U177" s="4" t="n">
        <v>1.86</v>
      </c>
      <c r="V177" s="4" t="n">
        <f aca="false">R177</f>
        <v>2836.56</v>
      </c>
      <c r="W177" s="4" t="n">
        <v>119.38</v>
      </c>
      <c r="X177" s="4" t="n">
        <v>218.84</v>
      </c>
      <c r="Y177" s="4" t="n">
        <v>1.72</v>
      </c>
      <c r="CO177" s="4" t="n">
        <v>7.05</v>
      </c>
      <c r="CP177" s="4" t="n">
        <v>6.26</v>
      </c>
      <c r="DB177" s="4" t="n">
        <v>9.12</v>
      </c>
      <c r="DC177" s="4" t="n">
        <v>8.34</v>
      </c>
      <c r="EM177" s="4" t="n">
        <v>3</v>
      </c>
      <c r="EN177" s="4" t="n">
        <v>40.5</v>
      </c>
      <c r="EO177" s="4" t="n">
        <v>6.5</v>
      </c>
      <c r="EP177" s="4" t="n">
        <v>44.75</v>
      </c>
      <c r="ER177" s="4" t="n">
        <v>2.76</v>
      </c>
      <c r="ES177" s="4" t="n">
        <v>1.06</v>
      </c>
      <c r="ET177" s="4" t="n">
        <v>6.45</v>
      </c>
      <c r="EU177" s="4" t="n">
        <v>2.16</v>
      </c>
      <c r="EV177" s="4" t="n">
        <v>1.38</v>
      </c>
      <c r="EW177" s="4" t="n">
        <v>5.64</v>
      </c>
    </row>
    <row r="178" customFormat="false" ht="12.8" hidden="false" customHeight="false" outlineLevel="0" collapsed="false">
      <c r="A178" s="1" t="n">
        <v>56</v>
      </c>
      <c r="B178" s="1" t="s">
        <v>263</v>
      </c>
      <c r="C178" s="1" t="n">
        <v>2019</v>
      </c>
      <c r="D178" s="1" t="s">
        <v>265</v>
      </c>
      <c r="E178" s="1" t="s">
        <v>176</v>
      </c>
      <c r="F178" s="1" t="s">
        <v>177</v>
      </c>
      <c r="G178" s="2" t="n">
        <v>600</v>
      </c>
      <c r="H178" s="1" t="s">
        <v>170</v>
      </c>
      <c r="I178" s="1" t="s">
        <v>264</v>
      </c>
      <c r="J178" s="1" t="s">
        <v>172</v>
      </c>
      <c r="K178" s="1" t="s">
        <v>173</v>
      </c>
      <c r="L178" s="1" t="s">
        <v>174</v>
      </c>
      <c r="N178" s="4" t="n">
        <v>966.68</v>
      </c>
      <c r="O178" s="4" t="n">
        <v>39.68</v>
      </c>
      <c r="P178" s="4" t="n">
        <v>57</v>
      </c>
      <c r="Q178" s="4" t="n">
        <v>1.52</v>
      </c>
      <c r="R178" s="4" t="n">
        <v>2740.2</v>
      </c>
      <c r="S178" s="4" t="n">
        <v>86.12</v>
      </c>
      <c r="T178" s="4" t="n">
        <v>169.62</v>
      </c>
      <c r="U178" s="4" t="n">
        <v>1.87</v>
      </c>
      <c r="V178" s="4" t="n">
        <f aca="false">R178</f>
        <v>2740.2</v>
      </c>
      <c r="W178" s="4" t="n">
        <v>117.35</v>
      </c>
      <c r="X178" s="4" t="n">
        <v>217.86</v>
      </c>
      <c r="Y178" s="4" t="n">
        <v>1.76</v>
      </c>
      <c r="CO178" s="4" t="n">
        <v>7.08</v>
      </c>
      <c r="CP178" s="4" t="n">
        <v>6.3</v>
      </c>
      <c r="DB178" s="4" t="n">
        <v>8.94</v>
      </c>
      <c r="DC178" s="4" t="n">
        <v>8.28</v>
      </c>
      <c r="EM178" s="4" t="n">
        <v>2.9</v>
      </c>
      <c r="EN178" s="4" t="n">
        <v>39.25</v>
      </c>
      <c r="EO178" s="4" t="n">
        <v>6.25</v>
      </c>
      <c r="EP178" s="4" t="n">
        <v>42.5</v>
      </c>
      <c r="ER178" s="4" t="n">
        <v>2.72</v>
      </c>
      <c r="ES178" s="4" t="n">
        <v>1.04</v>
      </c>
      <c r="ET178" s="4" t="n">
        <v>6.09</v>
      </c>
      <c r="EU178" s="4" t="n">
        <v>1.95</v>
      </c>
      <c r="EV178" s="4" t="n">
        <v>1.36</v>
      </c>
      <c r="EW178" s="4" t="n">
        <v>5.56</v>
      </c>
    </row>
    <row r="179" customFormat="false" ht="12.8" hidden="false" customHeight="false" outlineLevel="0" collapsed="false">
      <c r="A179" s="1" t="n">
        <v>57</v>
      </c>
      <c r="B179" s="1" t="s">
        <v>263</v>
      </c>
      <c r="C179" s="1" t="n">
        <v>2019</v>
      </c>
      <c r="D179" s="1" t="s">
        <v>169</v>
      </c>
      <c r="E179" s="1" t="s">
        <v>169</v>
      </c>
      <c r="F179" s="1" t="s">
        <v>169</v>
      </c>
      <c r="G179" s="2" t="n">
        <v>0</v>
      </c>
      <c r="H179" s="1" t="s">
        <v>170</v>
      </c>
      <c r="I179" s="1" t="s">
        <v>264</v>
      </c>
      <c r="J179" s="1" t="s">
        <v>172</v>
      </c>
      <c r="K179" s="1" t="s">
        <v>173</v>
      </c>
      <c r="L179" s="1" t="s">
        <v>174</v>
      </c>
      <c r="N179" s="4" t="n">
        <v>963.7</v>
      </c>
      <c r="O179" s="4" t="n">
        <v>38.18</v>
      </c>
      <c r="P179" s="4" t="n">
        <v>55.52</v>
      </c>
      <c r="Q179" s="4" t="n">
        <v>1.56</v>
      </c>
      <c r="R179" s="4" t="n">
        <v>2608.74</v>
      </c>
      <c r="S179" s="4" t="n">
        <v>81.72</v>
      </c>
      <c r="T179" s="4" t="n">
        <v>166.04</v>
      </c>
      <c r="U179" s="4" t="n">
        <v>1.92</v>
      </c>
      <c r="V179" s="4" t="n">
        <f aca="false">R179</f>
        <v>2608.74</v>
      </c>
      <c r="W179" s="4" t="n">
        <v>109.99</v>
      </c>
      <c r="X179" s="4" t="n">
        <v>215.22</v>
      </c>
      <c r="Y179" s="4" t="n">
        <v>1.88</v>
      </c>
      <c r="CO179" s="4" t="n">
        <v>8.14</v>
      </c>
      <c r="CP179" s="4" t="n">
        <v>7.24</v>
      </c>
      <c r="DB179" s="4" t="n">
        <v>8.5</v>
      </c>
      <c r="DC179" s="4" t="n">
        <v>7.85</v>
      </c>
      <c r="EM179" s="4" t="n">
        <v>1.75</v>
      </c>
      <c r="EN179" s="4" t="n">
        <v>29.25</v>
      </c>
      <c r="EO179" s="4" t="n">
        <v>5</v>
      </c>
      <c r="EP179" s="4" t="n">
        <v>32.25</v>
      </c>
      <c r="ER179" s="4" t="n">
        <v>2.48</v>
      </c>
      <c r="ES179" s="4" t="n">
        <v>0.93</v>
      </c>
      <c r="ET179" s="4" t="n">
        <v>4.48</v>
      </c>
      <c r="EU179" s="4" t="n">
        <v>1.56</v>
      </c>
      <c r="EV179" s="4" t="n">
        <v>1.25</v>
      </c>
      <c r="EW179" s="4" t="n">
        <v>5.05</v>
      </c>
    </row>
    <row r="180" customFormat="false" ht="12.8" hidden="false" customHeight="false" outlineLevel="0" collapsed="false">
      <c r="A180" s="1" t="n">
        <v>57</v>
      </c>
      <c r="B180" s="1" t="s">
        <v>263</v>
      </c>
      <c r="C180" s="1" t="n">
        <v>2019</v>
      </c>
      <c r="D180" s="1" t="s">
        <v>265</v>
      </c>
      <c r="E180" s="1" t="s">
        <v>176</v>
      </c>
      <c r="F180" s="1" t="s">
        <v>177</v>
      </c>
      <c r="G180" s="2" t="n">
        <v>300</v>
      </c>
      <c r="H180" s="1" t="s">
        <v>170</v>
      </c>
      <c r="I180" s="1" t="s">
        <v>264</v>
      </c>
      <c r="J180" s="1" t="s">
        <v>172</v>
      </c>
      <c r="K180" s="1" t="s">
        <v>173</v>
      </c>
      <c r="L180" s="1" t="s">
        <v>174</v>
      </c>
      <c r="N180" s="4" t="n">
        <v>964.4</v>
      </c>
      <c r="O180" s="4" t="n">
        <v>38.48</v>
      </c>
      <c r="P180" s="4" t="n">
        <v>56.12</v>
      </c>
      <c r="Q180" s="4" t="n">
        <v>1.56</v>
      </c>
      <c r="R180" s="4" t="n">
        <v>2683.94</v>
      </c>
      <c r="S180" s="4" t="n">
        <v>83.22</v>
      </c>
      <c r="T180" s="4" t="n">
        <v>166.28</v>
      </c>
      <c r="U180" s="4" t="n">
        <v>1.89</v>
      </c>
      <c r="V180" s="4" t="n">
        <f aca="false">R180</f>
        <v>2683.94</v>
      </c>
      <c r="W180" s="4" t="n">
        <v>112.29</v>
      </c>
      <c r="X180" s="4" t="n">
        <v>215.24</v>
      </c>
      <c r="Y180" s="4" t="n">
        <v>1.86</v>
      </c>
      <c r="CO180" s="4" t="n">
        <v>7.74</v>
      </c>
      <c r="CP180" s="4" t="n">
        <v>6.85</v>
      </c>
      <c r="DB180" s="4" t="n">
        <v>8.55</v>
      </c>
      <c r="DC180" s="4" t="n">
        <v>8.1</v>
      </c>
      <c r="EM180" s="4" t="n">
        <v>2.12</v>
      </c>
      <c r="EN180" s="4" t="n">
        <v>31.1</v>
      </c>
      <c r="EO180" s="4" t="n">
        <v>5.18</v>
      </c>
      <c r="EP180" s="4" t="n">
        <v>34.1</v>
      </c>
      <c r="ER180" s="4" t="n">
        <v>2.5</v>
      </c>
      <c r="ES180" s="4" t="n">
        <v>0.95</v>
      </c>
      <c r="ET180" s="4" t="n">
        <v>4.82</v>
      </c>
      <c r="EU180" s="4" t="n">
        <v>1.61</v>
      </c>
      <c r="EV180" s="4" t="n">
        <v>1.27</v>
      </c>
      <c r="EW180" s="4" t="n">
        <v>5.1</v>
      </c>
    </row>
    <row r="181" customFormat="false" ht="12.8" hidden="false" customHeight="false" outlineLevel="0" collapsed="false">
      <c r="A181" s="1" t="n">
        <v>58</v>
      </c>
      <c r="B181" s="1" t="s">
        <v>266</v>
      </c>
      <c r="C181" s="1" t="n">
        <v>2018</v>
      </c>
      <c r="D181" s="1" t="s">
        <v>169</v>
      </c>
      <c r="E181" s="1" t="s">
        <v>169</v>
      </c>
      <c r="F181" s="1" t="s">
        <v>169</v>
      </c>
      <c r="G181" s="2" t="n">
        <v>0</v>
      </c>
      <c r="H181" s="1" t="s">
        <v>197</v>
      </c>
      <c r="I181" s="1" t="s">
        <v>171</v>
      </c>
      <c r="J181" s="1" t="s">
        <v>267</v>
      </c>
      <c r="K181" s="1" t="s">
        <v>185</v>
      </c>
      <c r="L181" s="1" t="s">
        <v>267</v>
      </c>
      <c r="P181" s="4" t="n">
        <v>52.18</v>
      </c>
      <c r="Q181" s="4" t="n">
        <f aca="false">1/0.72</f>
        <v>1.38888888888889</v>
      </c>
      <c r="DL181" s="4" t="n">
        <v>743</v>
      </c>
      <c r="DN181" s="4" t="n">
        <v>365</v>
      </c>
    </row>
    <row r="182" customFormat="false" ht="12.8" hidden="false" customHeight="false" outlineLevel="0" collapsed="false">
      <c r="A182" s="1" t="n">
        <v>58</v>
      </c>
      <c r="B182" s="1" t="s">
        <v>266</v>
      </c>
      <c r="C182" s="1" t="n">
        <v>2018</v>
      </c>
      <c r="D182" s="1" t="s">
        <v>268</v>
      </c>
      <c r="E182" s="1" t="s">
        <v>178</v>
      </c>
      <c r="F182" s="1" t="s">
        <v>177</v>
      </c>
      <c r="G182" s="2" t="n">
        <v>5000</v>
      </c>
      <c r="H182" s="1" t="s">
        <v>197</v>
      </c>
      <c r="I182" s="1" t="s">
        <v>171</v>
      </c>
      <c r="J182" s="1" t="s">
        <v>267</v>
      </c>
      <c r="K182" s="1" t="s">
        <v>185</v>
      </c>
      <c r="L182" s="1" t="s">
        <v>267</v>
      </c>
      <c r="P182" s="4" t="n">
        <v>49.02</v>
      </c>
      <c r="Q182" s="4" t="n">
        <f aca="false">1/0.77</f>
        <v>1.2987012987013</v>
      </c>
      <c r="DL182" s="4" t="n">
        <v>882</v>
      </c>
      <c r="DN182" s="4" t="n">
        <v>421</v>
      </c>
    </row>
    <row r="183" customFormat="false" ht="12.8" hidden="false" customHeight="false" outlineLevel="0" collapsed="false">
      <c r="A183" s="1" t="n">
        <v>59</v>
      </c>
      <c r="B183" s="1" t="s">
        <v>266</v>
      </c>
      <c r="C183" s="1" t="n">
        <v>2018</v>
      </c>
      <c r="D183" s="1" t="s">
        <v>169</v>
      </c>
      <c r="E183" s="1" t="s">
        <v>169</v>
      </c>
      <c r="F183" s="1" t="s">
        <v>169</v>
      </c>
      <c r="G183" s="2" t="n">
        <v>0</v>
      </c>
      <c r="H183" s="1" t="s">
        <v>197</v>
      </c>
      <c r="I183" s="1" t="s">
        <v>171</v>
      </c>
      <c r="J183" s="1" t="s">
        <v>267</v>
      </c>
      <c r="K183" s="1" t="s">
        <v>185</v>
      </c>
      <c r="L183" s="1" t="s">
        <v>267</v>
      </c>
      <c r="P183" s="4" t="n">
        <v>52.28</v>
      </c>
      <c r="Q183" s="4" t="n">
        <f aca="false">1/0.72</f>
        <v>1.38888888888889</v>
      </c>
      <c r="DL183" s="4" t="n">
        <v>743</v>
      </c>
      <c r="DN183" s="4" t="n">
        <v>365</v>
      </c>
    </row>
    <row r="184" customFormat="false" ht="12.8" hidden="false" customHeight="false" outlineLevel="0" collapsed="false">
      <c r="A184" s="1" t="n">
        <v>59</v>
      </c>
      <c r="B184" s="1" t="s">
        <v>266</v>
      </c>
      <c r="C184" s="1" t="n">
        <v>2018</v>
      </c>
      <c r="D184" s="1" t="s">
        <v>191</v>
      </c>
      <c r="E184" s="1" t="s">
        <v>178</v>
      </c>
      <c r="F184" s="1" t="s">
        <v>177</v>
      </c>
      <c r="G184" s="2" t="n">
        <v>10000</v>
      </c>
      <c r="H184" s="1" t="s">
        <v>197</v>
      </c>
      <c r="I184" s="1" t="s">
        <v>171</v>
      </c>
      <c r="J184" s="1" t="s">
        <v>267</v>
      </c>
      <c r="K184" s="1" t="s">
        <v>185</v>
      </c>
      <c r="L184" s="1" t="s">
        <v>267</v>
      </c>
      <c r="P184" s="4" t="n">
        <v>48.05</v>
      </c>
      <c r="Q184" s="4" t="n">
        <f aca="false">1/0.77</f>
        <v>1.2987012987013</v>
      </c>
      <c r="DL184" s="4" t="n">
        <v>884</v>
      </c>
      <c r="DN184" s="4" t="n">
        <v>405</v>
      </c>
    </row>
    <row r="185" customFormat="false" ht="12.8" hidden="false" customHeight="false" outlineLevel="0" collapsed="false">
      <c r="A185" s="1" t="n">
        <v>60</v>
      </c>
      <c r="B185" s="1" t="s">
        <v>180</v>
      </c>
      <c r="C185" s="1" t="n">
        <v>2010</v>
      </c>
      <c r="D185" s="1" t="s">
        <v>169</v>
      </c>
      <c r="E185" s="1" t="s">
        <v>169</v>
      </c>
      <c r="F185" s="1" t="s">
        <v>169</v>
      </c>
      <c r="G185" s="2" t="n">
        <v>0</v>
      </c>
      <c r="H185" s="1" t="s">
        <v>181</v>
      </c>
      <c r="I185" s="1" t="s">
        <v>185</v>
      </c>
      <c r="J185" s="1" t="s">
        <v>172</v>
      </c>
      <c r="K185" s="1" t="s">
        <v>173</v>
      </c>
      <c r="L185" s="1" t="s">
        <v>174</v>
      </c>
      <c r="N185" s="4" t="n">
        <f aca="false">(O185*21)+44.21</f>
        <v>727.13</v>
      </c>
      <c r="O185" s="4" t="n">
        <v>32.52</v>
      </c>
      <c r="P185" s="4" t="n">
        <v>55.19</v>
      </c>
      <c r="Q185" s="4" t="n">
        <v>1.7</v>
      </c>
      <c r="R185" s="4" t="n">
        <f aca="false">(S185*42)+44.27</f>
        <v>2742.35</v>
      </c>
      <c r="S185" s="4" t="n">
        <v>64.24</v>
      </c>
      <c r="T185" s="4" t="n">
        <v>126.71</v>
      </c>
      <c r="U185" s="4" t="n">
        <v>1.88</v>
      </c>
      <c r="V185" s="4" t="n">
        <f aca="false">R185</f>
        <v>2742.35</v>
      </c>
      <c r="W185" s="4" t="n">
        <v>96.76</v>
      </c>
      <c r="X185" s="4" t="n">
        <v>181.9</v>
      </c>
      <c r="Y185" s="4" t="n">
        <v>1.88</v>
      </c>
      <c r="AJ185" s="4" t="n">
        <v>74.5</v>
      </c>
      <c r="AL185" s="4" t="n">
        <v>61.3</v>
      </c>
      <c r="AV185" s="4" t="n">
        <v>74.2</v>
      </c>
      <c r="AX185" s="4" t="n">
        <v>60.9</v>
      </c>
      <c r="CR185" s="4" t="n">
        <v>5.28</v>
      </c>
      <c r="CT185" s="4" t="n">
        <v>8.17</v>
      </c>
      <c r="DE185" s="4" t="n">
        <v>4.06</v>
      </c>
      <c r="DG185" s="4" t="n">
        <v>8.44</v>
      </c>
    </row>
    <row r="186" customFormat="false" ht="12.8" hidden="false" customHeight="false" outlineLevel="0" collapsed="false">
      <c r="A186" s="1" t="n">
        <v>60</v>
      </c>
      <c r="B186" s="1" t="s">
        <v>180</v>
      </c>
      <c r="C186" s="1" t="n">
        <v>2010</v>
      </c>
      <c r="D186" s="1" t="s">
        <v>182</v>
      </c>
      <c r="E186" s="1" t="s">
        <v>178</v>
      </c>
      <c r="F186" s="1" t="s">
        <v>177</v>
      </c>
      <c r="G186" s="2" t="n">
        <v>2500</v>
      </c>
      <c r="H186" s="1" t="s">
        <v>181</v>
      </c>
      <c r="I186" s="1" t="s">
        <v>185</v>
      </c>
      <c r="J186" s="1" t="s">
        <v>172</v>
      </c>
      <c r="K186" s="1" t="s">
        <v>173</v>
      </c>
      <c r="L186" s="1" t="s">
        <v>174</v>
      </c>
      <c r="N186" s="4" t="n">
        <f aca="false">(O186*21)+44.21</f>
        <v>746.24</v>
      </c>
      <c r="O186" s="4" t="n">
        <v>33.43</v>
      </c>
      <c r="P186" s="4" t="n">
        <v>56.14</v>
      </c>
      <c r="Q186" s="4" t="n">
        <v>1.68</v>
      </c>
      <c r="R186" s="4" t="n">
        <f aca="false">(S186*42)+44.27</f>
        <v>2764.19</v>
      </c>
      <c r="S186" s="4" t="n">
        <v>64.76</v>
      </c>
      <c r="T186" s="4" t="n">
        <v>125.43</v>
      </c>
      <c r="U186" s="4" t="n">
        <v>1.85</v>
      </c>
      <c r="V186" s="4" t="n">
        <f aca="false">R186</f>
        <v>2764.19</v>
      </c>
      <c r="W186" s="4" t="n">
        <v>98.19</v>
      </c>
      <c r="X186" s="4" t="n">
        <v>181.57</v>
      </c>
      <c r="Y186" s="4" t="n">
        <v>1.85</v>
      </c>
      <c r="AJ186" s="4" t="n">
        <v>75.7</v>
      </c>
      <c r="AL186" s="4" t="n">
        <v>62</v>
      </c>
      <c r="AV186" s="4" t="n">
        <v>75</v>
      </c>
      <c r="AX186" s="4" t="n">
        <v>61.4</v>
      </c>
      <c r="CR186" s="4" t="n">
        <v>5.25</v>
      </c>
      <c r="CT186" s="4" t="n">
        <v>8.08</v>
      </c>
      <c r="DE186" s="4" t="n">
        <v>4.01</v>
      </c>
      <c r="DG186" s="4" t="n">
        <v>8.34</v>
      </c>
    </row>
    <row r="187" customFormat="false" ht="12.8" hidden="false" customHeight="false" outlineLevel="0" collapsed="false">
      <c r="A187" s="1" t="n">
        <v>60</v>
      </c>
      <c r="B187" s="1" t="s">
        <v>180</v>
      </c>
      <c r="C187" s="1" t="n">
        <v>2010</v>
      </c>
      <c r="D187" s="1" t="s">
        <v>182</v>
      </c>
      <c r="E187" s="1" t="s">
        <v>178</v>
      </c>
      <c r="F187" s="1" t="s">
        <v>177</v>
      </c>
      <c r="G187" s="2" t="n">
        <v>5000</v>
      </c>
      <c r="H187" s="1" t="s">
        <v>181</v>
      </c>
      <c r="I187" s="1" t="s">
        <v>185</v>
      </c>
      <c r="J187" s="1" t="s">
        <v>172</v>
      </c>
      <c r="K187" s="1" t="s">
        <v>173</v>
      </c>
      <c r="L187" s="1" t="s">
        <v>174</v>
      </c>
      <c r="N187" s="4" t="n">
        <f aca="false">(O187*21)+44.21</f>
        <v>754.22</v>
      </c>
      <c r="O187" s="4" t="n">
        <v>33.81</v>
      </c>
      <c r="P187" s="4" t="n">
        <v>57.29</v>
      </c>
      <c r="Q187" s="4" t="n">
        <v>1.69</v>
      </c>
      <c r="R187" s="4" t="n">
        <f aca="false">(S187*42)+44.27</f>
        <v>2774.27</v>
      </c>
      <c r="S187" s="4" t="n">
        <v>65</v>
      </c>
      <c r="T187" s="4" t="n">
        <v>127.05</v>
      </c>
      <c r="U187" s="4" t="n">
        <v>1.87</v>
      </c>
      <c r="V187" s="4" t="n">
        <f aca="false">R187</f>
        <v>2774.27</v>
      </c>
      <c r="W187" s="4" t="n">
        <v>98.81</v>
      </c>
      <c r="X187" s="4" t="n">
        <v>184.33</v>
      </c>
      <c r="Y187" s="4" t="n">
        <v>1.87</v>
      </c>
      <c r="AJ187" s="4" t="n">
        <v>76.6</v>
      </c>
      <c r="AL187" s="4" t="n">
        <v>62.3</v>
      </c>
      <c r="AV187" s="4" t="n">
        <v>74.8</v>
      </c>
      <c r="AX187" s="4" t="n">
        <v>60.7</v>
      </c>
      <c r="CR187" s="4" t="n">
        <v>5.19</v>
      </c>
      <c r="CT187" s="4" t="n">
        <v>8.1</v>
      </c>
      <c r="DE187" s="4" t="n">
        <v>3.92</v>
      </c>
      <c r="DG187" s="4" t="n">
        <v>8.15</v>
      </c>
    </row>
    <row r="188" customFormat="false" ht="12.8" hidden="false" customHeight="false" outlineLevel="0" collapsed="false">
      <c r="A188" s="1" t="n">
        <v>60</v>
      </c>
      <c r="B188" s="1" t="s">
        <v>180</v>
      </c>
      <c r="C188" s="1" t="n">
        <v>2010</v>
      </c>
      <c r="D188" s="1" t="s">
        <v>182</v>
      </c>
      <c r="E188" s="1" t="s">
        <v>178</v>
      </c>
      <c r="F188" s="1" t="s">
        <v>177</v>
      </c>
      <c r="G188" s="2" t="n">
        <v>7500</v>
      </c>
      <c r="H188" s="1" t="s">
        <v>181</v>
      </c>
      <c r="I188" s="1" t="s">
        <v>185</v>
      </c>
      <c r="J188" s="1" t="s">
        <v>172</v>
      </c>
      <c r="K188" s="1" t="s">
        <v>173</v>
      </c>
      <c r="L188" s="1" t="s">
        <v>174</v>
      </c>
      <c r="N188" s="4" t="n">
        <f aca="false">(O188*21)+44.21</f>
        <v>742.25</v>
      </c>
      <c r="O188" s="4" t="n">
        <v>33.24</v>
      </c>
      <c r="P188" s="4" t="n">
        <v>55.33</v>
      </c>
      <c r="Q188" s="4" t="n">
        <v>1.67</v>
      </c>
      <c r="R188" s="4" t="n">
        <f aca="false">(S188*42)+44.27</f>
        <v>2754.11</v>
      </c>
      <c r="S188" s="4" t="n">
        <v>64.52</v>
      </c>
      <c r="T188" s="4" t="n">
        <v>122</v>
      </c>
      <c r="U188" s="4" t="n">
        <v>1.82</v>
      </c>
      <c r="V188" s="4" t="n">
        <f aca="false">R188</f>
        <v>2754.11</v>
      </c>
      <c r="W188" s="4" t="n">
        <v>97.76</v>
      </c>
      <c r="X188" s="4" t="n">
        <v>177.33</v>
      </c>
      <c r="Y188" s="4" t="n">
        <v>1.82</v>
      </c>
      <c r="AJ188" s="4" t="n">
        <v>75.6</v>
      </c>
      <c r="AL188" s="4" t="n">
        <v>62.6</v>
      </c>
      <c r="AV188" s="4" t="n">
        <v>75.9</v>
      </c>
      <c r="AX188" s="4" t="n">
        <v>62</v>
      </c>
      <c r="CR188" s="4" t="n">
        <v>5.06</v>
      </c>
      <c r="CT188" s="4" t="n">
        <v>7.98</v>
      </c>
      <c r="DE188" s="4" t="n">
        <v>3.69</v>
      </c>
      <c r="DG188" s="4" t="n">
        <v>7.95</v>
      </c>
    </row>
    <row r="189" customFormat="false" ht="12.8" hidden="false" customHeight="false" outlineLevel="0" collapsed="false">
      <c r="A189" s="1" t="n">
        <v>61</v>
      </c>
      <c r="B189" s="1" t="s">
        <v>199</v>
      </c>
      <c r="C189" s="1" t="n">
        <v>2019</v>
      </c>
      <c r="D189" s="1" t="s">
        <v>169</v>
      </c>
      <c r="E189" s="1" t="s">
        <v>169</v>
      </c>
      <c r="F189" s="1" t="s">
        <v>169</v>
      </c>
      <c r="G189" s="2" t="n">
        <v>0</v>
      </c>
      <c r="H189" s="1" t="s">
        <v>197</v>
      </c>
      <c r="I189" s="1" t="s">
        <v>171</v>
      </c>
      <c r="J189" s="1" t="s">
        <v>198</v>
      </c>
      <c r="K189" s="1" t="s">
        <v>185</v>
      </c>
      <c r="L189" s="1" t="s">
        <v>198</v>
      </c>
      <c r="N189" s="4" t="n">
        <v>1205.13</v>
      </c>
      <c r="O189" s="4" t="n">
        <v>52.915</v>
      </c>
      <c r="P189" s="4" t="n">
        <v>56.4295</v>
      </c>
      <c r="Q189" s="4" t="n">
        <v>1.06641783993197</v>
      </c>
      <c r="CI189" s="4" t="n">
        <v>5.45</v>
      </c>
      <c r="CJ189" s="4" t="n">
        <v>4.09</v>
      </c>
      <c r="CK189" s="4" t="n">
        <v>7.36</v>
      </c>
      <c r="CP189" s="27"/>
      <c r="DM189" s="4" t="n">
        <v>827</v>
      </c>
      <c r="DP189" s="4" t="n">
        <v>201</v>
      </c>
      <c r="DQ189" s="27"/>
      <c r="DS189" s="4" t="n">
        <f aca="false">DM189/DP189</f>
        <v>4.11442786069652</v>
      </c>
    </row>
    <row r="190" customFormat="false" ht="12.8" hidden="false" customHeight="false" outlineLevel="0" collapsed="false">
      <c r="A190" s="1" t="n">
        <v>61</v>
      </c>
      <c r="B190" s="1" t="s">
        <v>199</v>
      </c>
      <c r="C190" s="1" t="n">
        <v>2019</v>
      </c>
      <c r="D190" s="1" t="s">
        <v>203</v>
      </c>
      <c r="E190" s="1" t="s">
        <v>176</v>
      </c>
      <c r="F190" s="1" t="s">
        <v>177</v>
      </c>
      <c r="G190" s="2" t="n">
        <v>20</v>
      </c>
      <c r="H190" s="1" t="s">
        <v>197</v>
      </c>
      <c r="I190" s="1" t="s">
        <v>171</v>
      </c>
      <c r="J190" s="1" t="s">
        <v>198</v>
      </c>
      <c r="K190" s="1" t="s">
        <v>185</v>
      </c>
      <c r="L190" s="1" t="s">
        <v>198</v>
      </c>
      <c r="N190" s="4" t="n">
        <v>1250.45</v>
      </c>
      <c r="O190" s="4" t="n">
        <v>54.975</v>
      </c>
      <c r="P190" s="4" t="n">
        <v>47.843</v>
      </c>
      <c r="Q190" s="4" t="n">
        <v>0.870268303774443</v>
      </c>
      <c r="CI190" s="4" t="n">
        <v>4.68</v>
      </c>
      <c r="CJ190" s="4" t="n">
        <v>3.72</v>
      </c>
      <c r="CK190" s="4" t="n">
        <v>6.69</v>
      </c>
      <c r="CP190" s="27"/>
      <c r="DM190" s="4" t="n">
        <v>1140</v>
      </c>
      <c r="DP190" s="4" t="n">
        <v>171</v>
      </c>
      <c r="DQ190" s="27"/>
      <c r="DS190" s="4" t="n">
        <f aca="false">DM190/DP190</f>
        <v>6.66666666666667</v>
      </c>
    </row>
    <row r="191" customFormat="false" ht="12.8" hidden="false" customHeight="false" outlineLevel="0" collapsed="false">
      <c r="A191" s="1" t="n">
        <v>62</v>
      </c>
      <c r="B191" s="1" t="s">
        <v>269</v>
      </c>
      <c r="C191" s="1" t="n">
        <v>2015</v>
      </c>
      <c r="D191" s="1" t="s">
        <v>169</v>
      </c>
      <c r="E191" s="1" t="s">
        <v>169</v>
      </c>
      <c r="F191" s="1" t="s">
        <v>169</v>
      </c>
      <c r="G191" s="2" t="n">
        <v>0</v>
      </c>
      <c r="H191" s="1" t="s">
        <v>181</v>
      </c>
      <c r="I191" s="1" t="s">
        <v>171</v>
      </c>
      <c r="J191" s="1" t="s">
        <v>172</v>
      </c>
      <c r="K191" s="1" t="s">
        <v>270</v>
      </c>
      <c r="L191" s="1" t="s">
        <v>242</v>
      </c>
      <c r="N191" s="4" t="n">
        <v>963.02</v>
      </c>
      <c r="O191" s="4" t="n">
        <v>43.76</v>
      </c>
      <c r="P191" s="4" t="n">
        <v>64.99</v>
      </c>
      <c r="Q191" s="4" t="n">
        <v>1.49</v>
      </c>
      <c r="R191" s="4" t="n">
        <v>3066.66</v>
      </c>
      <c r="S191" s="4" t="n">
        <v>75.13</v>
      </c>
      <c r="T191" s="4" t="n">
        <v>144.14</v>
      </c>
      <c r="U191" s="4" t="n">
        <v>1.92</v>
      </c>
      <c r="V191" s="4" t="n">
        <v>3066.66</v>
      </c>
      <c r="W191" s="4" t="n">
        <v>61.6869387755102</v>
      </c>
      <c r="X191" s="4" t="n">
        <v>104.975748061225</v>
      </c>
      <c r="Y191" s="4" t="n">
        <v>1.7</v>
      </c>
      <c r="Z191" s="4" t="n">
        <v>2</v>
      </c>
      <c r="BD191" s="4" t="n">
        <v>76.5001663047094</v>
      </c>
      <c r="BE191" s="4" t="n">
        <v>29.809462915601</v>
      </c>
      <c r="BG191" s="4" t="n">
        <v>0.959079283887468</v>
      </c>
    </row>
    <row r="192" customFormat="false" ht="12.8" hidden="false" customHeight="false" outlineLevel="0" collapsed="false">
      <c r="A192" s="1" t="n">
        <v>62</v>
      </c>
      <c r="B192" s="1" t="s">
        <v>269</v>
      </c>
      <c r="C192" s="1" t="n">
        <v>2015</v>
      </c>
      <c r="D192" s="1" t="s">
        <v>271</v>
      </c>
      <c r="E192" s="1" t="s">
        <v>176</v>
      </c>
      <c r="F192" s="1" t="s">
        <v>177</v>
      </c>
      <c r="G192" s="2" t="n">
        <v>300</v>
      </c>
      <c r="H192" s="1" t="s">
        <v>181</v>
      </c>
      <c r="I192" s="1" t="s">
        <v>171</v>
      </c>
      <c r="J192" s="1" t="s">
        <v>172</v>
      </c>
      <c r="K192" s="1" t="s">
        <v>270</v>
      </c>
      <c r="L192" s="1" t="s">
        <v>242</v>
      </c>
      <c r="N192" s="4" t="n">
        <v>1034.34</v>
      </c>
      <c r="O192" s="4" t="n">
        <v>47.16</v>
      </c>
      <c r="P192" s="4" t="n">
        <v>68.4</v>
      </c>
      <c r="Q192" s="4" t="n">
        <v>1.45</v>
      </c>
      <c r="R192" s="4" t="n">
        <v>3250</v>
      </c>
      <c r="S192" s="4" t="n">
        <v>79.13</v>
      </c>
      <c r="T192" s="4" t="n">
        <v>148.49</v>
      </c>
      <c r="U192" s="4" t="n">
        <v>1.88</v>
      </c>
      <c r="V192" s="4" t="n">
        <v>3250</v>
      </c>
      <c r="W192" s="4" t="n">
        <v>65.4285714285714</v>
      </c>
      <c r="X192" s="4" t="n">
        <v>108.840428571429</v>
      </c>
      <c r="Y192" s="4" t="n">
        <v>1.66</v>
      </c>
      <c r="Z192" s="4" t="n">
        <v>0</v>
      </c>
      <c r="BD192" s="4" t="n">
        <v>74.8153846153846</v>
      </c>
      <c r="BE192" s="4" t="n">
        <v>32.2845979847831</v>
      </c>
      <c r="BG192" s="4" t="n">
        <v>0.849681266707793</v>
      </c>
    </row>
    <row r="193" customFormat="false" ht="12.8" hidden="false" customHeight="false" outlineLevel="0" collapsed="false">
      <c r="A193" s="1" t="n">
        <v>63</v>
      </c>
      <c r="B193" s="1" t="s">
        <v>272</v>
      </c>
      <c r="C193" s="1" t="n">
        <v>2011</v>
      </c>
      <c r="D193" s="1" t="s">
        <v>169</v>
      </c>
      <c r="E193" s="1" t="s">
        <v>169</v>
      </c>
      <c r="F193" s="1" t="s">
        <v>169</v>
      </c>
      <c r="G193" s="2" t="n">
        <v>0</v>
      </c>
      <c r="H193" s="1" t="s">
        <v>197</v>
      </c>
      <c r="I193" s="1" t="s">
        <v>171</v>
      </c>
      <c r="J193" s="1" t="s">
        <v>202</v>
      </c>
      <c r="K193" s="1" t="s">
        <v>273</v>
      </c>
      <c r="L193" s="1" t="s">
        <v>252</v>
      </c>
      <c r="DN193" s="4" t="n">
        <v>773</v>
      </c>
      <c r="DQ193" s="4" t="n">
        <v>171</v>
      </c>
      <c r="DT193" s="4" t="n">
        <f aca="false">DN193/DQ193</f>
        <v>4.52046783625731</v>
      </c>
      <c r="EJ193" s="4" t="n">
        <v>3.21</v>
      </c>
      <c r="EK193" s="4" t="n">
        <v>1.57</v>
      </c>
    </row>
    <row r="194" customFormat="false" ht="12.8" hidden="false" customHeight="false" outlineLevel="0" collapsed="false">
      <c r="A194" s="1" t="n">
        <v>63</v>
      </c>
      <c r="B194" s="1" t="s">
        <v>272</v>
      </c>
      <c r="C194" s="1" t="n">
        <v>2011</v>
      </c>
      <c r="D194" s="1" t="s">
        <v>274</v>
      </c>
      <c r="E194" s="1" t="s">
        <v>176</v>
      </c>
      <c r="F194" s="1" t="s">
        <v>177</v>
      </c>
      <c r="G194" s="2" t="n">
        <v>250</v>
      </c>
      <c r="H194" s="1" t="s">
        <v>197</v>
      </c>
      <c r="I194" s="1" t="s">
        <v>171</v>
      </c>
      <c r="J194" s="1" t="s">
        <v>202</v>
      </c>
      <c r="K194" s="1" t="s">
        <v>273</v>
      </c>
      <c r="L194" s="1" t="s">
        <v>252</v>
      </c>
      <c r="DN194" s="4" t="n">
        <v>795</v>
      </c>
      <c r="DQ194" s="4" t="n">
        <v>172</v>
      </c>
      <c r="DT194" s="4" t="n">
        <f aca="false">DN194/DQ194</f>
        <v>4.62209302325581</v>
      </c>
      <c r="EJ194" s="4" t="n">
        <v>3.7</v>
      </c>
      <c r="EK194" s="4" t="n">
        <v>1.86</v>
      </c>
    </row>
    <row r="195" customFormat="false" ht="12.8" hidden="false" customHeight="false" outlineLevel="0" collapsed="false">
      <c r="A195" s="1" t="n">
        <v>63</v>
      </c>
      <c r="B195" s="1" t="s">
        <v>272</v>
      </c>
      <c r="C195" s="1" t="n">
        <v>2011</v>
      </c>
      <c r="D195" s="1" t="s">
        <v>274</v>
      </c>
      <c r="E195" s="1" t="s">
        <v>176</v>
      </c>
      <c r="F195" s="1" t="s">
        <v>177</v>
      </c>
      <c r="G195" s="2" t="n">
        <v>500</v>
      </c>
      <c r="H195" s="1" t="s">
        <v>197</v>
      </c>
      <c r="I195" s="1" t="s">
        <v>171</v>
      </c>
      <c r="J195" s="1" t="s">
        <v>202</v>
      </c>
      <c r="K195" s="1" t="s">
        <v>273</v>
      </c>
      <c r="L195" s="1" t="s">
        <v>252</v>
      </c>
      <c r="DN195" s="4" t="n">
        <v>814</v>
      </c>
      <c r="DQ195" s="4" t="n">
        <v>170</v>
      </c>
      <c r="DT195" s="4" t="n">
        <f aca="false">DN195/DQ195</f>
        <v>4.78823529411765</v>
      </c>
      <c r="EJ195" s="4" t="n">
        <v>3.63</v>
      </c>
      <c r="EK195" s="4" t="n">
        <v>1.96</v>
      </c>
    </row>
    <row r="196" customFormat="false" ht="12.8" hidden="false" customHeight="false" outlineLevel="0" collapsed="false">
      <c r="A196" s="1" t="n">
        <v>64</v>
      </c>
      <c r="B196" s="1" t="s">
        <v>275</v>
      </c>
      <c r="C196" s="1" t="n">
        <v>2014</v>
      </c>
      <c r="D196" s="1" t="s">
        <v>169</v>
      </c>
      <c r="E196" s="1" t="s">
        <v>169</v>
      </c>
      <c r="F196" s="1" t="s">
        <v>169</v>
      </c>
      <c r="G196" s="2" t="n">
        <v>0</v>
      </c>
      <c r="H196" s="1" t="s">
        <v>181</v>
      </c>
      <c r="I196" s="1" t="s">
        <v>264</v>
      </c>
      <c r="J196" s="1" t="s">
        <v>172</v>
      </c>
      <c r="K196" s="1" t="s">
        <v>173</v>
      </c>
      <c r="L196" s="1" t="s">
        <v>174</v>
      </c>
      <c r="N196" s="27" t="n">
        <v>829.17</v>
      </c>
      <c r="O196" s="27" t="n">
        <v>37.1</v>
      </c>
      <c r="P196" s="27" t="n">
        <v>58.9</v>
      </c>
      <c r="Q196" s="27" t="n">
        <v>1.59</v>
      </c>
      <c r="R196" s="27" t="n">
        <v>2233.63</v>
      </c>
      <c r="S196" s="27" t="n">
        <v>66.88</v>
      </c>
      <c r="T196" s="27" t="n">
        <v>137.3</v>
      </c>
      <c r="U196" s="27" t="n">
        <v>2.08</v>
      </c>
      <c r="V196" s="27" t="n">
        <v>2233.63</v>
      </c>
      <c r="W196" s="27" t="n">
        <v>51.99</v>
      </c>
      <c r="X196" s="27" t="n">
        <v>98.1</v>
      </c>
      <c r="Y196" s="27" t="n">
        <v>1.9</v>
      </c>
      <c r="BO196" s="27" t="n">
        <v>5.71</v>
      </c>
      <c r="BP196" s="27" t="n">
        <v>3.22</v>
      </c>
      <c r="BQ196" s="27" t="n">
        <v>2.49</v>
      </c>
      <c r="BR196" s="4" t="n">
        <f aca="false">BP196/BQ196</f>
        <v>1.29317269076305</v>
      </c>
      <c r="BS196" s="27" t="n">
        <v>124.27</v>
      </c>
      <c r="BT196" s="27" t="n">
        <v>1037.26</v>
      </c>
      <c r="BX196" s="27" t="n">
        <v>72.71</v>
      </c>
      <c r="BY196" s="27" t="n">
        <v>19.68</v>
      </c>
      <c r="BZ196" s="27" t="n">
        <v>5.49</v>
      </c>
      <c r="CA196" s="4" t="n">
        <f aca="false">BY196/BZ196</f>
        <v>3.58469945355191</v>
      </c>
      <c r="CB196" s="27" t="n">
        <v>2.86</v>
      </c>
      <c r="CC196" s="27" t="n">
        <v>1</v>
      </c>
      <c r="CG196" s="28"/>
      <c r="CH196" s="27"/>
      <c r="EO196" s="4" t="n">
        <v>9.07</v>
      </c>
      <c r="EY196" s="27" t="n">
        <v>19.68</v>
      </c>
      <c r="EZ196" s="27" t="n">
        <v>72.71</v>
      </c>
      <c r="FF196" s="27" t="n">
        <v>18.84</v>
      </c>
      <c r="FG196" s="27" t="n">
        <v>76.58</v>
      </c>
    </row>
    <row r="197" customFormat="false" ht="12.8" hidden="false" customHeight="false" outlineLevel="0" collapsed="false">
      <c r="A197" s="1" t="n">
        <v>64</v>
      </c>
      <c r="B197" s="1" t="s">
        <v>275</v>
      </c>
      <c r="C197" s="1" t="n">
        <v>2014</v>
      </c>
      <c r="D197" s="1" t="s">
        <v>232</v>
      </c>
      <c r="E197" s="1" t="s">
        <v>176</v>
      </c>
      <c r="F197" s="1" t="s">
        <v>219</v>
      </c>
      <c r="G197" s="2" t="n">
        <v>0.5</v>
      </c>
      <c r="H197" s="1" t="s">
        <v>181</v>
      </c>
      <c r="I197" s="1" t="s">
        <v>264</v>
      </c>
      <c r="J197" s="1" t="s">
        <v>172</v>
      </c>
      <c r="K197" s="1" t="s">
        <v>173</v>
      </c>
      <c r="L197" s="1" t="s">
        <v>174</v>
      </c>
      <c r="N197" s="27" t="n">
        <v>783.33</v>
      </c>
      <c r="O197" s="27" t="n">
        <v>34.92</v>
      </c>
      <c r="P197" s="27" t="n">
        <v>56.56</v>
      </c>
      <c r="Q197" s="27" t="n">
        <v>1.62</v>
      </c>
      <c r="R197" s="27" t="n">
        <v>2187.5</v>
      </c>
      <c r="S197" s="27" t="n">
        <v>66.87</v>
      </c>
      <c r="T197" s="27" t="n">
        <v>129.66</v>
      </c>
      <c r="U197" s="27" t="n">
        <v>1.95</v>
      </c>
      <c r="V197" s="27" t="n">
        <v>2187.5</v>
      </c>
      <c r="W197" s="27" t="n">
        <v>50.89</v>
      </c>
      <c r="X197" s="27" t="n">
        <v>93.11</v>
      </c>
      <c r="Y197" s="27" t="n">
        <v>1.83</v>
      </c>
      <c r="BO197" s="27" t="n">
        <v>4.98</v>
      </c>
      <c r="BP197" s="27" t="n">
        <v>2.71</v>
      </c>
      <c r="BQ197" s="27" t="n">
        <v>2.27</v>
      </c>
      <c r="BR197" s="4" t="n">
        <f aca="false">BP197/BQ197</f>
        <v>1.19383259911894</v>
      </c>
      <c r="BS197" s="27" t="n">
        <v>124.15</v>
      </c>
      <c r="BT197" s="27" t="n">
        <v>1055.96</v>
      </c>
      <c r="BX197" s="27" t="n">
        <v>75.44</v>
      </c>
      <c r="BY197" s="27" t="n">
        <v>18.93</v>
      </c>
      <c r="BZ197" s="27" t="n">
        <v>5.02</v>
      </c>
      <c r="CA197" s="4" t="n">
        <f aca="false">BY197/BZ197</f>
        <v>3.77091633466135</v>
      </c>
      <c r="CB197" s="27" t="n">
        <v>2.42</v>
      </c>
      <c r="CC197" s="27" t="n">
        <v>1.12</v>
      </c>
      <c r="CG197" s="28"/>
      <c r="CH197" s="27"/>
      <c r="EO197" s="4" t="n">
        <v>9.81</v>
      </c>
      <c r="EY197" s="27" t="n">
        <v>18.93</v>
      </c>
      <c r="EZ197" s="27" t="n">
        <v>75.44</v>
      </c>
      <c r="FF197" s="27" t="n">
        <v>18.63</v>
      </c>
      <c r="FG197" s="27" t="n">
        <v>76.84</v>
      </c>
    </row>
    <row r="198" customFormat="false" ht="12.8" hidden="false" customHeight="false" outlineLevel="0" collapsed="false">
      <c r="A198" s="1" t="n">
        <v>64</v>
      </c>
      <c r="B198" s="1" t="s">
        <v>275</v>
      </c>
      <c r="C198" s="1" t="n">
        <v>2014</v>
      </c>
      <c r="D198" s="1" t="s">
        <v>232</v>
      </c>
      <c r="E198" s="1" t="s">
        <v>176</v>
      </c>
      <c r="F198" s="1" t="s">
        <v>219</v>
      </c>
      <c r="G198" s="2" t="n">
        <v>1</v>
      </c>
      <c r="H198" s="1" t="s">
        <v>181</v>
      </c>
      <c r="I198" s="1" t="s">
        <v>264</v>
      </c>
      <c r="J198" s="1" t="s">
        <v>172</v>
      </c>
      <c r="K198" s="1" t="s">
        <v>173</v>
      </c>
      <c r="L198" s="1" t="s">
        <v>174</v>
      </c>
      <c r="N198" s="27" t="n">
        <v>808.33</v>
      </c>
      <c r="O198" s="27" t="n">
        <v>36.11</v>
      </c>
      <c r="P198" s="27" t="n">
        <v>57.11</v>
      </c>
      <c r="Q198" s="27" t="n">
        <v>1.58</v>
      </c>
      <c r="R198" s="27" t="n">
        <v>2290.48</v>
      </c>
      <c r="S198" s="27" t="n">
        <v>70.58</v>
      </c>
      <c r="T198" s="27" t="n">
        <v>126.39</v>
      </c>
      <c r="U198" s="27" t="n">
        <v>1.79</v>
      </c>
      <c r="V198" s="27" t="n">
        <v>2290.48</v>
      </c>
      <c r="W198" s="27" t="n">
        <v>53.34</v>
      </c>
      <c r="X198" s="27" t="n">
        <v>91.75</v>
      </c>
      <c r="Y198" s="27" t="n">
        <v>1.72</v>
      </c>
      <c r="BO198" s="27" t="n">
        <v>5.6</v>
      </c>
      <c r="BP198" s="27" t="n">
        <v>2.89</v>
      </c>
      <c r="BQ198" s="27" t="n">
        <v>2.71</v>
      </c>
      <c r="BR198" s="4" t="n">
        <f aca="false">BP198/BQ198</f>
        <v>1.06642066420664</v>
      </c>
      <c r="BS198" s="27" t="n">
        <v>130.54</v>
      </c>
      <c r="BT198" s="27" t="n">
        <v>1050.53</v>
      </c>
      <c r="BX198" s="27" t="n">
        <v>71.4</v>
      </c>
      <c r="BY198" s="27" t="n">
        <v>18.19</v>
      </c>
      <c r="BZ198" s="27" t="n">
        <v>5.38</v>
      </c>
      <c r="CA198" s="4" t="n">
        <f aca="false">BY198/BZ198</f>
        <v>3.38104089219331</v>
      </c>
      <c r="CB198" s="27" t="n">
        <v>2.78</v>
      </c>
      <c r="CC198" s="27" t="n">
        <v>0.93</v>
      </c>
      <c r="CG198" s="28"/>
      <c r="CH198" s="27"/>
      <c r="EO198" s="4" t="n">
        <v>10.65</v>
      </c>
      <c r="EY198" s="27" t="n">
        <v>18.19</v>
      </c>
      <c r="EZ198" s="27" t="n">
        <v>71.4</v>
      </c>
      <c r="FF198" s="27" t="n">
        <v>18.49</v>
      </c>
      <c r="FG198" s="27" t="n">
        <v>80.4</v>
      </c>
    </row>
    <row r="199" customFormat="false" ht="12.8" hidden="false" customHeight="false" outlineLevel="0" collapsed="false">
      <c r="A199" s="1" t="n">
        <v>64</v>
      </c>
      <c r="B199" s="1" t="s">
        <v>275</v>
      </c>
      <c r="C199" s="1" t="n">
        <v>2014</v>
      </c>
      <c r="D199" s="1" t="s">
        <v>232</v>
      </c>
      <c r="E199" s="1" t="s">
        <v>176</v>
      </c>
      <c r="F199" s="1" t="s">
        <v>219</v>
      </c>
      <c r="G199" s="2" t="n">
        <v>1.5</v>
      </c>
      <c r="H199" s="1" t="s">
        <v>181</v>
      </c>
      <c r="I199" s="1" t="s">
        <v>264</v>
      </c>
      <c r="J199" s="1" t="s">
        <v>172</v>
      </c>
      <c r="K199" s="1" t="s">
        <v>173</v>
      </c>
      <c r="L199" s="1" t="s">
        <v>174</v>
      </c>
      <c r="N199" s="27" t="n">
        <v>785.42</v>
      </c>
      <c r="O199" s="27" t="n">
        <v>35.02</v>
      </c>
      <c r="P199" s="27" t="n">
        <v>56.68</v>
      </c>
      <c r="Q199" s="27" t="n">
        <v>1.62</v>
      </c>
      <c r="R199" s="27" t="n">
        <v>2183.33</v>
      </c>
      <c r="S199" s="27" t="n">
        <v>66.57</v>
      </c>
      <c r="T199" s="27" t="n">
        <v>121.23</v>
      </c>
      <c r="U199" s="27" t="n">
        <v>1.82</v>
      </c>
      <c r="V199" s="27" t="n">
        <v>2183.33</v>
      </c>
      <c r="W199" s="27" t="n">
        <v>50.79</v>
      </c>
      <c r="X199" s="27" t="n">
        <v>88.95</v>
      </c>
      <c r="Y199" s="27" t="n">
        <v>1.75</v>
      </c>
      <c r="BO199" s="27" t="n">
        <v>5.14</v>
      </c>
      <c r="BP199" s="27" t="n">
        <v>2.92</v>
      </c>
      <c r="BQ199" s="27" t="n">
        <v>2.22</v>
      </c>
      <c r="BR199" s="4" t="n">
        <f aca="false">BP199/BQ199</f>
        <v>1.31531531531532</v>
      </c>
      <c r="BS199" s="27" t="n">
        <v>117.12</v>
      </c>
      <c r="BT199" s="27" t="n">
        <v>1070.36</v>
      </c>
      <c r="BX199" s="27" t="n">
        <v>71.17</v>
      </c>
      <c r="BY199" s="27" t="n">
        <v>18.17</v>
      </c>
      <c r="BZ199" s="27" t="n">
        <v>5.47</v>
      </c>
      <c r="CA199" s="4" t="n">
        <f aca="false">BY199/BZ199</f>
        <v>3.3217550274223</v>
      </c>
      <c r="CB199" s="27" t="n">
        <v>2.71</v>
      </c>
      <c r="CC199" s="27" t="n">
        <v>1.05</v>
      </c>
      <c r="CG199" s="28"/>
      <c r="CH199" s="27"/>
      <c r="EO199" s="4" t="n">
        <v>10.44</v>
      </c>
      <c r="EY199" s="27" t="n">
        <v>18.17</v>
      </c>
      <c r="EZ199" s="27" t="n">
        <v>71.17</v>
      </c>
      <c r="FF199" s="27" t="n">
        <v>19.83</v>
      </c>
      <c r="FG199" s="27" t="n">
        <v>81.08</v>
      </c>
    </row>
    <row r="200" customFormat="false" ht="12.8" hidden="false" customHeight="false" outlineLevel="0" collapsed="false">
      <c r="A200" s="1" t="n">
        <v>65</v>
      </c>
      <c r="B200" s="1" t="s">
        <v>276</v>
      </c>
      <c r="C200" s="1" t="n">
        <v>2015</v>
      </c>
      <c r="D200" s="1" t="s">
        <v>169</v>
      </c>
      <c r="E200" s="1" t="s">
        <v>169</v>
      </c>
      <c r="F200" s="1" t="s">
        <v>169</v>
      </c>
      <c r="G200" s="2" t="n">
        <v>0</v>
      </c>
      <c r="H200" s="1" t="s">
        <v>197</v>
      </c>
      <c r="I200" s="1" t="s">
        <v>185</v>
      </c>
      <c r="J200" s="1" t="s">
        <v>277</v>
      </c>
      <c r="K200" s="1" t="s">
        <v>222</v>
      </c>
      <c r="L200" s="1" t="s">
        <v>278</v>
      </c>
      <c r="N200" s="4" t="n">
        <v>1190</v>
      </c>
      <c r="O200" s="4" t="n">
        <v>49</v>
      </c>
      <c r="P200" s="4" t="n">
        <v>82.8571428571429</v>
      </c>
      <c r="Q200" s="4" t="n">
        <v>1.69</v>
      </c>
      <c r="R200" s="4" t="n">
        <v>1862</v>
      </c>
      <c r="S200" s="4" t="n">
        <v>48</v>
      </c>
      <c r="T200" s="4" t="n">
        <v>141.571428571429</v>
      </c>
      <c r="U200" s="4" t="n">
        <v>2.99</v>
      </c>
      <c r="V200" s="4" t="n">
        <v>1862</v>
      </c>
      <c r="W200" s="4" t="n">
        <v>48.6</v>
      </c>
      <c r="X200" s="4" t="n">
        <v>106.342857142857</v>
      </c>
      <c r="Y200" s="4" t="n">
        <v>2.19</v>
      </c>
      <c r="AL200" s="4" t="n">
        <v>70.1</v>
      </c>
      <c r="AM200" s="4" t="n">
        <v>78.63</v>
      </c>
      <c r="AN200" s="0"/>
      <c r="AO200" s="4" t="n">
        <v>2578</v>
      </c>
      <c r="DL200" s="4" t="n">
        <v>673.11</v>
      </c>
      <c r="DM200" s="0"/>
      <c r="DO200" s="4" t="n">
        <v>411.97</v>
      </c>
      <c r="DR200" s="4" t="n">
        <f aca="false">DL200/DO200</f>
        <v>1.63388110784766</v>
      </c>
    </row>
    <row r="201" customFormat="false" ht="12.8" hidden="false" customHeight="false" outlineLevel="0" collapsed="false">
      <c r="A201" s="1" t="n">
        <v>65</v>
      </c>
      <c r="B201" s="1" t="s">
        <v>276</v>
      </c>
      <c r="C201" s="1" t="n">
        <v>2015</v>
      </c>
      <c r="D201" s="1" t="s">
        <v>274</v>
      </c>
      <c r="E201" s="1" t="s">
        <v>176</v>
      </c>
      <c r="F201" s="1" t="s">
        <v>177</v>
      </c>
      <c r="G201" s="2" t="n">
        <v>130</v>
      </c>
      <c r="H201" s="1" t="s">
        <v>197</v>
      </c>
      <c r="I201" s="1" t="s">
        <v>185</v>
      </c>
      <c r="J201" s="1" t="s">
        <v>277</v>
      </c>
      <c r="K201" s="1" t="s">
        <v>222</v>
      </c>
      <c r="L201" s="1" t="s">
        <v>278</v>
      </c>
      <c r="N201" s="4" t="n">
        <v>1223</v>
      </c>
      <c r="O201" s="4" t="n">
        <v>50.6190476190476</v>
      </c>
      <c r="P201" s="4" t="n">
        <v>81.4761904761905</v>
      </c>
      <c r="Q201" s="4" t="n">
        <v>1.61</v>
      </c>
      <c r="R201" s="4" t="n">
        <v>2018</v>
      </c>
      <c r="S201" s="4" t="n">
        <v>56.7857142857143</v>
      </c>
      <c r="T201" s="4" t="n">
        <v>142.857142857143</v>
      </c>
      <c r="U201" s="4" t="n">
        <v>2.52</v>
      </c>
      <c r="V201" s="4" t="n">
        <v>2018</v>
      </c>
      <c r="W201" s="4" t="n">
        <v>53.0857142857143</v>
      </c>
      <c r="X201" s="4" t="n">
        <v>106</v>
      </c>
      <c r="Y201" s="4" t="n">
        <v>1.99</v>
      </c>
      <c r="AL201" s="4" t="n">
        <v>72.59</v>
      </c>
      <c r="AM201" s="4" t="n">
        <v>82.35</v>
      </c>
      <c r="AN201" s="0"/>
      <c r="AO201" s="4" t="n">
        <v>2647</v>
      </c>
      <c r="DL201" s="4" t="n">
        <v>1078.74</v>
      </c>
      <c r="DM201" s="0"/>
      <c r="DO201" s="4" t="n">
        <v>279.55</v>
      </c>
      <c r="DR201" s="4" t="n">
        <f aca="false">DL201/DO201</f>
        <v>3.85884457163298</v>
      </c>
    </row>
    <row r="202" customFormat="false" ht="12.8" hidden="false" customHeight="false" outlineLevel="0" collapsed="false">
      <c r="A202" s="1" t="n">
        <v>65</v>
      </c>
      <c r="B202" s="1" t="s">
        <v>276</v>
      </c>
      <c r="C202" s="1" t="n">
        <v>2015</v>
      </c>
      <c r="D202" s="1" t="s">
        <v>274</v>
      </c>
      <c r="E202" s="1" t="s">
        <v>176</v>
      </c>
      <c r="F202" s="1" t="s">
        <v>177</v>
      </c>
      <c r="G202" s="2" t="n">
        <v>260</v>
      </c>
      <c r="H202" s="1" t="s">
        <v>197</v>
      </c>
      <c r="I202" s="1" t="s">
        <v>185</v>
      </c>
      <c r="J202" s="1" t="s">
        <v>277</v>
      </c>
      <c r="K202" s="1" t="s">
        <v>222</v>
      </c>
      <c r="L202" s="1" t="s">
        <v>278</v>
      </c>
      <c r="N202" s="4" t="n">
        <v>1243</v>
      </c>
      <c r="O202" s="4" t="n">
        <v>51.4761904761905</v>
      </c>
      <c r="P202" s="4" t="n">
        <v>79.1428571428571</v>
      </c>
      <c r="Q202" s="4" t="n">
        <v>1.54</v>
      </c>
      <c r="R202" s="4" t="n">
        <v>2103</v>
      </c>
      <c r="S202" s="4" t="n">
        <v>61.5</v>
      </c>
      <c r="T202" s="4" t="n">
        <v>138.714285714286</v>
      </c>
      <c r="U202" s="4" t="n">
        <v>2.27</v>
      </c>
      <c r="V202" s="4" t="n">
        <v>2103</v>
      </c>
      <c r="W202" s="4" t="n">
        <v>55.4857142857143</v>
      </c>
      <c r="X202" s="4" t="n">
        <v>102.971428571429</v>
      </c>
      <c r="Y202" s="4" t="n">
        <v>1.86</v>
      </c>
      <c r="AL202" s="4" t="n">
        <v>71.87</v>
      </c>
      <c r="AM202" s="4" t="n">
        <v>84.25</v>
      </c>
      <c r="AN202" s="0"/>
      <c r="AO202" s="4" t="n">
        <v>2819</v>
      </c>
      <c r="DL202" s="4" t="n">
        <v>1247.5</v>
      </c>
      <c r="DM202" s="0"/>
      <c r="DO202" s="4" t="n">
        <v>301.3</v>
      </c>
      <c r="DR202" s="4" t="n">
        <f aca="false">DL202/DO202</f>
        <v>4.14039163624295</v>
      </c>
    </row>
    <row r="203" customFormat="false" ht="12.8" hidden="false" customHeight="false" outlineLevel="0" collapsed="false">
      <c r="A203" s="1" t="n">
        <v>65</v>
      </c>
      <c r="B203" s="1" t="s">
        <v>276</v>
      </c>
      <c r="C203" s="1" t="n">
        <v>2015</v>
      </c>
      <c r="D203" s="1" t="s">
        <v>274</v>
      </c>
      <c r="E203" s="1" t="s">
        <v>176</v>
      </c>
      <c r="F203" s="1" t="s">
        <v>177</v>
      </c>
      <c r="G203" s="2" t="n">
        <v>520</v>
      </c>
      <c r="H203" s="1" t="s">
        <v>197</v>
      </c>
      <c r="I203" s="1" t="s">
        <v>185</v>
      </c>
      <c r="J203" s="1" t="s">
        <v>277</v>
      </c>
      <c r="K203" s="1" t="s">
        <v>222</v>
      </c>
      <c r="L203" s="1" t="s">
        <v>278</v>
      </c>
      <c r="N203" s="4" t="n">
        <v>1188</v>
      </c>
      <c r="O203" s="4" t="n">
        <v>49.0476190476191</v>
      </c>
      <c r="P203" s="4" t="n">
        <v>80.5238095238095</v>
      </c>
      <c r="Q203" s="4" t="n">
        <v>1.64</v>
      </c>
      <c r="R203" s="4" t="n">
        <v>2012</v>
      </c>
      <c r="S203" s="4" t="n">
        <v>58.8571428571429</v>
      </c>
      <c r="T203" s="4" t="n">
        <v>142.928571428571</v>
      </c>
      <c r="U203" s="4" t="n">
        <v>2.45</v>
      </c>
      <c r="V203" s="4" t="n">
        <v>2012</v>
      </c>
      <c r="W203" s="4" t="n">
        <v>52.9714285714286</v>
      </c>
      <c r="X203" s="4" t="n">
        <v>105.485714285714</v>
      </c>
      <c r="Y203" s="4" t="n">
        <v>1.99</v>
      </c>
      <c r="AL203" s="4" t="n">
        <v>62.15</v>
      </c>
      <c r="AM203" s="4" t="n">
        <v>78.23</v>
      </c>
      <c r="AN203" s="0"/>
      <c r="AO203" s="4" t="n">
        <v>2534</v>
      </c>
      <c r="DL203" s="4" t="n">
        <v>926.56</v>
      </c>
      <c r="DM203" s="0"/>
      <c r="DO203" s="4" t="n">
        <v>335.24</v>
      </c>
      <c r="DR203" s="4" t="n">
        <f aca="false">DL203/DO203</f>
        <v>2.7638706598258</v>
      </c>
    </row>
    <row r="204" customFormat="false" ht="12.8" hidden="false" customHeight="false" outlineLevel="0" collapsed="false">
      <c r="A204" s="1" t="n">
        <v>66</v>
      </c>
      <c r="B204" s="1" t="s">
        <v>279</v>
      </c>
      <c r="C204" s="1" t="n">
        <v>2015</v>
      </c>
      <c r="D204" s="1" t="s">
        <v>169</v>
      </c>
      <c r="E204" s="1" t="s">
        <v>169</v>
      </c>
      <c r="F204" s="1" t="s">
        <v>169</v>
      </c>
      <c r="G204" s="2" t="n">
        <v>0</v>
      </c>
      <c r="H204" s="1" t="s">
        <v>181</v>
      </c>
      <c r="I204" s="1" t="s">
        <v>171</v>
      </c>
      <c r="J204" s="1" t="s">
        <v>202</v>
      </c>
      <c r="K204" s="1" t="s">
        <v>216</v>
      </c>
      <c r="L204" s="1" t="s">
        <v>187</v>
      </c>
      <c r="N204" s="4" t="n">
        <v>1394.1</v>
      </c>
      <c r="O204" s="4" t="n">
        <v>56.0015</v>
      </c>
      <c r="P204" s="4" t="n">
        <v>63.8417</v>
      </c>
      <c r="Q204" s="4" t="n">
        <v>1.14</v>
      </c>
      <c r="R204" s="4" t="n">
        <v>2690.1</v>
      </c>
      <c r="S204" s="4" t="n">
        <v>117.8182</v>
      </c>
      <c r="T204" s="4" t="n">
        <v>234.9636</v>
      </c>
      <c r="U204" s="4" t="n">
        <v>1.9943</v>
      </c>
      <c r="V204" s="4" t="n">
        <v>2690.1</v>
      </c>
      <c r="W204" s="4" t="n">
        <v>75.8857</v>
      </c>
      <c r="X204" s="4" t="n">
        <v>117.6229</v>
      </c>
      <c r="Y204" s="4" t="n">
        <v>1.55</v>
      </c>
      <c r="Z204" s="4" t="n">
        <v>9.5</v>
      </c>
      <c r="BJ204" s="4" t="n">
        <v>3.1</v>
      </c>
      <c r="ER204" s="4" t="n">
        <v>0.14</v>
      </c>
      <c r="ES204" s="4" t="n">
        <v>0.06</v>
      </c>
      <c r="ET204" s="4" t="n">
        <v>0.2</v>
      </c>
      <c r="EU204" s="4" t="n">
        <v>0.22</v>
      </c>
      <c r="EV204" s="4" t="n">
        <v>0.08</v>
      </c>
      <c r="EW204" s="4" t="n">
        <v>0.17</v>
      </c>
    </row>
    <row r="205" customFormat="false" ht="12.8" hidden="false" customHeight="false" outlineLevel="0" collapsed="false">
      <c r="A205" s="1" t="n">
        <v>66</v>
      </c>
      <c r="B205" s="1" t="s">
        <v>279</v>
      </c>
      <c r="C205" s="1" t="n">
        <v>2015</v>
      </c>
      <c r="D205" s="1" t="s">
        <v>230</v>
      </c>
      <c r="E205" s="1" t="s">
        <v>178</v>
      </c>
      <c r="F205" s="1" t="s">
        <v>177</v>
      </c>
      <c r="G205" s="2" t="n">
        <v>10000</v>
      </c>
      <c r="H205" s="1" t="s">
        <v>181</v>
      </c>
      <c r="I205" s="1" t="s">
        <v>171</v>
      </c>
      <c r="J205" s="1" t="s">
        <v>202</v>
      </c>
      <c r="K205" s="1" t="s">
        <v>216</v>
      </c>
      <c r="L205" s="1" t="s">
        <v>187</v>
      </c>
      <c r="N205" s="4" t="n">
        <v>1390.5</v>
      </c>
      <c r="O205" s="4" t="n">
        <v>56.029</v>
      </c>
      <c r="P205" s="4" t="n">
        <v>64.4333</v>
      </c>
      <c r="Q205" s="4" t="n">
        <v>1.15</v>
      </c>
      <c r="R205" s="4" t="n">
        <v>2676.7</v>
      </c>
      <c r="S205" s="4" t="n">
        <v>116.9273</v>
      </c>
      <c r="T205" s="4" t="n">
        <v>240.3364</v>
      </c>
      <c r="U205" s="4" t="n">
        <v>2.0554</v>
      </c>
      <c r="V205" s="4" t="n">
        <v>2676.7</v>
      </c>
      <c r="W205" s="0" t="n">
        <v>75.2938</v>
      </c>
      <c r="X205" s="0" t="n">
        <v>119.7171</v>
      </c>
      <c r="Y205" s="4" t="n">
        <v>1.59</v>
      </c>
      <c r="Z205" s="4" t="n">
        <v>13.1</v>
      </c>
      <c r="BJ205" s="4" t="n">
        <v>2.9</v>
      </c>
      <c r="ER205" s="4" t="n">
        <v>0.22</v>
      </c>
      <c r="ES205" s="4" t="n">
        <v>0.08</v>
      </c>
      <c r="ET205" s="4" t="n">
        <v>0.24</v>
      </c>
      <c r="EU205" s="4" t="n">
        <v>0.18</v>
      </c>
      <c r="EV205" s="4" t="n">
        <v>0.08</v>
      </c>
      <c r="EW205" s="4" t="n">
        <v>0.13</v>
      </c>
    </row>
    <row r="206" customFormat="false" ht="12.8" hidden="false" customHeight="false" outlineLevel="0" collapsed="false">
      <c r="A206" s="1" t="n">
        <v>66</v>
      </c>
      <c r="B206" s="1" t="s">
        <v>279</v>
      </c>
      <c r="C206" s="1" t="n">
        <v>2015</v>
      </c>
      <c r="D206" s="1" t="s">
        <v>230</v>
      </c>
      <c r="E206" s="1" t="s">
        <v>178</v>
      </c>
      <c r="F206" s="1" t="s">
        <v>177</v>
      </c>
      <c r="G206" s="2" t="n">
        <v>20000</v>
      </c>
      <c r="H206" s="1" t="s">
        <v>181</v>
      </c>
      <c r="I206" s="1" t="s">
        <v>171</v>
      </c>
      <c r="J206" s="1" t="s">
        <v>202</v>
      </c>
      <c r="K206" s="1" t="s">
        <v>216</v>
      </c>
      <c r="L206" s="1" t="s">
        <v>187</v>
      </c>
      <c r="N206" s="4" t="n">
        <v>1361.6</v>
      </c>
      <c r="O206" s="4" t="n">
        <v>54.7332</v>
      </c>
      <c r="P206" s="4" t="n">
        <v>62.3958</v>
      </c>
      <c r="Q206" s="4" t="n">
        <v>1.14</v>
      </c>
      <c r="R206" s="4" t="n">
        <v>2690.7</v>
      </c>
      <c r="S206" s="4" t="n">
        <v>120.8273</v>
      </c>
      <c r="T206" s="4" t="n">
        <v>235.3545</v>
      </c>
      <c r="U206" s="4" t="n">
        <v>1.9479</v>
      </c>
      <c r="V206" s="4" t="n">
        <v>2690.7</v>
      </c>
      <c r="W206" s="0" t="n">
        <v>75.3253</v>
      </c>
      <c r="X206" s="0" t="n">
        <v>116.7543</v>
      </c>
      <c r="Y206" s="4" t="n">
        <v>1.55</v>
      </c>
      <c r="Z206" s="4" t="n">
        <v>4.8</v>
      </c>
      <c r="BJ206" s="4" t="n">
        <v>2.9</v>
      </c>
      <c r="ER206" s="4" t="n">
        <v>0.19</v>
      </c>
      <c r="ES206" s="4" t="n">
        <v>0.08</v>
      </c>
      <c r="ET206" s="4" t="n">
        <v>0.19</v>
      </c>
      <c r="EU206" s="4" t="n">
        <v>0.18</v>
      </c>
      <c r="EV206" s="4" t="n">
        <v>0.07</v>
      </c>
      <c r="EW206" s="4" t="n">
        <v>0.17</v>
      </c>
    </row>
    <row r="207" customFormat="false" ht="12.8" hidden="false" customHeight="false" outlineLevel="0" collapsed="false">
      <c r="A207" s="1" t="n">
        <v>67</v>
      </c>
      <c r="B207" s="1" t="s">
        <v>280</v>
      </c>
      <c r="C207" s="1" t="n">
        <v>2017</v>
      </c>
      <c r="D207" s="1" t="s">
        <v>169</v>
      </c>
      <c r="E207" s="1" t="s">
        <v>169</v>
      </c>
      <c r="F207" s="1" t="s">
        <v>169</v>
      </c>
      <c r="G207" s="2" t="n">
        <v>0</v>
      </c>
      <c r="H207" s="1" t="s">
        <v>281</v>
      </c>
      <c r="I207" s="1" t="s">
        <v>264</v>
      </c>
      <c r="J207" s="1" t="s">
        <v>185</v>
      </c>
      <c r="K207" s="1" t="s">
        <v>185</v>
      </c>
      <c r="L207" s="1" t="s">
        <v>174</v>
      </c>
      <c r="V207" s="4" t="n">
        <v>1779.4</v>
      </c>
      <c r="W207" s="4" t="n">
        <f aca="false">1731.79/42</f>
        <v>41.2330952380952</v>
      </c>
      <c r="EM207" s="4" t="n">
        <v>5.89</v>
      </c>
      <c r="EO207" s="4" t="n">
        <v>6.47</v>
      </c>
    </row>
    <row r="208" customFormat="false" ht="12.8" hidden="false" customHeight="false" outlineLevel="0" collapsed="false">
      <c r="A208" s="1" t="n">
        <v>67</v>
      </c>
      <c r="B208" s="1" t="s">
        <v>280</v>
      </c>
      <c r="C208" s="1" t="n">
        <v>2017</v>
      </c>
      <c r="D208" s="1" t="s">
        <v>268</v>
      </c>
      <c r="E208" s="1" t="s">
        <v>176</v>
      </c>
      <c r="F208" s="1" t="s">
        <v>177</v>
      </c>
      <c r="G208" s="2" t="n">
        <v>250</v>
      </c>
      <c r="H208" s="1" t="s">
        <v>281</v>
      </c>
      <c r="I208" s="1" t="s">
        <v>264</v>
      </c>
      <c r="J208" s="1" t="s">
        <v>185</v>
      </c>
      <c r="K208" s="1" t="s">
        <v>185</v>
      </c>
      <c r="L208" s="1" t="s">
        <v>174</v>
      </c>
      <c r="V208" s="4" t="n">
        <v>2221.8</v>
      </c>
      <c r="W208" s="4" t="n">
        <f aca="false">2176.28/42</f>
        <v>51.8161904761905</v>
      </c>
      <c r="EM208" s="4" t="n">
        <v>6.42</v>
      </c>
      <c r="EO208" s="4" t="n">
        <v>7.01</v>
      </c>
      <c r="ER208" s="0"/>
    </row>
    <row r="209" customFormat="false" ht="12.8" hidden="false" customHeight="false" outlineLevel="0" collapsed="false">
      <c r="A209" s="1" t="n">
        <v>68</v>
      </c>
      <c r="B209" s="1" t="s">
        <v>211</v>
      </c>
      <c r="C209" s="1" t="n">
        <v>2020</v>
      </c>
      <c r="D209" s="1" t="s">
        <v>169</v>
      </c>
      <c r="E209" s="1" t="s">
        <v>169</v>
      </c>
      <c r="F209" s="1" t="s">
        <v>169</v>
      </c>
      <c r="G209" s="2" t="n">
        <v>0</v>
      </c>
      <c r="H209" s="1" t="s">
        <v>170</v>
      </c>
      <c r="I209" s="1" t="s">
        <v>171</v>
      </c>
      <c r="J209" s="1" t="s">
        <v>172</v>
      </c>
      <c r="K209" s="1" t="s">
        <v>173</v>
      </c>
      <c r="L209" s="1" t="s">
        <v>174</v>
      </c>
      <c r="N209" s="4" t="n">
        <v>917.239436619718</v>
      </c>
      <c r="O209" s="4" t="n">
        <v>41.5828303152247</v>
      </c>
      <c r="P209" s="4" t="n">
        <v>59.0476190476191</v>
      </c>
      <c r="Q209" s="4" t="n">
        <v>1.42</v>
      </c>
      <c r="R209" s="4" t="n">
        <v>2496.63157894737</v>
      </c>
      <c r="S209" s="4" t="n">
        <v>75.20914963465</v>
      </c>
      <c r="T209" s="4" t="n">
        <v>162.857142857143</v>
      </c>
      <c r="U209" s="4" t="n">
        <v>2.17</v>
      </c>
      <c r="V209" s="4" t="n">
        <v>2496.63157894737</v>
      </c>
      <c r="W209" s="4" t="n">
        <v>116.791979949875</v>
      </c>
      <c r="X209" s="4" t="n">
        <v>221.904761904762</v>
      </c>
      <c r="Y209" s="4" t="n">
        <v>1.9</v>
      </c>
      <c r="Z209" s="4" t="n">
        <v>5.03</v>
      </c>
      <c r="DL209" s="4" t="n">
        <v>636.27</v>
      </c>
      <c r="DM209" s="4" t="n">
        <v>303.57</v>
      </c>
      <c r="DN209" s="4" t="n">
        <v>242</v>
      </c>
      <c r="DO209" s="4" t="n">
        <v>90.56</v>
      </c>
      <c r="DP209" s="4" t="n">
        <v>97.94</v>
      </c>
      <c r="DQ209" s="4" t="n">
        <v>75.11</v>
      </c>
      <c r="DR209" s="4" t="n">
        <f aca="false">DL209/DO209</f>
        <v>7.02594964664311</v>
      </c>
      <c r="DS209" s="4" t="n">
        <f aca="false">DM209/DP209</f>
        <v>3.0995507453543</v>
      </c>
      <c r="DT209" s="4" t="n">
        <f aca="false">DN209/DQ209</f>
        <v>3.22194115297564</v>
      </c>
      <c r="ER209" s="0"/>
    </row>
    <row r="210" customFormat="false" ht="12.8" hidden="false" customHeight="false" outlineLevel="0" collapsed="false">
      <c r="A210" s="1" t="n">
        <v>68</v>
      </c>
      <c r="B210" s="1" t="s">
        <v>211</v>
      </c>
      <c r="C210" s="1" t="n">
        <v>2020</v>
      </c>
      <c r="D210" s="1" t="s">
        <v>282</v>
      </c>
      <c r="E210" s="1" t="s">
        <v>176</v>
      </c>
      <c r="F210" s="1" t="s">
        <v>177</v>
      </c>
      <c r="G210" s="2" t="n">
        <v>0.5</v>
      </c>
      <c r="H210" s="1" t="s">
        <v>170</v>
      </c>
      <c r="I210" s="1" t="s">
        <v>171</v>
      </c>
      <c r="J210" s="1" t="s">
        <v>172</v>
      </c>
      <c r="K210" s="1" t="s">
        <v>173</v>
      </c>
      <c r="L210" s="1" t="s">
        <v>174</v>
      </c>
      <c r="N210" s="4" t="n">
        <v>950.474820143885</v>
      </c>
      <c r="O210" s="4" t="n">
        <v>43.1654676258993</v>
      </c>
      <c r="P210" s="4" t="n">
        <v>60</v>
      </c>
      <c r="Q210" s="4" t="n">
        <v>1.39</v>
      </c>
      <c r="R210" s="4" t="n">
        <v>2554.98901098902</v>
      </c>
      <c r="S210" s="4" t="n">
        <v>76.4054376592919</v>
      </c>
      <c r="T210" s="4" t="n">
        <v>157.619047619048</v>
      </c>
      <c r="U210" s="4" t="n">
        <v>2.06</v>
      </c>
      <c r="V210" s="4" t="n">
        <v>2554.98901098902</v>
      </c>
      <c r="W210" s="4" t="n">
        <v>119.570905285191</v>
      </c>
      <c r="X210" s="4" t="n">
        <v>217.619047619048</v>
      </c>
      <c r="Y210" s="4" t="n">
        <v>1.82</v>
      </c>
      <c r="Z210" s="4" t="n">
        <v>2.78</v>
      </c>
      <c r="DL210" s="4" t="n">
        <v>686.04</v>
      </c>
      <c r="DM210" s="4" t="n">
        <v>325.15</v>
      </c>
      <c r="DN210" s="4" t="n">
        <v>236.19</v>
      </c>
      <c r="DO210" s="4" t="n">
        <v>90.2</v>
      </c>
      <c r="DP210" s="4" t="n">
        <v>96.66</v>
      </c>
      <c r="DQ210" s="4" t="n">
        <v>60.72</v>
      </c>
      <c r="DR210" s="4" t="n">
        <f aca="false">DL210/DO210</f>
        <v>7.60576496674058</v>
      </c>
      <c r="DS210" s="4" t="n">
        <f aca="false">DM210/DP210</f>
        <v>3.36385267949514</v>
      </c>
      <c r="DT210" s="4" t="n">
        <f aca="false">DN210/DQ210</f>
        <v>3.88982213438735</v>
      </c>
      <c r="ER210" s="0"/>
    </row>
    <row r="211" customFormat="false" ht="12.8" hidden="false" customHeight="false" outlineLevel="0" collapsed="false">
      <c r="A211" s="1" t="n">
        <v>68</v>
      </c>
      <c r="B211" s="1" t="s">
        <v>211</v>
      </c>
      <c r="C211" s="1" t="n">
        <v>2020</v>
      </c>
      <c r="D211" s="1" t="s">
        <v>282</v>
      </c>
      <c r="E211" s="1" t="s">
        <v>176</v>
      </c>
      <c r="F211" s="1" t="s">
        <v>177</v>
      </c>
      <c r="G211" s="2" t="n">
        <v>1</v>
      </c>
      <c r="H211" s="1" t="s">
        <v>170</v>
      </c>
      <c r="I211" s="1" t="s">
        <v>171</v>
      </c>
      <c r="J211" s="1" t="s">
        <v>172</v>
      </c>
      <c r="K211" s="1" t="s">
        <v>173</v>
      </c>
      <c r="L211" s="1" t="s">
        <v>174</v>
      </c>
      <c r="N211" s="4" t="n">
        <v>936.857142857143</v>
      </c>
      <c r="O211" s="4" t="n">
        <v>42.5170068027211</v>
      </c>
      <c r="P211" s="4" t="n">
        <v>59.5238095238095</v>
      </c>
      <c r="Q211" s="4" t="n">
        <v>1.4</v>
      </c>
      <c r="R211" s="4" t="n">
        <v>2557.66120218579</v>
      </c>
      <c r="S211" s="4" t="n">
        <v>77.1811456823167</v>
      </c>
      <c r="T211" s="4" t="n">
        <v>159.52380952381</v>
      </c>
      <c r="U211" s="4" t="n">
        <v>2.07</v>
      </c>
      <c r="V211" s="4" t="n">
        <v>2557.66120218579</v>
      </c>
      <c r="W211" s="4" t="n">
        <v>119.698152485038</v>
      </c>
      <c r="X211" s="4" t="n">
        <v>219.047619047619</v>
      </c>
      <c r="Y211" s="4" t="n">
        <v>1.83</v>
      </c>
      <c r="Z211" s="4" t="n">
        <v>2.43</v>
      </c>
      <c r="DL211" s="4" t="n">
        <v>695.05</v>
      </c>
      <c r="DM211" s="4" t="n">
        <v>331.47</v>
      </c>
      <c r="DN211" s="4" t="n">
        <v>242.56</v>
      </c>
      <c r="DO211" s="4" t="n">
        <v>91.42</v>
      </c>
      <c r="DP211" s="4" t="n">
        <v>96.37</v>
      </c>
      <c r="DQ211" s="4" t="n">
        <v>60.53</v>
      </c>
      <c r="DR211" s="4" t="n">
        <f aca="false">DL211/DO211</f>
        <v>7.60282213957558</v>
      </c>
      <c r="DS211" s="4" t="n">
        <f aca="false">DM211/DP211</f>
        <v>3.43955587838539</v>
      </c>
      <c r="DT211" s="4" t="n">
        <f aca="false">DN211/DQ211</f>
        <v>4.00726912274905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P2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1" width="19.94"/>
    <col collapsed="false" customWidth="true" hidden="false" outlineLevel="0" max="3" min="3" style="1" width="5.88"/>
    <col collapsed="false" customWidth="true" hidden="false" outlineLevel="0" max="4" min="4" style="1" width="39.92"/>
    <col collapsed="false" customWidth="true" hidden="false" outlineLevel="0" max="5" min="5" style="1" width="14.88"/>
    <col collapsed="false" customWidth="true" hidden="false" outlineLevel="0" max="6" min="6" style="1" width="4.31"/>
    <col collapsed="false" customWidth="true" hidden="false" outlineLevel="0" max="7" min="7" style="1" width="9.69"/>
    <col collapsed="false" customWidth="true" hidden="false" outlineLevel="0" max="8" min="8" style="1" width="6.92"/>
    <col collapsed="false" customWidth="true" hidden="false" outlineLevel="0" max="9" min="9" style="29" width="10.05"/>
    <col collapsed="false" customWidth="true" hidden="false" outlineLevel="0" max="10" min="10" style="1" width="15.95"/>
    <col collapsed="false" customWidth="true" hidden="false" outlineLevel="0" max="11" min="11" style="1" width="3.79"/>
    <col collapsed="false" customWidth="true" hidden="false" outlineLevel="0" max="12" min="12" style="1" width="9.35"/>
    <col collapsed="false" customWidth="true" hidden="false" outlineLevel="0" max="13" min="13" style="1" width="3.79"/>
    <col collapsed="false" customWidth="true" hidden="false" outlineLevel="0" max="14" min="14" style="1" width="13.52"/>
    <col collapsed="false" customWidth="true" hidden="false" outlineLevel="0" max="15" min="15" style="1" width="14.04"/>
    <col collapsed="false" customWidth="true" hidden="false" outlineLevel="0" max="16" min="16" style="1" width="11.43"/>
    <col collapsed="false" customWidth="true" hidden="false" outlineLevel="0" max="17" min="17" style="30" width="14.56"/>
    <col collapsed="false" customWidth="true" hidden="false" outlineLevel="0" max="18" min="18" style="30" width="15.8"/>
    <col collapsed="false" customWidth="true" hidden="false" outlineLevel="0" max="19" min="19" style="30" width="14.73"/>
    <col collapsed="false" customWidth="true" hidden="false" outlineLevel="0" max="20" min="20" style="30" width="15.61"/>
    <col collapsed="false" customWidth="true" hidden="false" outlineLevel="0" max="21" min="21" style="30" width="14.39"/>
    <col collapsed="false" customWidth="true" hidden="false" outlineLevel="0" max="22" min="22" style="30" width="15.61"/>
    <col collapsed="false" customWidth="true" hidden="false" outlineLevel="0" max="23" min="23" style="30" width="14.56"/>
    <col collapsed="false" customWidth="true" hidden="false" outlineLevel="0" max="24" min="24" style="30" width="15.42"/>
    <col collapsed="false" customWidth="true" hidden="false" outlineLevel="0" max="25" min="25" style="30" width="14.04"/>
    <col collapsed="false" customWidth="true" hidden="false" outlineLevel="0" max="26" min="26" style="30" width="15.27"/>
    <col collapsed="false" customWidth="true" hidden="false" outlineLevel="0" max="27" min="27" style="30" width="14.21"/>
    <col collapsed="false" customWidth="true" hidden="false" outlineLevel="0" max="28" min="28" style="30" width="15.08"/>
    <col collapsed="false" customWidth="true" hidden="false" outlineLevel="0" max="29" min="29" style="30" width="15.27"/>
    <col collapsed="false" customWidth="true" hidden="false" outlineLevel="0" max="30" min="30" style="30" width="18.56"/>
    <col collapsed="false" customWidth="true" hidden="false" outlineLevel="0" max="31" min="31" style="30" width="15.42"/>
    <col collapsed="false" customWidth="true" hidden="false" outlineLevel="0" max="32" min="32" style="30" width="16.47"/>
    <col collapsed="false" customWidth="true" hidden="false" outlineLevel="0" max="33" min="33" style="30" width="14.56"/>
    <col collapsed="false" customWidth="true" hidden="false" outlineLevel="0" max="34" min="34" style="30" width="15.27"/>
    <col collapsed="false" customWidth="true" hidden="false" outlineLevel="0" max="35" min="35" style="30" width="16.3"/>
    <col collapsed="false" customWidth="true" hidden="false" outlineLevel="0" max="36" min="36" style="30" width="14.39"/>
    <col collapsed="false" customWidth="true" hidden="false" outlineLevel="0" max="37" min="37" style="30" width="10.19"/>
    <col collapsed="false" customWidth="true" hidden="false" outlineLevel="0" max="38" min="38" style="30" width="14.21"/>
    <col collapsed="false" customWidth="true" hidden="false" outlineLevel="0" max="39" min="39" style="30" width="14.39"/>
    <col collapsed="false" customWidth="true" hidden="false" outlineLevel="0" max="40" min="40" style="30" width="13.87"/>
    <col collapsed="false" customWidth="true" hidden="false" outlineLevel="0" max="41" min="41" style="30" width="14.04"/>
    <col collapsed="false" customWidth="true" hidden="false" outlineLevel="0" max="42" min="42" style="30" width="14.39"/>
    <col collapsed="false" customWidth="true" hidden="false" outlineLevel="0" max="43" min="43" style="30" width="15.27"/>
    <col collapsed="false" customWidth="true" hidden="false" outlineLevel="0" max="44" min="44" style="30" width="16.64"/>
    <col collapsed="false" customWidth="true" hidden="false" outlineLevel="0" max="45" min="45" style="30" width="15.08"/>
    <col collapsed="false" customWidth="true" hidden="false" outlineLevel="0" max="46" min="46" style="30" width="14.56"/>
    <col collapsed="false" customWidth="true" hidden="false" outlineLevel="0" max="47" min="47" style="30" width="14.88"/>
    <col collapsed="false" customWidth="true" hidden="false" outlineLevel="0" max="48" min="48" style="30" width="15.27"/>
    <col collapsed="false" customWidth="true" hidden="false" outlineLevel="0" max="49" min="49" style="30" width="15.08"/>
    <col collapsed="false" customWidth="true" hidden="false" outlineLevel="0" max="50" min="50" style="30" width="14.04"/>
    <col collapsed="false" customWidth="true" hidden="false" outlineLevel="0" max="51" min="51" style="30" width="14.21"/>
    <col collapsed="false" customWidth="true" hidden="false" outlineLevel="0" max="52" min="52" style="30" width="13.69"/>
    <col collapsed="false" customWidth="true" hidden="false" outlineLevel="0" max="53" min="53" style="30" width="13.87"/>
    <col collapsed="false" customWidth="true" hidden="false" outlineLevel="0" max="54" min="54" style="30" width="15.08"/>
    <col collapsed="false" customWidth="true" hidden="false" outlineLevel="0" max="55" min="55" style="30" width="14.21"/>
    <col collapsed="false" customWidth="true" hidden="false" outlineLevel="0" max="56" min="56" style="30" width="14.39"/>
    <col collapsed="false" customWidth="true" hidden="false" outlineLevel="0" max="57" min="57" style="30" width="10.39"/>
    <col collapsed="false" customWidth="true" hidden="false" outlineLevel="0" max="61" min="58" style="30" width="10.73"/>
    <col collapsed="false" customWidth="true" hidden="false" outlineLevel="0" max="62" min="62" style="30" width="10.19"/>
    <col collapsed="false" customWidth="true" hidden="false" outlineLevel="0" max="63" min="63" style="30" width="10.58"/>
    <col collapsed="false" customWidth="true" hidden="false" outlineLevel="0" max="64" min="64" style="30" width="10.39"/>
    <col collapsed="false" customWidth="true" hidden="false" outlineLevel="0" max="65" min="65" style="30" width="12.3"/>
    <col collapsed="false" customWidth="true" hidden="false" outlineLevel="0" max="66" min="66" style="30" width="10.73"/>
    <col collapsed="false" customWidth="true" hidden="false" outlineLevel="0" max="67" min="67" style="30" width="15.8"/>
    <col collapsed="false" customWidth="true" hidden="false" outlineLevel="0" max="68" min="68" style="30" width="15.08"/>
    <col collapsed="false" customWidth="true" hidden="false" outlineLevel="0" max="69" min="69" style="30" width="15.42"/>
    <col collapsed="false" customWidth="true" hidden="false" outlineLevel="0" max="70" min="70" style="30" width="20.98"/>
    <col collapsed="false" customWidth="true" hidden="false" outlineLevel="0" max="71" min="71" style="4" width="15.27"/>
    <col collapsed="false" customWidth="true" hidden="false" outlineLevel="0" max="72" min="72" style="30" width="15.08"/>
    <col collapsed="false" customWidth="true" hidden="false" outlineLevel="0" max="73" min="73" style="30" width="15.42"/>
    <col collapsed="false" customWidth="true" hidden="false" outlineLevel="0" max="74" min="74" style="30" width="15.61"/>
    <col collapsed="false" customWidth="true" hidden="false" outlineLevel="0" max="75" min="75" style="30" width="15.8"/>
    <col collapsed="false" customWidth="true" hidden="false" outlineLevel="0" max="76" min="76" style="30" width="15.61"/>
    <col collapsed="false" customWidth="true" hidden="false" outlineLevel="0" max="77" min="77" style="30" width="14.88"/>
    <col collapsed="false" customWidth="true" hidden="false" outlineLevel="0" max="78" min="78" style="30" width="15.27"/>
    <col collapsed="false" customWidth="true" hidden="false" outlineLevel="0" max="79" min="79" style="30" width="20.83"/>
    <col collapsed="false" customWidth="true" hidden="false" outlineLevel="0" max="80" min="80" style="30" width="15.08"/>
    <col collapsed="false" customWidth="true" hidden="false" outlineLevel="0" max="81" min="81" style="30" width="14.88"/>
    <col collapsed="false" customWidth="true" hidden="false" outlineLevel="0" max="82" min="82" style="30" width="15.27"/>
    <col collapsed="false" customWidth="true" hidden="false" outlineLevel="0" max="83" min="83" style="30" width="15.42"/>
    <col collapsed="false" customWidth="true" hidden="false" outlineLevel="0" max="84" min="84" style="30" width="15.61"/>
    <col collapsed="false" customWidth="true" hidden="false" outlineLevel="0" max="86" min="85" style="30" width="18.9"/>
    <col collapsed="false" customWidth="true" hidden="false" outlineLevel="0" max="87" min="87" style="30" width="19.42"/>
    <col collapsed="false" customWidth="true" hidden="false" outlineLevel="0" max="89" min="88" style="30" width="18.73"/>
    <col collapsed="false" customWidth="true" hidden="false" outlineLevel="0" max="91" min="90" style="30" width="20.3"/>
    <col collapsed="false" customWidth="true" hidden="false" outlineLevel="0" max="92" min="92" style="30" width="20.83"/>
    <col collapsed="false" customWidth="true" hidden="false" outlineLevel="0" max="96" min="93" style="30" width="20.11"/>
    <col collapsed="false" customWidth="true" hidden="false" outlineLevel="0" max="97" min="97" style="30" width="19.94"/>
    <col collapsed="false" customWidth="true" hidden="false" outlineLevel="0" max="99" min="98" style="0" width="18.73"/>
    <col collapsed="false" customWidth="true" hidden="false" outlineLevel="0" max="100" min="100" style="0" width="19.25"/>
    <col collapsed="false" customWidth="true" hidden="false" outlineLevel="0" max="102" min="101" style="0" width="18.56"/>
    <col collapsed="false" customWidth="true" hidden="false" outlineLevel="0" max="104" min="103" style="0" width="20.11"/>
    <col collapsed="false" customWidth="true" hidden="false" outlineLevel="0" max="105" min="105" style="0" width="20.64"/>
    <col collapsed="false" customWidth="true" hidden="false" outlineLevel="0" max="109" min="106" style="0" width="19.94"/>
    <col collapsed="false" customWidth="true" hidden="false" outlineLevel="0" max="110" min="110" style="0" width="19.77"/>
    <col collapsed="false" customWidth="true" hidden="false" outlineLevel="0" max="111" min="111" style="0" width="16.82"/>
    <col collapsed="false" customWidth="true" hidden="false" outlineLevel="0" max="112" min="112" style="0" width="15.8"/>
    <col collapsed="false" customWidth="true" hidden="false" outlineLevel="0" max="113" min="113" style="0" width="15.08"/>
    <col collapsed="false" customWidth="true" hidden="false" outlineLevel="0" max="114" min="114" style="0" width="15.8"/>
    <col collapsed="false" customWidth="true" hidden="false" outlineLevel="0" max="115" min="115" style="0" width="14.73"/>
    <col collapsed="false" customWidth="true" hidden="false" outlineLevel="0" max="116" min="116" style="0" width="14.04"/>
    <col collapsed="false" customWidth="true" hidden="false" outlineLevel="0" max="117" min="117" style="0" width="16.82"/>
    <col collapsed="false" customWidth="true" hidden="false" outlineLevel="0" max="118" min="118" style="0" width="15.8"/>
    <col collapsed="false" customWidth="true" hidden="false" outlineLevel="0" max="119" min="119" style="0" width="15.08"/>
    <col collapsed="false" customWidth="true" hidden="false" outlineLevel="0" max="120" min="120" style="0" width="20.98"/>
    <col collapsed="false" customWidth="true" hidden="false" outlineLevel="0" max="121" min="121" style="0" width="19.94"/>
    <col collapsed="false" customWidth="true" hidden="false" outlineLevel="0" max="122" min="122" style="0" width="19.25"/>
    <col collapsed="false" customWidth="true" hidden="false" outlineLevel="0" max="123" min="123" style="0" width="16.47"/>
    <col collapsed="false" customWidth="true" hidden="false" outlineLevel="0" max="124" min="124" style="0" width="15.42"/>
    <col collapsed="false" customWidth="true" hidden="false" outlineLevel="0" max="125" min="125" style="0" width="14.73"/>
    <col collapsed="false" customWidth="true" hidden="false" outlineLevel="0" max="126" min="126" style="0" width="14.88"/>
    <col collapsed="false" customWidth="true" hidden="false" outlineLevel="0" max="127" min="127" style="0" width="13.52"/>
    <col collapsed="false" customWidth="true" hidden="false" outlineLevel="0" max="128" min="128" style="0" width="14.88"/>
    <col collapsed="false" customWidth="true" hidden="false" outlineLevel="0" max="129" min="129" style="0" width="14.56"/>
    <col collapsed="false" customWidth="true" hidden="false" outlineLevel="0" max="131" min="130" style="0" width="14.88"/>
    <col collapsed="false" customWidth="true" hidden="false" outlineLevel="0" max="133" min="132" style="0" width="13.69"/>
    <col collapsed="false" customWidth="true" hidden="false" outlineLevel="0" max="134" min="134" style="0" width="14.39"/>
    <col collapsed="false" customWidth="true" hidden="false" outlineLevel="0" max="136" min="135" style="0" width="14.73"/>
    <col collapsed="false" customWidth="true" hidden="false" outlineLevel="0" max="139" min="137" style="0" width="13.52"/>
    <col collapsed="false" customWidth="true" hidden="false" outlineLevel="0" max="140" min="140" style="0" width="15.61"/>
    <col collapsed="false" customWidth="true" hidden="false" outlineLevel="0" max="141" min="141" style="0" width="13.36"/>
    <col collapsed="false" customWidth="true" hidden="false" outlineLevel="0" max="145" min="142" style="0" width="15.27"/>
    <col collapsed="false" customWidth="true" hidden="false" outlineLevel="0" max="149" min="146" style="0" width="15.08"/>
    <col collapsed="false" customWidth="true" hidden="false" outlineLevel="0" max="150" min="150" style="0" width="15.42"/>
    <col collapsed="false" customWidth="true" hidden="false" outlineLevel="0" max="153" min="151" style="0" width="15.95"/>
    <col collapsed="false" customWidth="true" hidden="false" outlineLevel="0" max="154" min="154" style="0" width="16.99"/>
    <col collapsed="false" customWidth="true" hidden="false" outlineLevel="0" max="155" min="155" style="0" width="17.16"/>
    <col collapsed="false" customWidth="true" hidden="false" outlineLevel="0" max="156" min="156" style="0" width="14.88"/>
    <col collapsed="false" customWidth="true" hidden="false" outlineLevel="0" max="157" min="157" style="0" width="15.27"/>
    <col collapsed="false" customWidth="true" hidden="false" outlineLevel="0" max="158" min="158" style="0" width="15.8"/>
    <col collapsed="false" customWidth="true" hidden="false" outlineLevel="0" max="159" min="159" style="0" width="15.08"/>
    <col collapsed="false" customWidth="true" hidden="false" outlineLevel="0" max="161" min="160" style="0" width="15.8"/>
    <col collapsed="false" customWidth="true" hidden="false" outlineLevel="0" max="162" min="162" style="0" width="16.82"/>
    <col collapsed="false" customWidth="true" hidden="false" outlineLevel="0" max="163" min="163" style="0" width="16.99"/>
    <col collapsed="false" customWidth="true" hidden="false" outlineLevel="0" max="164" min="164" style="0" width="15.8"/>
    <col collapsed="false" customWidth="true" hidden="false" outlineLevel="0" max="165" min="165" style="0" width="15.42"/>
    <col collapsed="false" customWidth="true" hidden="false" outlineLevel="0" max="166" min="166" style="0" width="15.61"/>
    <col collapsed="false" customWidth="true" hidden="false" outlineLevel="0" max="167" min="167" style="0" width="15.08"/>
    <col collapsed="false" customWidth="true" hidden="false" outlineLevel="0" max="168" min="168" style="0" width="15.42"/>
    <col collapsed="false" customWidth="true" hidden="false" outlineLevel="0" max="169" min="169" style="0" width="15.27"/>
    <col collapsed="false" customWidth="true" hidden="false" outlineLevel="0" max="170" min="170" style="0" width="15.42"/>
    <col collapsed="false" customWidth="true" hidden="false" outlineLevel="0" max="171" min="171" style="0" width="14.88"/>
    <col collapsed="false" customWidth="true" hidden="false" outlineLevel="0" max="172" min="172" style="0" width="15.27"/>
  </cols>
  <sheetData>
    <row r="1" customFormat="false" ht="12.8" hidden="false" customHeight="false" outlineLevel="0" collapsed="false">
      <c r="A1" s="1" t="str">
        <f aca="false">AMP_invivo_awal!A1</f>
        <v>study</v>
      </c>
      <c r="B1" s="1" t="str">
        <f aca="false">AMP_invivo_awal!B1</f>
        <v>author</v>
      </c>
      <c r="C1" s="1" t="str">
        <f aca="false">AMP_invivo_awal!C1</f>
        <v>year</v>
      </c>
      <c r="D1" s="1" t="str">
        <f aca="false">AMP_invivo_awal!D1</f>
        <v>peptide</v>
      </c>
      <c r="E1" s="1" t="str">
        <f aca="false">AMP_invivo_awal!E1</f>
        <v>purity</v>
      </c>
      <c r="F1" s="1" t="s">
        <v>283</v>
      </c>
      <c r="G1" s="1" t="str">
        <f aca="false">AMP_invivo_awal!F1</f>
        <v>treatment</v>
      </c>
      <c r="H1" s="1" t="str">
        <f aca="false">AMP_invivo_awal!G1</f>
        <v>level</v>
      </c>
      <c r="I1" s="29" t="s">
        <v>284</v>
      </c>
      <c r="J1" s="1" t="str">
        <f aca="false">AMP_invivo_awal!H1</f>
        <v>broiler</v>
      </c>
      <c r="K1" s="1" t="s">
        <v>285</v>
      </c>
      <c r="L1" s="1" t="str">
        <f aca="false">AMP_invivo_awal!I1</f>
        <v>sex</v>
      </c>
      <c r="M1" s="1" t="s">
        <v>286</v>
      </c>
      <c r="N1" s="1" t="str">
        <f aca="false">AMP_invivo_awal!J1</f>
        <v>period_starter</v>
      </c>
      <c r="O1" s="1" t="str">
        <f aca="false">AMP_invivo_awal!K1</f>
        <v>period_finisher</v>
      </c>
      <c r="P1" s="1" t="str">
        <f aca="false">AMP_invivo_awal!L1</f>
        <v>period_total</v>
      </c>
      <c r="Q1" s="4" t="s">
        <v>12</v>
      </c>
      <c r="R1" s="4" t="s">
        <v>13</v>
      </c>
      <c r="S1" s="27" t="s">
        <v>14</v>
      </c>
      <c r="T1" s="27" t="s">
        <v>15</v>
      </c>
      <c r="U1" s="4" t="s">
        <v>16</v>
      </c>
      <c r="V1" s="4" t="s">
        <v>17</v>
      </c>
      <c r="W1" s="27" t="s">
        <v>18</v>
      </c>
      <c r="X1" s="27" t="s">
        <v>19</v>
      </c>
      <c r="Y1" s="4" t="s">
        <v>20</v>
      </c>
      <c r="Z1" s="4" t="s">
        <v>21</v>
      </c>
      <c r="AA1" s="27" t="s">
        <v>22</v>
      </c>
      <c r="AB1" s="27" t="s">
        <v>23</v>
      </c>
      <c r="AC1" s="4" t="s">
        <v>24</v>
      </c>
      <c r="AD1" s="4" t="s">
        <v>25</v>
      </c>
      <c r="AE1" s="27" t="s">
        <v>26</v>
      </c>
      <c r="AF1" s="27" t="s">
        <v>27</v>
      </c>
      <c r="AG1" s="27" t="s">
        <v>28</v>
      </c>
      <c r="AH1" s="27" t="s">
        <v>29</v>
      </c>
      <c r="AI1" s="27" t="s">
        <v>30</v>
      </c>
      <c r="AJ1" s="27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27" t="s">
        <v>37</v>
      </c>
      <c r="AQ1" s="27" t="s">
        <v>38</v>
      </c>
      <c r="AR1" s="27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  <c r="AX1" s="27" t="s">
        <v>45</v>
      </c>
      <c r="AY1" s="27" t="s">
        <v>46</v>
      </c>
      <c r="AZ1" s="4" t="s">
        <v>47</v>
      </c>
      <c r="BA1" s="4" t="s">
        <v>48</v>
      </c>
      <c r="BB1" s="27" t="s">
        <v>49</v>
      </c>
      <c r="BC1" s="27" t="s">
        <v>50</v>
      </c>
      <c r="BD1" s="4" t="s">
        <v>51</v>
      </c>
      <c r="BE1" s="4" t="s">
        <v>52</v>
      </c>
      <c r="BF1" s="4" t="s">
        <v>53</v>
      </c>
      <c r="BG1" s="4" t="s">
        <v>54</v>
      </c>
      <c r="BH1" s="4" t="s">
        <v>55</v>
      </c>
      <c r="BI1" s="4" t="s">
        <v>56</v>
      </c>
      <c r="BJ1" s="4" t="s">
        <v>57</v>
      </c>
      <c r="BK1" s="4" t="s">
        <v>58</v>
      </c>
      <c r="BL1" s="4" t="s">
        <v>59</v>
      </c>
      <c r="BM1" s="4" t="s">
        <v>60</v>
      </c>
      <c r="BN1" s="4" t="s">
        <v>61</v>
      </c>
      <c r="BO1" s="4" t="s">
        <v>62</v>
      </c>
      <c r="BP1" s="4" t="s">
        <v>63</v>
      </c>
      <c r="BQ1" s="4" t="s">
        <v>64</v>
      </c>
      <c r="BR1" s="9" t="s">
        <v>65</v>
      </c>
      <c r="BS1" s="4" t="s">
        <v>66</v>
      </c>
      <c r="BT1" s="4" t="s">
        <v>67</v>
      </c>
      <c r="BU1" s="27" t="s">
        <v>68</v>
      </c>
      <c r="BV1" s="27" t="s">
        <v>69</v>
      </c>
      <c r="BW1" s="27" t="s">
        <v>70</v>
      </c>
      <c r="BX1" s="27" t="s">
        <v>71</v>
      </c>
      <c r="BY1" s="27" t="s">
        <v>72</v>
      </c>
      <c r="BZ1" s="27" t="s">
        <v>73</v>
      </c>
      <c r="CA1" s="31" t="s">
        <v>74</v>
      </c>
      <c r="CB1" s="4" t="s">
        <v>75</v>
      </c>
      <c r="CC1" s="4" t="s">
        <v>76</v>
      </c>
      <c r="CD1" s="27" t="s">
        <v>77</v>
      </c>
      <c r="CE1" s="27" t="s">
        <v>78</v>
      </c>
      <c r="CF1" s="27" t="s">
        <v>79</v>
      </c>
      <c r="CG1" s="27" t="s">
        <v>80</v>
      </c>
      <c r="CH1" s="27" t="s">
        <v>81</v>
      </c>
      <c r="CI1" s="27" t="s">
        <v>82</v>
      </c>
      <c r="CJ1" s="27" t="s">
        <v>83</v>
      </c>
      <c r="CK1" s="4" t="s">
        <v>84</v>
      </c>
      <c r="CL1" s="27" t="s">
        <v>85</v>
      </c>
      <c r="CM1" s="27" t="s">
        <v>86</v>
      </c>
      <c r="CN1" s="27" t="s">
        <v>87</v>
      </c>
      <c r="CO1" s="27" t="s">
        <v>88</v>
      </c>
      <c r="CP1" s="4" t="s">
        <v>89</v>
      </c>
      <c r="CQ1" s="4" t="s">
        <v>90</v>
      </c>
      <c r="CR1" s="27" t="s">
        <v>91</v>
      </c>
      <c r="CS1" s="27" t="s">
        <v>92</v>
      </c>
      <c r="CT1" s="27" t="s">
        <v>93</v>
      </c>
      <c r="CU1" s="27" t="s">
        <v>94</v>
      </c>
      <c r="CV1" s="27" t="s">
        <v>95</v>
      </c>
      <c r="CW1" s="27" t="s">
        <v>96</v>
      </c>
      <c r="CX1" s="4" t="s">
        <v>97</v>
      </c>
      <c r="CY1" s="27" t="s">
        <v>98</v>
      </c>
      <c r="CZ1" s="27" t="s">
        <v>99</v>
      </c>
      <c r="DA1" s="27" t="s">
        <v>100</v>
      </c>
      <c r="DB1" s="27" t="s">
        <v>101</v>
      </c>
      <c r="DC1" s="4" t="s">
        <v>102</v>
      </c>
      <c r="DD1" s="27" t="s">
        <v>103</v>
      </c>
      <c r="DE1" s="27" t="s">
        <v>104</v>
      </c>
      <c r="DF1" s="4" t="s">
        <v>105</v>
      </c>
      <c r="DG1" s="27" t="s">
        <v>106</v>
      </c>
      <c r="DH1" s="27" t="s">
        <v>107</v>
      </c>
      <c r="DI1" s="27" t="s">
        <v>108</v>
      </c>
      <c r="DJ1" s="27" t="s">
        <v>109</v>
      </c>
      <c r="DK1" s="4" t="s">
        <v>110</v>
      </c>
      <c r="DL1" s="4" t="s">
        <v>111</v>
      </c>
      <c r="DM1" s="27" t="s">
        <v>112</v>
      </c>
      <c r="DN1" s="27" t="s">
        <v>113</v>
      </c>
      <c r="DO1" s="27" t="s">
        <v>114</v>
      </c>
      <c r="DP1" s="31" t="s">
        <v>115</v>
      </c>
      <c r="DQ1" s="31" t="s">
        <v>116</v>
      </c>
      <c r="DR1" s="31" t="s">
        <v>117</v>
      </c>
      <c r="DS1" s="27" t="s">
        <v>118</v>
      </c>
      <c r="DT1" s="27" t="s">
        <v>119</v>
      </c>
      <c r="DU1" s="27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27" t="s">
        <v>147</v>
      </c>
      <c r="EW1" s="27" t="s">
        <v>148</v>
      </c>
      <c r="EX1" s="27" t="s">
        <v>149</v>
      </c>
      <c r="EY1" s="27" t="s">
        <v>150</v>
      </c>
      <c r="EZ1" s="4" t="s">
        <v>151</v>
      </c>
      <c r="FA1" s="4" t="s">
        <v>152</v>
      </c>
      <c r="FB1" s="27" t="s">
        <v>153</v>
      </c>
      <c r="FC1" s="4" t="s">
        <v>154</v>
      </c>
      <c r="FD1" s="27" t="s">
        <v>155</v>
      </c>
      <c r="FE1" s="27" t="s">
        <v>156</v>
      </c>
      <c r="FF1" s="27" t="s">
        <v>157</v>
      </c>
      <c r="FG1" s="27" t="s">
        <v>158</v>
      </c>
      <c r="FH1" s="4" t="s">
        <v>159</v>
      </c>
      <c r="FI1" s="4" t="s">
        <v>160</v>
      </c>
      <c r="FJ1" s="4" t="s">
        <v>161</v>
      </c>
      <c r="FK1" s="4" t="s">
        <v>162</v>
      </c>
      <c r="FL1" s="4" t="s">
        <v>163</v>
      </c>
      <c r="FM1" s="4" t="s">
        <v>164</v>
      </c>
      <c r="FN1" s="4" t="s">
        <v>165</v>
      </c>
      <c r="FO1" s="4" t="s">
        <v>166</v>
      </c>
      <c r="FP1" s="4" t="s">
        <v>167</v>
      </c>
    </row>
    <row r="2" customFormat="false" ht="12.8" hidden="false" customHeight="false" outlineLevel="0" collapsed="false">
      <c r="A2" s="1" t="n">
        <f aca="false">AMP_invivo_awal!A2</f>
        <v>1</v>
      </c>
      <c r="B2" s="1" t="str">
        <f aca="false">AMP_invivo_awal!B2</f>
        <v>Bao_et_al.</v>
      </c>
      <c r="C2" s="1" t="n">
        <f aca="false">AMP_invivo_awal!C2</f>
        <v>2009</v>
      </c>
      <c r="D2" s="1" t="str">
        <f aca="false">AMP_invivo_awal!D2</f>
        <v>control</v>
      </c>
      <c r="E2" s="1" t="str">
        <f aca="false">AMP_invivo_awal!E2</f>
        <v>control</v>
      </c>
      <c r="F2" s="1" t="n">
        <f aca="false">IF(E2="control",1,IF(E2="peptide",2,IF(E2="crude_peptide",3,4)))</f>
        <v>1</v>
      </c>
      <c r="G2" s="1" t="str">
        <f aca="false">AMP_invivo_awal!F2</f>
        <v>control</v>
      </c>
      <c r="H2" s="1" t="n">
        <f aca="false">AMP_invivo_awal!G2</f>
        <v>0</v>
      </c>
      <c r="I2" s="2" t="n">
        <f aca="false">H2</f>
        <v>0</v>
      </c>
      <c r="J2" s="1" t="str">
        <f aca="false">AMP_invivo_awal!H2</f>
        <v>Arbor_Acres</v>
      </c>
      <c r="K2" s="1" t="n">
        <f aca="false">IF(J2="Arbor_Acres", 1, IF(J2="ROSS_308", 2, IF(J2="Cobb_500", 3, IF(J2="Lohman_Brown", 4, IF(J2="Lingnan", 5, IF(J2="Unknown", 6, 7))))))</f>
        <v>1</v>
      </c>
      <c r="L2" s="1" t="str">
        <f aca="false">AMP_invivo_awal!I2</f>
        <v>male</v>
      </c>
      <c r="M2" s="1" t="n">
        <f aca="false">IF(L2="male", 1, IF(L2="female", 2, 3))</f>
        <v>1</v>
      </c>
      <c r="N2" s="1" t="str">
        <f aca="false">AMP_invivo_awal!J2</f>
        <v>1-21</v>
      </c>
      <c r="O2" s="1" t="str">
        <f aca="false">AMP_invivo_awal!K2</f>
        <v>22-42</v>
      </c>
      <c r="P2" s="1" t="str">
        <f aca="false">AMP_invivo_awal!L2</f>
        <v>1-42</v>
      </c>
      <c r="Q2" s="4" t="n">
        <v>700</v>
      </c>
      <c r="R2" s="4" t="n">
        <v>28.32</v>
      </c>
      <c r="S2" s="4" t="n">
        <v>41.23</v>
      </c>
      <c r="T2" s="4" t="n">
        <v>1.46</v>
      </c>
      <c r="U2" s="4" t="n">
        <v>1625.85</v>
      </c>
      <c r="V2" s="4" t="n">
        <v>44.09</v>
      </c>
      <c r="W2" s="4" t="n">
        <v>132.45</v>
      </c>
      <c r="X2" s="4" t="n">
        <v>3</v>
      </c>
      <c r="Y2" s="4" t="n">
        <v>1625.85</v>
      </c>
      <c r="Z2" s="4" t="n">
        <v>37.09</v>
      </c>
      <c r="AA2" s="4" t="n">
        <v>87.11</v>
      </c>
      <c r="AB2" s="4" t="n">
        <v>2.35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 t="n">
        <v>619.75</v>
      </c>
      <c r="DH2" s="4" t="n">
        <v>421.62</v>
      </c>
      <c r="DI2" s="4"/>
      <c r="DJ2" s="4" t="n">
        <v>526.01</v>
      </c>
      <c r="DK2" s="4" t="n">
        <v>357.63</v>
      </c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</row>
    <row r="3" customFormat="false" ht="12.8" hidden="false" customHeight="false" outlineLevel="0" collapsed="false">
      <c r="A3" s="1" t="n">
        <f aca="false">AMP_invivo_awal!A3</f>
        <v>1</v>
      </c>
      <c r="B3" s="1" t="str">
        <f aca="false">AMP_invivo_awal!B3</f>
        <v>Bao_et_al.</v>
      </c>
      <c r="C3" s="1" t="n">
        <f aca="false">AMP_invivo_awal!C3</f>
        <v>2009</v>
      </c>
      <c r="D3" s="1" t="str">
        <f aca="false">AMP_invivo_awal!D3</f>
        <v>pig_antimikrobial-peptida</v>
      </c>
      <c r="E3" s="1" t="str">
        <f aca="false">AMP_invivo_awal!E3</f>
        <v>purified_peptide</v>
      </c>
      <c r="F3" s="1" t="n">
        <f aca="false">IF(E3="control",1,IF(E3="peptide",2,IF(E3="crude_peptide",3,4)))</f>
        <v>4</v>
      </c>
      <c r="G3" s="1" t="str">
        <f aca="false">AMP_invivo_awal!F3</f>
        <v>feed</v>
      </c>
      <c r="H3" s="1" t="n">
        <f aca="false">AMP_invivo_awal!G3</f>
        <v>150</v>
      </c>
      <c r="I3" s="2" t="n">
        <f aca="false">H3</f>
        <v>150</v>
      </c>
      <c r="J3" s="1" t="str">
        <f aca="false">AMP_invivo_awal!H3</f>
        <v>Arbor_Acres</v>
      </c>
      <c r="K3" s="1" t="n">
        <f aca="false">IF(J3="Arbor_Acres", 1, IF(J3="ROSS_308", 2, IF(J3="Cobb_500", 3, IF(J3="Lohman_Brown", 4, IF(J3="Lingnan", 5, IF(J3="Unknown", 6, 7))))))</f>
        <v>1</v>
      </c>
      <c r="L3" s="1" t="str">
        <f aca="false">AMP_invivo_awal!I3</f>
        <v>male</v>
      </c>
      <c r="M3" s="1" t="n">
        <f aca="false">IF(L3="male", 1, IF(L3="female", 2, 3))</f>
        <v>1</v>
      </c>
      <c r="N3" s="1" t="str">
        <f aca="false">AMP_invivo_awal!J3</f>
        <v>1-21</v>
      </c>
      <c r="O3" s="1" t="str">
        <f aca="false">AMP_invivo_awal!K3</f>
        <v>22-42</v>
      </c>
      <c r="P3" s="1" t="str">
        <f aca="false">AMP_invivo_awal!L3</f>
        <v>1-42</v>
      </c>
      <c r="Q3" s="4" t="n">
        <v>843.33</v>
      </c>
      <c r="R3" s="4" t="n">
        <v>35.3</v>
      </c>
      <c r="S3" s="4" t="n">
        <v>41.11</v>
      </c>
      <c r="T3" s="4" t="n">
        <v>1.16</v>
      </c>
      <c r="U3" s="4" t="n">
        <v>1912.33</v>
      </c>
      <c r="V3" s="4" t="n">
        <v>50.9</v>
      </c>
      <c r="W3" s="4" t="n">
        <v>133.89</v>
      </c>
      <c r="X3" s="4" t="n">
        <v>2.63</v>
      </c>
      <c r="Y3" s="4" t="n">
        <v>1912.33</v>
      </c>
      <c r="Z3" s="4" t="n">
        <v>44.15</v>
      </c>
      <c r="AA3" s="4" t="n">
        <v>88.62</v>
      </c>
      <c r="AB3" s="4" t="n">
        <v>2.01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 t="n">
        <v>753.63</v>
      </c>
      <c r="DH3" s="4" t="n">
        <v>588.96</v>
      </c>
      <c r="DI3" s="4"/>
      <c r="DJ3" s="4" t="n">
        <v>672.43</v>
      </c>
      <c r="DK3" s="4" t="n">
        <v>510.31</v>
      </c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</row>
    <row r="4" customFormat="false" ht="12.8" hidden="false" customHeight="false" outlineLevel="0" collapsed="false">
      <c r="A4" s="1" t="n">
        <f aca="false">AMP_invivo_awal!A4</f>
        <v>1</v>
      </c>
      <c r="B4" s="1" t="str">
        <f aca="false">AMP_invivo_awal!B4</f>
        <v>Bao_et_al.</v>
      </c>
      <c r="C4" s="1" t="n">
        <f aca="false">AMP_invivo_awal!C4</f>
        <v>2009</v>
      </c>
      <c r="D4" s="1" t="str">
        <f aca="false">AMP_invivo_awal!D4</f>
        <v>pig_antimikrobial-peptida</v>
      </c>
      <c r="E4" s="1" t="str">
        <f aca="false">AMP_invivo_awal!E4</f>
        <v>crude_peptide</v>
      </c>
      <c r="F4" s="1" t="n">
        <f aca="false">IF(E4="control",1,IF(E4="peptide",2,IF(E4="crude_peptide",3,4)))</f>
        <v>3</v>
      </c>
      <c r="G4" s="1" t="str">
        <f aca="false">AMP_invivo_awal!F4</f>
        <v>feed</v>
      </c>
      <c r="H4" s="1" t="n">
        <f aca="false">AMP_invivo_awal!G4</f>
        <v>200</v>
      </c>
      <c r="I4" s="2" t="n">
        <f aca="false">H4</f>
        <v>200</v>
      </c>
      <c r="J4" s="1" t="str">
        <f aca="false">AMP_invivo_awal!H4</f>
        <v>Arbor_Acres</v>
      </c>
      <c r="K4" s="1" t="n">
        <f aca="false">IF(J4="Arbor_Acres", 1, IF(J4="ROSS_308", 2, IF(J4="Cobb_500", 3, IF(J4="Lohman_Brown", 4, IF(J4="Lingnan", 5, IF(J4="Unknown", 6, 7))))))</f>
        <v>1</v>
      </c>
      <c r="L4" s="1" t="str">
        <f aca="false">AMP_invivo_awal!I4</f>
        <v>male</v>
      </c>
      <c r="M4" s="1" t="n">
        <f aca="false">IF(L4="male", 1, IF(L4="female", 2, 3))</f>
        <v>1</v>
      </c>
      <c r="N4" s="1" t="str">
        <f aca="false">AMP_invivo_awal!J4</f>
        <v>1-21</v>
      </c>
      <c r="O4" s="1" t="str">
        <f aca="false">AMP_invivo_awal!K4</f>
        <v>22-42</v>
      </c>
      <c r="P4" s="1" t="str">
        <f aca="false">AMP_invivo_awal!L4</f>
        <v>1-42</v>
      </c>
      <c r="Q4" s="4" t="n">
        <v>868.32</v>
      </c>
      <c r="R4" s="4" t="n">
        <v>36.48</v>
      </c>
      <c r="S4" s="4" t="n">
        <v>41.29</v>
      </c>
      <c r="T4" s="4" t="n">
        <v>1.13</v>
      </c>
      <c r="U4" s="4" t="n">
        <v>1924.18</v>
      </c>
      <c r="V4" s="4" t="n">
        <v>50.28</v>
      </c>
      <c r="W4" s="4" t="n">
        <v>133.12</v>
      </c>
      <c r="X4" s="4" t="n">
        <v>2.65</v>
      </c>
      <c r="Y4" s="4" t="n">
        <v>1924.18</v>
      </c>
      <c r="Z4" s="4" t="n">
        <v>44.44</v>
      </c>
      <c r="AA4" s="4" t="n">
        <v>88.34</v>
      </c>
      <c r="AB4" s="4" t="n">
        <v>1.99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 t="n">
        <v>735.49</v>
      </c>
      <c r="DH4" s="4" t="n">
        <v>472.01</v>
      </c>
      <c r="DI4" s="4"/>
      <c r="DJ4" s="4" t="n">
        <v>650.24</v>
      </c>
      <c r="DK4" s="4" t="n">
        <v>412.65</v>
      </c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</row>
    <row r="5" customFormat="false" ht="12.8" hidden="false" customHeight="false" outlineLevel="0" collapsed="false">
      <c r="A5" s="1" t="n">
        <f aca="false">AMP_invivo_awal!A5</f>
        <v>2</v>
      </c>
      <c r="B5" s="1" t="str">
        <f aca="false">AMP_invivo_awal!B5</f>
        <v>Bao_et_al.</v>
      </c>
      <c r="C5" s="1" t="n">
        <f aca="false">AMP_invivo_awal!C5</f>
        <v>2009</v>
      </c>
      <c r="D5" s="1" t="str">
        <f aca="false">AMP_invivo_awal!D5</f>
        <v>control</v>
      </c>
      <c r="E5" s="1" t="str">
        <f aca="false">AMP_invivo_awal!E5</f>
        <v>control</v>
      </c>
      <c r="F5" s="1" t="n">
        <f aca="false">IF(E5="control",1,IF(E5="peptide",2,IF(E5="crude_peptide",3,4)))</f>
        <v>1</v>
      </c>
      <c r="G5" s="1" t="str">
        <f aca="false">AMP_invivo_awal!F5</f>
        <v>control</v>
      </c>
      <c r="H5" s="1" t="n">
        <f aca="false">AMP_invivo_awal!G5</f>
        <v>0</v>
      </c>
      <c r="I5" s="2" t="n">
        <f aca="false">H5</f>
        <v>0</v>
      </c>
      <c r="J5" s="1" t="str">
        <f aca="false">AMP_invivo_awal!H5</f>
        <v>Arbor_Acres</v>
      </c>
      <c r="K5" s="1" t="n">
        <f aca="false">IF(J5="Arbor_Acres", 1, IF(J5="ROSS_308", 2, IF(J5="Cobb_500", 3, IF(J5="Lohman_Brown", 4, IF(J5="Lingnan", 5, IF(J5="Unknown", 6, 7))))))</f>
        <v>1</v>
      </c>
      <c r="L5" s="1" t="str">
        <f aca="false">AMP_invivo_awal!I5</f>
        <v>male</v>
      </c>
      <c r="M5" s="1" t="n">
        <f aca="false">IF(L5="male", 1, IF(L5="female", 2, 3))</f>
        <v>1</v>
      </c>
      <c r="N5" s="1" t="str">
        <f aca="false">AMP_invivo_awal!J5</f>
        <v>1-21</v>
      </c>
      <c r="O5" s="1" t="str">
        <f aca="false">AMP_invivo_awal!K5</f>
        <v>22-42</v>
      </c>
      <c r="P5" s="1" t="str">
        <f aca="false">AMP_invivo_awal!L5</f>
        <v>1-42</v>
      </c>
      <c r="Q5" s="4" t="n">
        <v>700</v>
      </c>
      <c r="R5" s="4" t="n">
        <v>28.32</v>
      </c>
      <c r="S5" s="4" t="n">
        <v>41.23</v>
      </c>
      <c r="T5" s="4" t="n">
        <v>1.46</v>
      </c>
      <c r="U5" s="4" t="n">
        <v>1625.85</v>
      </c>
      <c r="V5" s="4" t="n">
        <v>44.09</v>
      </c>
      <c r="W5" s="4" t="n">
        <v>132.45</v>
      </c>
      <c r="X5" s="4" t="n">
        <v>3</v>
      </c>
      <c r="Y5" s="4" t="n">
        <v>1625.85</v>
      </c>
      <c r="Z5" s="4" t="n">
        <v>37.09</v>
      </c>
      <c r="AA5" s="4" t="n">
        <v>87.11</v>
      </c>
      <c r="AB5" s="4" t="n">
        <v>2.35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 t="n">
        <v>619.75</v>
      </c>
      <c r="DH5" s="4" t="n">
        <v>421.62</v>
      </c>
      <c r="DI5" s="4"/>
      <c r="DJ5" s="4" t="n">
        <v>526.01</v>
      </c>
      <c r="DK5" s="4" t="n">
        <v>357.63</v>
      </c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</row>
    <row r="6" customFormat="false" ht="12.8" hidden="false" customHeight="false" outlineLevel="0" collapsed="false">
      <c r="A6" s="1" t="n">
        <f aca="false">AMP_invivo_awal!A6</f>
        <v>2</v>
      </c>
      <c r="B6" s="1" t="str">
        <f aca="false">AMP_invivo_awal!B6</f>
        <v>Bao_et_al.</v>
      </c>
      <c r="C6" s="1" t="n">
        <f aca="false">AMP_invivo_awal!C6</f>
        <v>2009</v>
      </c>
      <c r="D6" s="1" t="str">
        <f aca="false">AMP_invivo_awal!D6</f>
        <v>pig_antimikrobial-peptida</v>
      </c>
      <c r="E6" s="1" t="str">
        <f aca="false">AMP_invivo_awal!E6</f>
        <v>purified_peptide</v>
      </c>
      <c r="F6" s="1" t="n">
        <f aca="false">IF(E6="control",1,IF(E6="peptide",2,IF(E6="crude_peptide",3,4)))</f>
        <v>4</v>
      </c>
      <c r="G6" s="1" t="str">
        <f aca="false">AMP_invivo_awal!F6</f>
        <v>water</v>
      </c>
      <c r="H6" s="1" t="n">
        <f aca="false">AMP_invivo_awal!G6</f>
        <v>20</v>
      </c>
      <c r="I6" s="2" t="n">
        <f aca="false">H6</f>
        <v>20</v>
      </c>
      <c r="J6" s="1" t="str">
        <f aca="false">AMP_invivo_awal!H6</f>
        <v>Arbor_Acres</v>
      </c>
      <c r="K6" s="1" t="n">
        <f aca="false">IF(J6="Arbor_Acres", 1, IF(J6="ROSS_308", 2, IF(J6="Cobb_500", 3, IF(J6="Lohman_Brown", 4, IF(J6="Lingnan", 5, IF(J6="Unknown", 6, 7))))))</f>
        <v>1</v>
      </c>
      <c r="L6" s="1" t="str">
        <f aca="false">AMP_invivo_awal!I6</f>
        <v>male</v>
      </c>
      <c r="M6" s="1" t="n">
        <f aca="false">IF(L6="male", 1, IF(L6="female", 2, 3))</f>
        <v>1</v>
      </c>
      <c r="N6" s="1" t="str">
        <f aca="false">AMP_invivo_awal!J6</f>
        <v>1-21</v>
      </c>
      <c r="O6" s="1" t="str">
        <f aca="false">AMP_invivo_awal!K6</f>
        <v>22-42</v>
      </c>
      <c r="P6" s="1" t="str">
        <f aca="false">AMP_invivo_awal!L6</f>
        <v>1-42</v>
      </c>
      <c r="Q6" s="4" t="n">
        <v>892.52</v>
      </c>
      <c r="R6" s="4" t="n">
        <v>37.71</v>
      </c>
      <c r="S6" s="4" t="n">
        <v>41.42</v>
      </c>
      <c r="T6" s="4" t="n">
        <v>1.1</v>
      </c>
      <c r="U6" s="4" t="n">
        <v>1924.83</v>
      </c>
      <c r="V6" s="4" t="n">
        <v>49.16</v>
      </c>
      <c r="W6" s="4" t="n">
        <v>133.29</v>
      </c>
      <c r="X6" s="4" t="n">
        <v>2.71</v>
      </c>
      <c r="Y6" s="4" t="n">
        <v>1924.83</v>
      </c>
      <c r="Z6" s="4" t="n">
        <v>44.49</v>
      </c>
      <c r="AA6" s="4" t="n">
        <v>88.46</v>
      </c>
      <c r="AB6" s="4" t="n">
        <v>1.99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 t="n">
        <v>842.74</v>
      </c>
      <c r="DH6" s="4" t="n">
        <v>548.49</v>
      </c>
      <c r="DI6" s="4"/>
      <c r="DJ6" s="4" t="n">
        <v>737.61</v>
      </c>
      <c r="DK6" s="4" t="n">
        <v>483.38</v>
      </c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</row>
    <row r="7" customFormat="false" ht="12.8" hidden="false" customHeight="false" outlineLevel="0" collapsed="false">
      <c r="A7" s="1" t="n">
        <f aca="false">AMP_invivo_awal!A7</f>
        <v>2</v>
      </c>
      <c r="B7" s="1" t="str">
        <f aca="false">AMP_invivo_awal!B7</f>
        <v>Bao_et_al.</v>
      </c>
      <c r="C7" s="1" t="n">
        <f aca="false">AMP_invivo_awal!C7</f>
        <v>2009</v>
      </c>
      <c r="D7" s="1" t="str">
        <f aca="false">AMP_invivo_awal!D7</f>
        <v>pig_antimikrobial-peptida</v>
      </c>
      <c r="E7" s="1" t="str">
        <f aca="false">AMP_invivo_awal!E7</f>
        <v>purified_peptide</v>
      </c>
      <c r="F7" s="1" t="n">
        <f aca="false">IF(E7="control",1,IF(E7="peptide",2,IF(E7="crude_peptide",3,4)))</f>
        <v>4</v>
      </c>
      <c r="G7" s="1" t="str">
        <f aca="false">AMP_invivo_awal!F7</f>
        <v>water</v>
      </c>
      <c r="H7" s="1" t="n">
        <f aca="false">AMP_invivo_awal!G7</f>
        <v>30</v>
      </c>
      <c r="I7" s="2" t="n">
        <f aca="false">H7</f>
        <v>30</v>
      </c>
      <c r="J7" s="1" t="str">
        <f aca="false">AMP_invivo_awal!H7</f>
        <v>Arbor_Acres</v>
      </c>
      <c r="K7" s="1" t="n">
        <f aca="false">IF(J7="Arbor_Acres", 1, IF(J7="ROSS_308", 2, IF(J7="Cobb_500", 3, IF(J7="Lohman_Brown", 4, IF(J7="Lingnan", 5, IF(J7="Unknown", 6, 7))))))</f>
        <v>1</v>
      </c>
      <c r="L7" s="1" t="str">
        <f aca="false">AMP_invivo_awal!I7</f>
        <v>male</v>
      </c>
      <c r="M7" s="1" t="n">
        <f aca="false">IF(L7="male", 1, IF(L7="female", 2, 3))</f>
        <v>1</v>
      </c>
      <c r="N7" s="1" t="str">
        <f aca="false">AMP_invivo_awal!J7</f>
        <v>1-21</v>
      </c>
      <c r="O7" s="1" t="str">
        <f aca="false">AMP_invivo_awal!K7</f>
        <v>22-42</v>
      </c>
      <c r="P7" s="1" t="str">
        <f aca="false">AMP_invivo_awal!L7</f>
        <v>1-42</v>
      </c>
      <c r="Q7" s="4" t="n">
        <v>869.47</v>
      </c>
      <c r="R7" s="4" t="n">
        <v>36.57</v>
      </c>
      <c r="S7" s="4" t="n">
        <v>41.39</v>
      </c>
      <c r="T7" s="4" t="n">
        <v>1.13</v>
      </c>
      <c r="U7" s="4" t="n">
        <v>1923.63</v>
      </c>
      <c r="V7" s="4" t="n">
        <v>50.2</v>
      </c>
      <c r="W7" s="4" t="n">
        <v>133.56</v>
      </c>
      <c r="X7" s="4" t="n">
        <v>2.66</v>
      </c>
      <c r="Y7" s="4" t="n">
        <v>1923.63</v>
      </c>
      <c r="Z7" s="4" t="n">
        <v>44.44</v>
      </c>
      <c r="AA7" s="4" t="n">
        <v>88.59</v>
      </c>
      <c r="AB7" s="4" t="n">
        <v>1.99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 t="n">
        <v>787.18</v>
      </c>
      <c r="DH7" s="4" t="n">
        <v>576.48</v>
      </c>
      <c r="DI7" s="4"/>
      <c r="DJ7" s="4" t="n">
        <v>716.97</v>
      </c>
      <c r="DK7" s="4" t="n">
        <v>515.46</v>
      </c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</row>
    <row r="8" customFormat="false" ht="12.8" hidden="false" customHeight="false" outlineLevel="0" collapsed="false">
      <c r="A8" s="1" t="n">
        <f aca="false">AMP_invivo_awal!A8</f>
        <v>3</v>
      </c>
      <c r="B8" s="1" t="str">
        <f aca="false">AMP_invivo_awal!B8</f>
        <v>Ohh_et_al.</v>
      </c>
      <c r="C8" s="1" t="n">
        <f aca="false">AMP_invivo_awal!C8</f>
        <v>2009</v>
      </c>
      <c r="D8" s="1" t="str">
        <f aca="false">AMP_invivo_awal!D8</f>
        <v>control</v>
      </c>
      <c r="E8" s="1" t="str">
        <f aca="false">AMP_invivo_awal!E8</f>
        <v>control</v>
      </c>
      <c r="F8" s="1" t="n">
        <f aca="false">IF(E8="control",1,IF(E8="peptide",2,IF(E8="crude_peptide",3,4)))</f>
        <v>1</v>
      </c>
      <c r="G8" s="1" t="str">
        <f aca="false">AMP_invivo_awal!F8</f>
        <v>control</v>
      </c>
      <c r="H8" s="1" t="n">
        <f aca="false">AMP_invivo_awal!G8</f>
        <v>0</v>
      </c>
      <c r="I8" s="2" t="n">
        <f aca="false">H8</f>
        <v>0</v>
      </c>
      <c r="J8" s="1" t="str">
        <f aca="false">AMP_invivo_awal!H8</f>
        <v>ROSS_308</v>
      </c>
      <c r="K8" s="1" t="n">
        <f aca="false">IF(J8="Arbor_Acres", 1, IF(J8="ROSS_308", 2, IF(J8="Cobb_500", 3, IF(J8="Lohman_Brown", 4, IF(J8="Lingnan", 5, IF(J8="Unknown", 6, 7))))))</f>
        <v>2</v>
      </c>
      <c r="L8" s="1" t="str">
        <f aca="false">AMP_invivo_awal!I8</f>
        <v>male</v>
      </c>
      <c r="M8" s="1" t="n">
        <f aca="false">IF(L8="male", 1, IF(L8="female", 2, 3))</f>
        <v>1</v>
      </c>
      <c r="N8" s="1" t="str">
        <f aca="false">AMP_invivo_awal!J8</f>
        <v>1-21</v>
      </c>
      <c r="O8" s="1" t="str">
        <f aca="false">AMP_invivo_awal!K8</f>
        <v>22-42</v>
      </c>
      <c r="P8" s="1" t="str">
        <f aca="false">AMP_invivo_awal!L8</f>
        <v>1-42</v>
      </c>
      <c r="Q8" s="4" t="n">
        <v>696</v>
      </c>
      <c r="R8" s="4" t="n">
        <v>31.05</v>
      </c>
      <c r="S8" s="4" t="n">
        <v>50.19</v>
      </c>
      <c r="T8" s="4" t="n">
        <v>1.62</v>
      </c>
      <c r="U8" s="4" t="n">
        <v>2097</v>
      </c>
      <c r="V8" s="4" t="n">
        <v>66.71</v>
      </c>
      <c r="W8" s="4" t="n">
        <v>134.33</v>
      </c>
      <c r="X8" s="4" t="n">
        <v>2.01</v>
      </c>
      <c r="Y8" s="4" t="n">
        <v>2097</v>
      </c>
      <c r="Z8" s="4" t="n">
        <v>48.88</v>
      </c>
      <c r="AA8" s="4" t="n">
        <v>92.26</v>
      </c>
      <c r="AB8" s="4" t="n">
        <v>1.89</v>
      </c>
      <c r="AC8" s="4"/>
      <c r="AD8" s="4"/>
      <c r="AE8" s="4"/>
      <c r="AF8" s="4"/>
      <c r="AG8" s="4"/>
      <c r="AH8" s="4"/>
      <c r="AI8" s="4"/>
      <c r="AJ8" s="4"/>
      <c r="AK8" s="4"/>
      <c r="AL8" s="4" t="n">
        <v>75.09</v>
      </c>
      <c r="AM8" s="4"/>
      <c r="AN8" s="4" t="n">
        <v>62.22</v>
      </c>
      <c r="AO8" s="4"/>
      <c r="AP8" s="4"/>
      <c r="AQ8" s="4"/>
      <c r="AR8" s="4"/>
      <c r="AS8" s="4"/>
      <c r="AT8" s="4"/>
      <c r="AU8" s="4"/>
      <c r="AV8" s="4"/>
      <c r="AW8" s="4"/>
      <c r="AX8" s="4" t="n">
        <v>75.44</v>
      </c>
      <c r="AY8" s="4"/>
      <c r="AZ8" s="4" t="n">
        <v>62.04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 t="n">
        <v>5.38</v>
      </c>
      <c r="CM8" s="4"/>
      <c r="CN8" s="4"/>
      <c r="CO8" s="4"/>
      <c r="CP8" s="4" t="n">
        <v>8.2</v>
      </c>
      <c r="CQ8" s="4" t="n">
        <v>5.29</v>
      </c>
      <c r="CR8" s="4"/>
      <c r="CS8" s="4" t="n">
        <v>8.26</v>
      </c>
      <c r="CT8" s="4"/>
      <c r="CU8" s="4"/>
      <c r="CV8" s="4"/>
      <c r="CW8" s="4"/>
      <c r="CX8" s="4"/>
      <c r="CY8" s="4"/>
      <c r="CZ8" s="4"/>
      <c r="DA8" s="4"/>
      <c r="DB8" s="4"/>
      <c r="DC8" s="4"/>
      <c r="DD8" s="4" t="n">
        <v>5.29</v>
      </c>
      <c r="DE8" s="4"/>
      <c r="DF8" s="4" t="n">
        <v>8.33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</row>
    <row r="9" customFormat="false" ht="12.8" hidden="false" customHeight="false" outlineLevel="0" collapsed="false">
      <c r="A9" s="1" t="n">
        <f aca="false">AMP_invivo_awal!A9</f>
        <v>3</v>
      </c>
      <c r="B9" s="1" t="str">
        <f aca="false">AMP_invivo_awal!B9</f>
        <v>Ohh_et_al.</v>
      </c>
      <c r="C9" s="1" t="n">
        <f aca="false">AMP_invivo_awal!C9</f>
        <v>2009</v>
      </c>
      <c r="D9" s="1" t="str">
        <f aca="false">AMP_invivo_awal!D9</f>
        <v>potato_protein</v>
      </c>
      <c r="E9" s="1" t="str">
        <f aca="false">AMP_invivo_awal!E9</f>
        <v>crude_peptide</v>
      </c>
      <c r="F9" s="1" t="n">
        <f aca="false">IF(E9="control",1,IF(E9="peptide",2,IF(E9="crude_peptide",3,4)))</f>
        <v>3</v>
      </c>
      <c r="G9" s="1" t="str">
        <f aca="false">AMP_invivo_awal!F9</f>
        <v>feed</v>
      </c>
      <c r="H9" s="1" t="n">
        <f aca="false">AMP_invivo_awal!G9</f>
        <v>2500</v>
      </c>
      <c r="I9" s="2" t="n">
        <f aca="false">H9</f>
        <v>2500</v>
      </c>
      <c r="J9" s="1" t="str">
        <f aca="false">AMP_invivo_awal!H9</f>
        <v>ROSS_308</v>
      </c>
      <c r="K9" s="1" t="n">
        <f aca="false">IF(J9="Arbor_Acres", 1, IF(J9="ROSS_308", 2, IF(J9="Cobb_500", 3, IF(J9="Lohman_Brown", 4, IF(J9="Lingnan", 5, IF(J9="Unknown", 6, 7))))))</f>
        <v>2</v>
      </c>
      <c r="L9" s="1" t="str">
        <f aca="false">AMP_invivo_awal!I9</f>
        <v>male</v>
      </c>
      <c r="M9" s="1" t="n">
        <f aca="false">IF(L9="male", 1, IF(L9="female", 2, 3))</f>
        <v>1</v>
      </c>
      <c r="N9" s="1" t="str">
        <f aca="false">AMP_invivo_awal!J9</f>
        <v>1-21</v>
      </c>
      <c r="O9" s="1" t="str">
        <f aca="false">AMP_invivo_awal!K9</f>
        <v>22-42</v>
      </c>
      <c r="P9" s="1" t="str">
        <f aca="false">AMP_invivo_awal!L9</f>
        <v>1-42</v>
      </c>
      <c r="Q9" s="4" t="n">
        <v>690</v>
      </c>
      <c r="R9" s="4" t="n">
        <v>30.76</v>
      </c>
      <c r="S9" s="4" t="n">
        <v>49.29</v>
      </c>
      <c r="T9" s="4" t="n">
        <v>1.6</v>
      </c>
      <c r="U9" s="4" t="n">
        <v>2106</v>
      </c>
      <c r="V9" s="4" t="n">
        <v>67.43</v>
      </c>
      <c r="W9" s="4" t="n">
        <v>134.1</v>
      </c>
      <c r="X9" s="4" t="n">
        <v>1.99</v>
      </c>
      <c r="Y9" s="4" t="n">
        <v>2106</v>
      </c>
      <c r="Z9" s="4" t="n">
        <v>49.1</v>
      </c>
      <c r="AA9" s="4" t="n">
        <v>91.69</v>
      </c>
      <c r="AB9" s="4" t="n">
        <v>1.87</v>
      </c>
      <c r="AC9" s="4"/>
      <c r="AD9" s="4"/>
      <c r="AE9" s="4"/>
      <c r="AF9" s="4"/>
      <c r="AG9" s="4"/>
      <c r="AH9" s="4"/>
      <c r="AI9" s="4"/>
      <c r="AJ9" s="4"/>
      <c r="AK9" s="4"/>
      <c r="AL9" s="4" t="n">
        <v>76.59</v>
      </c>
      <c r="AM9" s="4"/>
      <c r="AN9" s="4" t="n">
        <v>63.26</v>
      </c>
      <c r="AO9" s="4"/>
      <c r="AP9" s="4"/>
      <c r="AQ9" s="4"/>
      <c r="AR9" s="4"/>
      <c r="AS9" s="4"/>
      <c r="AT9" s="4"/>
      <c r="AU9" s="4"/>
      <c r="AV9" s="4"/>
      <c r="AW9" s="4"/>
      <c r="AX9" s="4" t="n">
        <v>76.28</v>
      </c>
      <c r="AY9" s="4"/>
      <c r="AZ9" s="4" t="n">
        <v>63.06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 t="n">
        <v>5.34</v>
      </c>
      <c r="CM9" s="4"/>
      <c r="CN9" s="4"/>
      <c r="CO9" s="4"/>
      <c r="CP9" s="4" t="n">
        <v>8.19</v>
      </c>
      <c r="CQ9" s="4" t="n">
        <v>5.23</v>
      </c>
      <c r="CR9" s="4"/>
      <c r="CS9" s="4" t="n">
        <v>8.22</v>
      </c>
      <c r="CT9" s="4"/>
      <c r="CU9" s="4"/>
      <c r="CV9" s="4"/>
      <c r="CW9" s="4"/>
      <c r="CX9" s="4"/>
      <c r="CY9" s="4"/>
      <c r="CZ9" s="4"/>
      <c r="DA9" s="4"/>
      <c r="DB9" s="4"/>
      <c r="DC9" s="4"/>
      <c r="DD9" s="4" t="n">
        <v>5.2</v>
      </c>
      <c r="DE9" s="4"/>
      <c r="DF9" s="4" t="n">
        <v>8.3</v>
      </c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</row>
    <row r="10" customFormat="false" ht="12.8" hidden="false" customHeight="false" outlineLevel="0" collapsed="false">
      <c r="A10" s="1" t="n">
        <f aca="false">AMP_invivo_awal!A10</f>
        <v>3</v>
      </c>
      <c r="B10" s="1" t="str">
        <f aca="false">AMP_invivo_awal!B10</f>
        <v>Ohh_et_al.</v>
      </c>
      <c r="C10" s="1" t="n">
        <f aca="false">AMP_invivo_awal!C10</f>
        <v>2009</v>
      </c>
      <c r="D10" s="1" t="str">
        <f aca="false">AMP_invivo_awal!D10</f>
        <v>potato_protein</v>
      </c>
      <c r="E10" s="1" t="str">
        <f aca="false">AMP_invivo_awal!E10</f>
        <v>crude_peptide</v>
      </c>
      <c r="F10" s="1" t="n">
        <f aca="false">IF(E10="control",1,IF(E10="peptide",2,IF(E10="crude_peptide",3,4)))</f>
        <v>3</v>
      </c>
      <c r="G10" s="1" t="str">
        <f aca="false">AMP_invivo_awal!F10</f>
        <v>feed</v>
      </c>
      <c r="H10" s="1" t="n">
        <f aca="false">AMP_invivo_awal!G10</f>
        <v>5000</v>
      </c>
      <c r="I10" s="2" t="n">
        <f aca="false">H10</f>
        <v>5000</v>
      </c>
      <c r="J10" s="1" t="str">
        <f aca="false">AMP_invivo_awal!H10</f>
        <v>ROSS_308</v>
      </c>
      <c r="K10" s="1" t="n">
        <f aca="false">IF(J10="Arbor_Acres", 1, IF(J10="ROSS_308", 2, IF(J10="Cobb_500", 3, IF(J10="Lohman_Brown", 4, IF(J10="Lingnan", 5, IF(J10="Unknown", 6, 7))))))</f>
        <v>2</v>
      </c>
      <c r="L10" s="1" t="str">
        <f aca="false">AMP_invivo_awal!I10</f>
        <v>male</v>
      </c>
      <c r="M10" s="1" t="n">
        <f aca="false">IF(L10="male", 1, IF(L10="female", 2, 3))</f>
        <v>1</v>
      </c>
      <c r="N10" s="1" t="str">
        <f aca="false">AMP_invivo_awal!J10</f>
        <v>1-21</v>
      </c>
      <c r="O10" s="1" t="str">
        <f aca="false">AMP_invivo_awal!K10</f>
        <v>22-42</v>
      </c>
      <c r="P10" s="1" t="str">
        <f aca="false">AMP_invivo_awal!L10</f>
        <v>1-42</v>
      </c>
      <c r="Q10" s="4" t="n">
        <v>747</v>
      </c>
      <c r="R10" s="4" t="n">
        <v>33.48</v>
      </c>
      <c r="S10" s="4" t="n">
        <v>53.29</v>
      </c>
      <c r="T10" s="4" t="n">
        <v>1.59</v>
      </c>
      <c r="U10" s="4" t="n">
        <v>2150</v>
      </c>
      <c r="V10" s="4" t="n">
        <v>66.81</v>
      </c>
      <c r="W10" s="4" t="n">
        <v>132.05</v>
      </c>
      <c r="X10" s="4" t="n">
        <v>1.98</v>
      </c>
      <c r="Y10" s="4" t="n">
        <v>2150</v>
      </c>
      <c r="Z10" s="4" t="n">
        <v>50.14</v>
      </c>
      <c r="AA10" s="4" t="n">
        <v>92.69</v>
      </c>
      <c r="AB10" s="4" t="n">
        <v>1.85</v>
      </c>
      <c r="AC10" s="4"/>
      <c r="AD10" s="4"/>
      <c r="AE10" s="4"/>
      <c r="AF10" s="4"/>
      <c r="AG10" s="4"/>
      <c r="AH10" s="4"/>
      <c r="AI10" s="4"/>
      <c r="AJ10" s="4"/>
      <c r="AK10" s="4"/>
      <c r="AL10" s="4" t="n">
        <v>77.06</v>
      </c>
      <c r="AM10" s="4"/>
      <c r="AN10" s="4" t="n">
        <v>64.46</v>
      </c>
      <c r="AO10" s="4"/>
      <c r="AP10" s="4"/>
      <c r="AQ10" s="4"/>
      <c r="AR10" s="4"/>
      <c r="AS10" s="4"/>
      <c r="AT10" s="4"/>
      <c r="AU10" s="4"/>
      <c r="AV10" s="4"/>
      <c r="AW10" s="4"/>
      <c r="AX10" s="4" t="n">
        <v>76.6</v>
      </c>
      <c r="AY10" s="4"/>
      <c r="AZ10" s="4" t="n">
        <v>62.8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 t="n">
        <v>5.41</v>
      </c>
      <c r="CM10" s="4"/>
      <c r="CN10" s="4"/>
      <c r="CO10" s="4"/>
      <c r="CP10" s="4" t="n">
        <v>8.11</v>
      </c>
      <c r="CQ10" s="4" t="n">
        <v>5.06</v>
      </c>
      <c r="CR10" s="4"/>
      <c r="CS10" s="4" t="n">
        <v>8.17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 t="n">
        <v>5.23</v>
      </c>
      <c r="DE10" s="4"/>
      <c r="DF10" s="4" t="n">
        <v>8.32</v>
      </c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</row>
    <row r="11" customFormat="false" ht="12.8" hidden="false" customHeight="false" outlineLevel="0" collapsed="false">
      <c r="A11" s="1" t="n">
        <f aca="false">AMP_invivo_awal!A11</f>
        <v>3</v>
      </c>
      <c r="B11" s="1" t="str">
        <f aca="false">AMP_invivo_awal!B11</f>
        <v>Ohh_et_al.</v>
      </c>
      <c r="C11" s="1" t="n">
        <f aca="false">AMP_invivo_awal!C11</f>
        <v>2009</v>
      </c>
      <c r="D11" s="1" t="str">
        <f aca="false">AMP_invivo_awal!D11</f>
        <v>potato_protein</v>
      </c>
      <c r="E11" s="1" t="str">
        <f aca="false">AMP_invivo_awal!E11</f>
        <v>crude_peptide</v>
      </c>
      <c r="F11" s="1" t="n">
        <f aca="false">IF(E11="control",1,IF(E11="peptide",2,IF(E11="crude_peptide",3,4)))</f>
        <v>3</v>
      </c>
      <c r="G11" s="1" t="str">
        <f aca="false">AMP_invivo_awal!F11</f>
        <v>feed</v>
      </c>
      <c r="H11" s="1" t="n">
        <f aca="false">AMP_invivo_awal!G11</f>
        <v>7500</v>
      </c>
      <c r="I11" s="2" t="n">
        <f aca="false">H11</f>
        <v>7500</v>
      </c>
      <c r="J11" s="1" t="str">
        <f aca="false">AMP_invivo_awal!H11</f>
        <v>ROSS_308</v>
      </c>
      <c r="K11" s="1" t="n">
        <f aca="false">IF(J11="Arbor_Acres", 1, IF(J11="ROSS_308", 2, IF(J11="Cobb_500", 3, IF(J11="Lohman_Brown", 4, IF(J11="Lingnan", 5, IF(J11="Unknown", 6, 7))))))</f>
        <v>2</v>
      </c>
      <c r="L11" s="1" t="str">
        <f aca="false">AMP_invivo_awal!I11</f>
        <v>male</v>
      </c>
      <c r="M11" s="1" t="n">
        <f aca="false">IF(L11="male", 1, IF(L11="female", 2, 3))</f>
        <v>1</v>
      </c>
      <c r="N11" s="1" t="str">
        <f aca="false">AMP_invivo_awal!J11</f>
        <v>1-21</v>
      </c>
      <c r="O11" s="1" t="str">
        <f aca="false">AMP_invivo_awal!K11</f>
        <v>22-42</v>
      </c>
      <c r="P11" s="1" t="str">
        <f aca="false">AMP_invivo_awal!L11</f>
        <v>1-42</v>
      </c>
      <c r="Q11" s="4" t="n">
        <v>752</v>
      </c>
      <c r="R11" s="4" t="n">
        <v>33.71</v>
      </c>
      <c r="S11" s="4" t="n">
        <v>52.81</v>
      </c>
      <c r="T11" s="4" t="n">
        <v>1.57</v>
      </c>
      <c r="U11" s="4" t="n">
        <v>2231</v>
      </c>
      <c r="V11" s="4" t="n">
        <v>70.43</v>
      </c>
      <c r="W11" s="4" t="n">
        <v>137.14</v>
      </c>
      <c r="X11" s="4" t="n">
        <v>1.95</v>
      </c>
      <c r="Y11" s="4" t="n">
        <v>2231</v>
      </c>
      <c r="Z11" s="4" t="n">
        <v>52.05</v>
      </c>
      <c r="AA11" s="4" t="n">
        <v>94.98</v>
      </c>
      <c r="AB11" s="4" t="n">
        <v>1.82</v>
      </c>
      <c r="AC11" s="4"/>
      <c r="AD11" s="4"/>
      <c r="AE11" s="4"/>
      <c r="AF11" s="4"/>
      <c r="AG11" s="4"/>
      <c r="AH11" s="4"/>
      <c r="AI11" s="4"/>
      <c r="AJ11" s="4"/>
      <c r="AK11" s="4"/>
      <c r="AL11" s="4" t="n">
        <v>78.04</v>
      </c>
      <c r="AM11" s="4"/>
      <c r="AN11" s="4" t="n">
        <v>65.18</v>
      </c>
      <c r="AO11" s="4"/>
      <c r="AP11" s="4"/>
      <c r="AQ11" s="4"/>
      <c r="AR11" s="4"/>
      <c r="AS11" s="4"/>
      <c r="AT11" s="4"/>
      <c r="AU11" s="4"/>
      <c r="AV11" s="4"/>
      <c r="AW11" s="4"/>
      <c r="AX11" s="4" t="n">
        <v>77.01</v>
      </c>
      <c r="AY11" s="4"/>
      <c r="AZ11" s="4" t="n">
        <v>64.77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 t="n">
        <v>5.17</v>
      </c>
      <c r="CM11" s="4"/>
      <c r="CN11" s="4"/>
      <c r="CO11" s="4"/>
      <c r="CP11" s="4" t="n">
        <v>7.96</v>
      </c>
      <c r="CQ11" s="4" t="n">
        <v>5.13</v>
      </c>
      <c r="CR11" s="4"/>
      <c r="CS11" s="4" t="n">
        <v>8.18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 t="n">
        <v>5.16</v>
      </c>
      <c r="DE11" s="4"/>
      <c r="DF11" s="4" t="n">
        <v>8.19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</row>
    <row r="12" customFormat="false" ht="12.8" hidden="false" customHeight="false" outlineLevel="0" collapsed="false">
      <c r="A12" s="1" t="n">
        <f aca="false">AMP_invivo_awal!A12</f>
        <v>4</v>
      </c>
      <c r="B12" s="1" t="str">
        <f aca="false">AMP_invivo_awal!B12</f>
        <v>Ohh_et_al.</v>
      </c>
      <c r="C12" s="1" t="n">
        <f aca="false">AMP_invivo_awal!C12</f>
        <v>2009</v>
      </c>
      <c r="D12" s="1" t="str">
        <f aca="false">AMP_invivo_awal!D12</f>
        <v>control</v>
      </c>
      <c r="E12" s="1" t="str">
        <f aca="false">AMP_invivo_awal!E12</f>
        <v>control</v>
      </c>
      <c r="F12" s="1" t="n">
        <f aca="false">IF(E12="control",1,IF(E12="peptide",2,IF(E12="crude_peptide",3,4)))</f>
        <v>1</v>
      </c>
      <c r="G12" s="1" t="str">
        <f aca="false">AMP_invivo_awal!F12</f>
        <v>control</v>
      </c>
      <c r="H12" s="1" t="n">
        <f aca="false">AMP_invivo_awal!G12</f>
        <v>0</v>
      </c>
      <c r="I12" s="2" t="n">
        <f aca="false">H12</f>
        <v>0</v>
      </c>
      <c r="J12" s="1" t="str">
        <f aca="false">AMP_invivo_awal!H12</f>
        <v>ROSS_308</v>
      </c>
      <c r="K12" s="1" t="n">
        <f aca="false">IF(J12="Arbor_Acres", 1, IF(J12="ROSS_308", 2, IF(J12="Cobb_500", 3, IF(J12="Lohman_Brown", 4, IF(J12="Lingnan", 5, IF(J12="Unknown", 6, 7))))))</f>
        <v>2</v>
      </c>
      <c r="L12" s="1" t="str">
        <f aca="false">AMP_invivo_awal!I12</f>
        <v>male</v>
      </c>
      <c r="M12" s="1" t="n">
        <f aca="false">IF(L12="male", 1, IF(L12="female", 2, 3))</f>
        <v>1</v>
      </c>
      <c r="N12" s="1" t="str">
        <f aca="false">AMP_invivo_awal!J12</f>
        <v>1-21</v>
      </c>
      <c r="O12" s="1" t="str">
        <f aca="false">AMP_invivo_awal!K12</f>
        <v>22-42</v>
      </c>
      <c r="P12" s="1" t="str">
        <f aca="false">AMP_invivo_awal!L12</f>
        <v>1-42</v>
      </c>
      <c r="Q12" s="4" t="n">
        <v>599</v>
      </c>
      <c r="R12" s="4" t="n">
        <v>26.4285714285714</v>
      </c>
      <c r="S12" s="4" t="n">
        <v>43.4285714285714</v>
      </c>
      <c r="T12" s="4" t="n">
        <v>1.65</v>
      </c>
      <c r="U12" s="4" t="n">
        <v>1945</v>
      </c>
      <c r="V12" s="4" t="n">
        <v>64.0952380952381</v>
      </c>
      <c r="W12" s="4" t="n">
        <v>129.952380952381</v>
      </c>
      <c r="X12" s="4" t="n">
        <v>2.03</v>
      </c>
      <c r="Y12" s="4" t="n">
        <v>1945</v>
      </c>
      <c r="Z12" s="4" t="n">
        <v>45.2380952380952</v>
      </c>
      <c r="AA12" s="4" t="n">
        <v>86.6904761904762</v>
      </c>
      <c r="AB12" s="4" t="n">
        <v>1.92</v>
      </c>
      <c r="AC12" s="4"/>
      <c r="AD12" s="4"/>
      <c r="AE12" s="4"/>
      <c r="AF12" s="4"/>
      <c r="AG12" s="4"/>
      <c r="AH12" s="4"/>
      <c r="AI12" s="4"/>
      <c r="AJ12" s="4"/>
      <c r="AK12" s="4"/>
      <c r="AL12" s="4" t="n">
        <v>77.26</v>
      </c>
      <c r="AM12" s="4"/>
      <c r="AN12" s="4" t="n">
        <v>71.08</v>
      </c>
      <c r="AO12" s="4"/>
      <c r="AP12" s="4"/>
      <c r="AQ12" s="4"/>
      <c r="AR12" s="4"/>
      <c r="AS12" s="4"/>
      <c r="AT12" s="4"/>
      <c r="AU12" s="4"/>
      <c r="AV12" s="4"/>
      <c r="AW12" s="4"/>
      <c r="AX12" s="4" t="n">
        <v>76.86</v>
      </c>
      <c r="AY12" s="4"/>
      <c r="AZ12" s="4" t="n">
        <v>68.46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27" t="n">
        <v>8.16</v>
      </c>
      <c r="CT12" s="27" t="n">
        <v>5.26</v>
      </c>
      <c r="CU12" s="4"/>
      <c r="CV12" s="4"/>
      <c r="CW12" s="4"/>
      <c r="CX12" s="4"/>
      <c r="CY12" s="27" t="n">
        <v>4.34</v>
      </c>
      <c r="CZ12" s="4"/>
      <c r="DA12" s="4"/>
      <c r="DB12" s="4"/>
      <c r="DC12" s="4" t="n">
        <v>8.31</v>
      </c>
      <c r="DD12" s="27" t="n">
        <v>5.02</v>
      </c>
      <c r="DE12" s="4"/>
      <c r="DF12" s="4" t="n">
        <v>8.19</v>
      </c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</row>
    <row r="13" customFormat="false" ht="12.8" hidden="false" customHeight="false" outlineLevel="0" collapsed="false">
      <c r="A13" s="1" t="n">
        <f aca="false">AMP_invivo_awal!A13</f>
        <v>4</v>
      </c>
      <c r="B13" s="1" t="str">
        <f aca="false">AMP_invivo_awal!B13</f>
        <v>Ohh_et_al.</v>
      </c>
      <c r="C13" s="1" t="n">
        <f aca="false">AMP_invivo_awal!C13</f>
        <v>2009</v>
      </c>
      <c r="D13" s="1" t="str">
        <f aca="false">AMP_invivo_awal!D13</f>
        <v>refined_potato_protein</v>
      </c>
      <c r="E13" s="1" t="str">
        <f aca="false">AMP_invivo_awal!E13</f>
        <v>crude_peptide</v>
      </c>
      <c r="F13" s="1" t="n">
        <f aca="false">IF(E13="control",1,IF(E13="peptide",2,IF(E13="crude_peptide",3,4)))</f>
        <v>3</v>
      </c>
      <c r="G13" s="1" t="str">
        <f aca="false">AMP_invivo_awal!F13</f>
        <v>feed</v>
      </c>
      <c r="H13" s="1" t="n">
        <f aca="false">AMP_invivo_awal!G13</f>
        <v>200</v>
      </c>
      <c r="I13" s="2" t="n">
        <f aca="false">H13</f>
        <v>200</v>
      </c>
      <c r="J13" s="1" t="str">
        <f aca="false">AMP_invivo_awal!H13</f>
        <v>ROSS_308</v>
      </c>
      <c r="K13" s="1" t="n">
        <f aca="false">IF(J13="Arbor_Acres", 1, IF(J13="ROSS_308", 2, IF(J13="Cobb_500", 3, IF(J13="Lohman_Brown", 4, IF(J13="Lingnan", 5, IF(J13="Unknown", 6, 7))))))</f>
        <v>2</v>
      </c>
      <c r="L13" s="1" t="str">
        <f aca="false">AMP_invivo_awal!I13</f>
        <v>male</v>
      </c>
      <c r="M13" s="1" t="n">
        <f aca="false">IF(L13="male", 1, IF(L13="female", 2, 3))</f>
        <v>1</v>
      </c>
      <c r="N13" s="1" t="str">
        <f aca="false">AMP_invivo_awal!J13</f>
        <v>1-21</v>
      </c>
      <c r="O13" s="1" t="str">
        <f aca="false">AMP_invivo_awal!K13</f>
        <v>22-42</v>
      </c>
      <c r="P13" s="1" t="str">
        <f aca="false">AMP_invivo_awal!L13</f>
        <v>1-42</v>
      </c>
      <c r="Q13" s="4" t="n">
        <v>603</v>
      </c>
      <c r="R13" s="4" t="n">
        <v>26.6190476190476</v>
      </c>
      <c r="S13" s="4" t="n">
        <v>43.6666666666667</v>
      </c>
      <c r="T13" s="4" t="n">
        <v>1.64</v>
      </c>
      <c r="U13" s="4" t="n">
        <v>1973</v>
      </c>
      <c r="V13" s="4" t="n">
        <v>65.2380952380952</v>
      </c>
      <c r="W13" s="4" t="n">
        <v>130.857142857143</v>
      </c>
      <c r="X13" s="4" t="n">
        <v>2.01</v>
      </c>
      <c r="Y13" s="4" t="n">
        <v>1973</v>
      </c>
      <c r="Z13" s="4" t="n">
        <v>45.9285714285714</v>
      </c>
      <c r="AA13" s="4" t="n">
        <v>87.2857142857143</v>
      </c>
      <c r="AB13" s="4" t="n">
        <v>1.9</v>
      </c>
      <c r="AC13" s="4"/>
      <c r="AD13" s="4"/>
      <c r="AE13" s="4"/>
      <c r="AF13" s="4"/>
      <c r="AG13" s="4"/>
      <c r="AH13" s="4"/>
      <c r="AI13" s="4"/>
      <c r="AJ13" s="4"/>
      <c r="AK13" s="4"/>
      <c r="AL13" s="4" t="n">
        <v>78.34</v>
      </c>
      <c r="AM13" s="4"/>
      <c r="AN13" s="4" t="n">
        <v>67.12</v>
      </c>
      <c r="AO13" s="4"/>
      <c r="AP13" s="4"/>
      <c r="AQ13" s="4"/>
      <c r="AR13" s="4"/>
      <c r="AS13" s="4"/>
      <c r="AT13" s="4"/>
      <c r="AU13" s="4"/>
      <c r="AV13" s="4"/>
      <c r="AW13" s="4"/>
      <c r="AX13" s="4" t="n">
        <v>77.9</v>
      </c>
      <c r="AY13" s="4"/>
      <c r="AZ13" s="4" t="n">
        <v>68.74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27" t="n">
        <v>8.16</v>
      </c>
      <c r="CT13" s="27" t="n">
        <v>5.26</v>
      </c>
      <c r="CU13" s="4"/>
      <c r="CV13" s="4"/>
      <c r="CW13" s="4"/>
      <c r="CX13" s="4"/>
      <c r="CY13" s="27" t="n">
        <v>4.3</v>
      </c>
      <c r="CZ13" s="4"/>
      <c r="DA13" s="4"/>
      <c r="DB13" s="4"/>
      <c r="DC13" s="4" t="n">
        <v>8.23</v>
      </c>
      <c r="DD13" s="27" t="n">
        <v>4.78</v>
      </c>
      <c r="DE13" s="4"/>
      <c r="DF13" s="4" t="n">
        <v>8.18</v>
      </c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</row>
    <row r="14" customFormat="false" ht="12.8" hidden="false" customHeight="false" outlineLevel="0" collapsed="false">
      <c r="A14" s="1" t="n">
        <f aca="false">AMP_invivo_awal!A14</f>
        <v>4</v>
      </c>
      <c r="B14" s="1" t="str">
        <f aca="false">AMP_invivo_awal!B14</f>
        <v>Ohh_et_al.</v>
      </c>
      <c r="C14" s="1" t="n">
        <f aca="false">AMP_invivo_awal!C14</f>
        <v>2009</v>
      </c>
      <c r="D14" s="1" t="str">
        <f aca="false">AMP_invivo_awal!D14</f>
        <v>refined_potato_protein</v>
      </c>
      <c r="E14" s="1" t="str">
        <f aca="false">AMP_invivo_awal!E14</f>
        <v>crude_peptide</v>
      </c>
      <c r="F14" s="1" t="n">
        <f aca="false">IF(E14="control",1,IF(E14="peptide",2,IF(E14="crude_peptide",3,4)))</f>
        <v>3</v>
      </c>
      <c r="G14" s="1" t="str">
        <f aca="false">AMP_invivo_awal!F14</f>
        <v>feed</v>
      </c>
      <c r="H14" s="1" t="n">
        <f aca="false">AMP_invivo_awal!G14</f>
        <v>400</v>
      </c>
      <c r="I14" s="2" t="n">
        <f aca="false">H14</f>
        <v>400</v>
      </c>
      <c r="J14" s="1" t="str">
        <f aca="false">AMP_invivo_awal!H14</f>
        <v>ROSS_308</v>
      </c>
      <c r="K14" s="1" t="n">
        <f aca="false">IF(J14="Arbor_Acres", 1, IF(J14="ROSS_308", 2, IF(J14="Cobb_500", 3, IF(J14="Lohman_Brown", 4, IF(J14="Lingnan", 5, IF(J14="Unknown", 6, 7))))))</f>
        <v>2</v>
      </c>
      <c r="L14" s="1" t="str">
        <f aca="false">AMP_invivo_awal!I14</f>
        <v>male</v>
      </c>
      <c r="M14" s="1" t="n">
        <f aca="false">IF(L14="male", 1, IF(L14="female", 2, 3))</f>
        <v>1</v>
      </c>
      <c r="N14" s="1" t="str">
        <f aca="false">AMP_invivo_awal!J14</f>
        <v>1-21</v>
      </c>
      <c r="O14" s="1" t="str">
        <f aca="false">AMP_invivo_awal!K14</f>
        <v>22-42</v>
      </c>
      <c r="P14" s="1" t="str">
        <f aca="false">AMP_invivo_awal!L14</f>
        <v>1-42</v>
      </c>
      <c r="Q14" s="4" t="n">
        <v>614</v>
      </c>
      <c r="R14" s="4" t="n">
        <v>27.1428571428571</v>
      </c>
      <c r="S14" s="4" t="n">
        <v>44.8571428571429</v>
      </c>
      <c r="T14" s="4" t="n">
        <v>1.65</v>
      </c>
      <c r="U14" s="4" t="n">
        <v>1954</v>
      </c>
      <c r="V14" s="4" t="n">
        <v>63.8095238095238</v>
      </c>
      <c r="W14" s="4" t="n">
        <v>130.809523809524</v>
      </c>
      <c r="X14" s="4" t="n">
        <v>2.05</v>
      </c>
      <c r="Y14" s="4" t="n">
        <v>1954</v>
      </c>
      <c r="Z14" s="4" t="n">
        <v>45.4761904761905</v>
      </c>
      <c r="AA14" s="4" t="n">
        <v>87.8333333333333</v>
      </c>
      <c r="AB14" s="4" t="n">
        <v>1.93</v>
      </c>
      <c r="AC14" s="4"/>
      <c r="AD14" s="4"/>
      <c r="AE14" s="4"/>
      <c r="AF14" s="4"/>
      <c r="AG14" s="4"/>
      <c r="AH14" s="4"/>
      <c r="AI14" s="4"/>
      <c r="AJ14" s="4"/>
      <c r="AK14" s="4"/>
      <c r="AL14" s="4" t="n">
        <v>77.31</v>
      </c>
      <c r="AM14" s="4"/>
      <c r="AN14" s="4" t="n">
        <v>71.17</v>
      </c>
      <c r="AO14" s="4"/>
      <c r="AP14" s="4"/>
      <c r="AQ14" s="4"/>
      <c r="AR14" s="4"/>
      <c r="AS14" s="4"/>
      <c r="AT14" s="4"/>
      <c r="AU14" s="4"/>
      <c r="AV14" s="4"/>
      <c r="AW14" s="4"/>
      <c r="AX14" s="4" t="n">
        <v>76.73</v>
      </c>
      <c r="AY14" s="4"/>
      <c r="AZ14" s="4" t="n">
        <v>68.35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27" t="n">
        <v>8.15</v>
      </c>
      <c r="CT14" s="27" t="n">
        <v>5.18</v>
      </c>
      <c r="CU14" s="4"/>
      <c r="CV14" s="4"/>
      <c r="CW14" s="4"/>
      <c r="CX14" s="4"/>
      <c r="CY14" s="27" t="n">
        <v>4.21</v>
      </c>
      <c r="CZ14" s="4"/>
      <c r="DA14" s="4"/>
      <c r="DB14" s="4"/>
      <c r="DC14" s="4" t="n">
        <v>8.19</v>
      </c>
      <c r="DD14" s="27" t="n">
        <v>4.71</v>
      </c>
      <c r="DE14" s="4"/>
      <c r="DF14" s="4" t="n">
        <v>8.14</v>
      </c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</row>
    <row r="15" customFormat="false" ht="12.8" hidden="false" customHeight="false" outlineLevel="0" collapsed="false">
      <c r="A15" s="1" t="n">
        <f aca="false">AMP_invivo_awal!A15</f>
        <v>4</v>
      </c>
      <c r="B15" s="1" t="str">
        <f aca="false">AMP_invivo_awal!B15</f>
        <v>Ohh_et_al.</v>
      </c>
      <c r="C15" s="1" t="n">
        <f aca="false">AMP_invivo_awal!C15</f>
        <v>2009</v>
      </c>
      <c r="D15" s="1" t="str">
        <f aca="false">AMP_invivo_awal!D15</f>
        <v>refined_potato_protein</v>
      </c>
      <c r="E15" s="1" t="str">
        <f aca="false">AMP_invivo_awal!E15</f>
        <v>crude_peptide</v>
      </c>
      <c r="F15" s="1" t="n">
        <f aca="false">IF(E15="control",1,IF(E15="peptide",2,IF(E15="crude_peptide",3,4)))</f>
        <v>3</v>
      </c>
      <c r="G15" s="1" t="str">
        <f aca="false">AMP_invivo_awal!F15</f>
        <v>feed</v>
      </c>
      <c r="H15" s="1" t="n">
        <f aca="false">AMP_invivo_awal!G15</f>
        <v>600</v>
      </c>
      <c r="I15" s="2" t="n">
        <f aca="false">H15</f>
        <v>600</v>
      </c>
      <c r="J15" s="1" t="str">
        <f aca="false">AMP_invivo_awal!H15</f>
        <v>ROSS_308</v>
      </c>
      <c r="K15" s="1" t="n">
        <f aca="false">IF(J15="Arbor_Acres", 1, IF(J15="ROSS_308", 2, IF(J15="Cobb_500", 3, IF(J15="Lohman_Brown", 4, IF(J15="Lingnan", 5, IF(J15="Unknown", 6, 7))))))</f>
        <v>2</v>
      </c>
      <c r="L15" s="1" t="str">
        <f aca="false">AMP_invivo_awal!I15</f>
        <v>male</v>
      </c>
      <c r="M15" s="1" t="n">
        <f aca="false">IF(L15="male", 1, IF(L15="female", 2, 3))</f>
        <v>1</v>
      </c>
      <c r="N15" s="1" t="str">
        <f aca="false">AMP_invivo_awal!J15</f>
        <v>1-21</v>
      </c>
      <c r="O15" s="1" t="str">
        <f aca="false">AMP_invivo_awal!K15</f>
        <v>22-42</v>
      </c>
      <c r="P15" s="1" t="str">
        <f aca="false">AMP_invivo_awal!L15</f>
        <v>1-42</v>
      </c>
      <c r="Q15" s="4" t="n">
        <v>622</v>
      </c>
      <c r="R15" s="4" t="n">
        <v>27.5238095238095</v>
      </c>
      <c r="S15" s="4" t="n">
        <v>44.6190476190476</v>
      </c>
      <c r="T15" s="4" t="n">
        <v>1.62</v>
      </c>
      <c r="U15" s="4" t="n">
        <v>1957</v>
      </c>
      <c r="V15" s="4" t="n">
        <v>63.5714285714286</v>
      </c>
      <c r="W15" s="4" t="n">
        <v>126.619047619048</v>
      </c>
      <c r="X15" s="4" t="n">
        <v>1.99</v>
      </c>
      <c r="Y15" s="4" t="n">
        <v>1957</v>
      </c>
      <c r="Z15" s="4" t="n">
        <v>45.5476190476191</v>
      </c>
      <c r="AA15" s="4" t="n">
        <v>85.6190476190476</v>
      </c>
      <c r="AB15" s="4" t="n">
        <v>1.88</v>
      </c>
      <c r="AC15" s="4"/>
      <c r="AD15" s="4"/>
      <c r="AE15" s="4"/>
      <c r="AF15" s="4"/>
      <c r="AG15" s="4"/>
      <c r="AH15" s="4"/>
      <c r="AI15" s="4"/>
      <c r="AJ15" s="4"/>
      <c r="AK15" s="4"/>
      <c r="AL15" s="4" t="n">
        <v>77.55</v>
      </c>
      <c r="AM15" s="4"/>
      <c r="AN15" s="4" t="n">
        <v>67.73</v>
      </c>
      <c r="AO15" s="4"/>
      <c r="AP15" s="4"/>
      <c r="AQ15" s="4"/>
      <c r="AR15" s="4"/>
      <c r="AS15" s="4"/>
      <c r="AT15" s="4"/>
      <c r="AU15" s="4"/>
      <c r="AV15" s="4"/>
      <c r="AW15" s="4"/>
      <c r="AX15" s="4" t="n">
        <v>76.54</v>
      </c>
      <c r="AY15" s="4"/>
      <c r="AZ15" s="4" t="n">
        <v>66.54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27" t="n">
        <v>8.1</v>
      </c>
      <c r="CT15" s="27" t="n">
        <v>5.12</v>
      </c>
      <c r="CU15" s="4"/>
      <c r="CV15" s="4"/>
      <c r="CW15" s="4"/>
      <c r="CX15" s="4"/>
      <c r="CY15" s="27" t="n">
        <v>4.19</v>
      </c>
      <c r="CZ15" s="4"/>
      <c r="DA15" s="4"/>
      <c r="DB15" s="4"/>
      <c r="DC15" s="4" t="n">
        <v>8.18</v>
      </c>
      <c r="DD15" s="27" t="n">
        <v>4.7</v>
      </c>
      <c r="DE15" s="4"/>
      <c r="DF15" s="4" t="n">
        <v>8.13</v>
      </c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</row>
    <row r="16" customFormat="false" ht="12.8" hidden="false" customHeight="false" outlineLevel="0" collapsed="false">
      <c r="A16" s="1" t="n">
        <f aca="false">AMP_invivo_awal!A16</f>
        <v>5</v>
      </c>
      <c r="B16" s="1" t="str">
        <f aca="false">AMP_invivo_awal!B16</f>
        <v>Choi_et_al.</v>
      </c>
      <c r="C16" s="1" t="n">
        <f aca="false">AMP_invivo_awal!C16</f>
        <v>2013</v>
      </c>
      <c r="D16" s="1" t="str">
        <f aca="false">AMP_invivo_awal!D16</f>
        <v>control</v>
      </c>
      <c r="E16" s="1" t="str">
        <f aca="false">AMP_invivo_awal!E16</f>
        <v>control</v>
      </c>
      <c r="F16" s="1" t="n">
        <f aca="false">IF(E16="control",1,IF(E16="peptide",2,IF(E16="crude_peptide",3,4)))</f>
        <v>1</v>
      </c>
      <c r="G16" s="1" t="str">
        <f aca="false">AMP_invivo_awal!F16</f>
        <v>control</v>
      </c>
      <c r="H16" s="1" t="n">
        <f aca="false">AMP_invivo_awal!G16</f>
        <v>0</v>
      </c>
      <c r="I16" s="2" t="n">
        <f aca="false">H16</f>
        <v>0</v>
      </c>
      <c r="J16" s="1" t="str">
        <f aca="false">AMP_invivo_awal!H16</f>
        <v>ROSS_308</v>
      </c>
      <c r="K16" s="1" t="n">
        <f aca="false">IF(J16="Arbor_Acres", 1, IF(J16="ROSS_308", 2, IF(J16="Cobb_500", 3, IF(J16="Lohman_Brown", 4, IF(J16="Lingnan", 5, IF(J16="Unknown", 6, 7))))))</f>
        <v>2</v>
      </c>
      <c r="L16" s="1" t="str">
        <f aca="false">AMP_invivo_awal!I16</f>
        <v>unknown</v>
      </c>
      <c r="M16" s="1" t="n">
        <f aca="false">IF(L16="male", 1, IF(L16="female", 2, 3))</f>
        <v>3</v>
      </c>
      <c r="N16" s="1" t="str">
        <f aca="false">AMP_invivo_awal!J16</f>
        <v>1-21</v>
      </c>
      <c r="O16" s="1" t="str">
        <f aca="false">AMP_invivo_awal!K16</f>
        <v>22-35</v>
      </c>
      <c r="P16" s="1" t="str">
        <f aca="false">AMP_invivo_awal!L16</f>
        <v>1-35</v>
      </c>
      <c r="Q16" s="4" t="n">
        <v>737</v>
      </c>
      <c r="R16" s="4" t="n">
        <v>33</v>
      </c>
      <c r="S16" s="4" t="n">
        <v>53.05</v>
      </c>
      <c r="T16" s="4" t="n">
        <v>1.61</v>
      </c>
      <c r="U16" s="4" t="n">
        <v>1814</v>
      </c>
      <c r="V16" s="4" t="n">
        <v>76.93</v>
      </c>
      <c r="W16" s="4" t="n">
        <v>143.79</v>
      </c>
      <c r="X16" s="4" t="n">
        <v>1.87</v>
      </c>
      <c r="Y16" s="4" t="n">
        <v>1814</v>
      </c>
      <c r="Z16" s="4" t="n">
        <v>50.54</v>
      </c>
      <c r="AA16" s="4" t="n">
        <v>89.46</v>
      </c>
      <c r="AB16" s="4" t="n">
        <v>1.77</v>
      </c>
      <c r="AC16" s="4"/>
      <c r="AD16" s="4"/>
      <c r="AE16" s="4"/>
      <c r="AF16" s="4"/>
      <c r="AG16" s="4"/>
      <c r="AH16" s="4"/>
      <c r="AI16" s="4"/>
      <c r="AJ16" s="4"/>
      <c r="AK16" s="4"/>
      <c r="AL16" s="4" t="n">
        <v>74.49</v>
      </c>
      <c r="AM16" s="4"/>
      <c r="AN16" s="4" t="n">
        <v>65.95</v>
      </c>
      <c r="AO16" s="4" t="n">
        <v>75.41</v>
      </c>
      <c r="AP16" s="4"/>
      <c r="AQ16" s="4"/>
      <c r="AR16" s="4"/>
      <c r="AS16" s="4"/>
      <c r="AT16" s="4"/>
      <c r="AU16" s="4"/>
      <c r="AV16" s="4"/>
      <c r="AW16" s="4"/>
      <c r="AX16" s="4" t="n">
        <v>71.87</v>
      </c>
      <c r="AY16" s="4"/>
      <c r="AZ16" s="4" t="n">
        <v>64.81</v>
      </c>
      <c r="BA16" s="4" t="n">
        <v>73.55</v>
      </c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 t="n">
        <v>6.41</v>
      </c>
      <c r="CH16" s="4" t="n">
        <v>7.23</v>
      </c>
      <c r="CI16" s="4"/>
      <c r="CJ16" s="4"/>
      <c r="CK16" s="4" t="n">
        <v>8.21</v>
      </c>
      <c r="CL16" s="4" t="n">
        <v>6.45</v>
      </c>
      <c r="CM16" s="4" t="n">
        <v>7.27</v>
      </c>
      <c r="CN16" s="4"/>
      <c r="CO16" s="4"/>
      <c r="CP16" s="4" t="n">
        <v>8.37</v>
      </c>
      <c r="CQ16" s="4" t="n">
        <v>6.61</v>
      </c>
      <c r="CR16" s="4" t="n">
        <v>7.34</v>
      </c>
      <c r="CS16" s="4" t="n">
        <v>8.36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 t="n">
        <v>6.51</v>
      </c>
      <c r="DE16" s="4" t="n">
        <v>7.31</v>
      </c>
      <c r="DF16" s="4" t="n">
        <v>8.42</v>
      </c>
      <c r="DG16" s="4"/>
      <c r="DH16" s="4"/>
      <c r="DI16" s="4"/>
      <c r="DJ16" s="4" t="n">
        <v>1630</v>
      </c>
      <c r="DK16" s="4" t="n">
        <v>1117</v>
      </c>
      <c r="DL16" s="4" t="n">
        <v>509</v>
      </c>
      <c r="DM16" s="4" t="n">
        <v>448</v>
      </c>
      <c r="DN16" s="4" t="n">
        <v>364</v>
      </c>
      <c r="DO16" s="4" t="n">
        <v>233</v>
      </c>
      <c r="DP16" s="4" t="n">
        <f aca="false">DJ16/DM16</f>
        <v>3.63839285714286</v>
      </c>
      <c r="DQ16" s="4" t="n">
        <f aca="false">DK16/DN16</f>
        <v>3.06868131868132</v>
      </c>
      <c r="DR16" s="4" t="n">
        <f aca="false">DL16/DO16</f>
        <v>2.18454935622318</v>
      </c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</row>
    <row r="17" customFormat="false" ht="12.8" hidden="false" customHeight="false" outlineLevel="0" collapsed="false">
      <c r="A17" s="1" t="n">
        <f aca="false">AMP_invivo_awal!A17</f>
        <v>5</v>
      </c>
      <c r="B17" s="1" t="str">
        <f aca="false">AMP_invivo_awal!B17</f>
        <v>Choi_et_al.</v>
      </c>
      <c r="C17" s="1" t="n">
        <f aca="false">AMP_invivo_awal!C17</f>
        <v>2013</v>
      </c>
      <c r="D17" s="1" t="str">
        <f aca="false">AMP_invivo_awal!D17</f>
        <v>antimicrobial_peptide_A3</v>
      </c>
      <c r="E17" s="1" t="str">
        <f aca="false">AMP_invivo_awal!E17</f>
        <v>purified_peptide</v>
      </c>
      <c r="F17" s="1" t="n">
        <f aca="false">IF(E17="control",1,IF(E17="peptide",2,IF(E17="crude_peptide",3,4)))</f>
        <v>4</v>
      </c>
      <c r="G17" s="1" t="str">
        <f aca="false">AMP_invivo_awal!F17</f>
        <v>feed</v>
      </c>
      <c r="H17" s="1" t="n">
        <f aca="false">AMP_invivo_awal!G17</f>
        <v>60</v>
      </c>
      <c r="I17" s="2" t="n">
        <f aca="false">H17</f>
        <v>60</v>
      </c>
      <c r="J17" s="1" t="str">
        <f aca="false">AMP_invivo_awal!H17</f>
        <v>ROSS_308</v>
      </c>
      <c r="K17" s="1" t="n">
        <f aca="false">IF(J17="Arbor_Acres", 1, IF(J17="ROSS_308", 2, IF(J17="Cobb_500", 3, IF(J17="Lohman_Brown", 4, IF(J17="Lingnan", 5, IF(J17="Unknown", 6, 7))))))</f>
        <v>2</v>
      </c>
      <c r="L17" s="1" t="str">
        <f aca="false">AMP_invivo_awal!I17</f>
        <v>unknown</v>
      </c>
      <c r="M17" s="1" t="n">
        <f aca="false">IF(L17="male", 1, IF(L17="female", 2, 3))</f>
        <v>3</v>
      </c>
      <c r="N17" s="1" t="str">
        <f aca="false">AMP_invivo_awal!J17</f>
        <v>1-21</v>
      </c>
      <c r="O17" s="1" t="str">
        <f aca="false">AMP_invivo_awal!K17</f>
        <v>22-35</v>
      </c>
      <c r="P17" s="1" t="str">
        <f aca="false">AMP_invivo_awal!L17</f>
        <v>1-35</v>
      </c>
      <c r="Q17" s="4" t="n">
        <v>747.92</v>
      </c>
      <c r="R17" s="4" t="n">
        <v>33.52</v>
      </c>
      <c r="S17" s="4" t="n">
        <v>53.48</v>
      </c>
      <c r="T17" s="4" t="n">
        <v>1.6</v>
      </c>
      <c r="U17" s="4" t="n">
        <v>1835.92</v>
      </c>
      <c r="V17" s="4" t="n">
        <v>77.71</v>
      </c>
      <c r="W17" s="4" t="n">
        <v>143.77</v>
      </c>
      <c r="X17" s="4" t="n">
        <v>1.85</v>
      </c>
      <c r="Y17" s="4" t="n">
        <v>1835.92</v>
      </c>
      <c r="Z17" s="4" t="n">
        <v>51.2</v>
      </c>
      <c r="AA17" s="4" t="n">
        <v>89.6</v>
      </c>
      <c r="AB17" s="4" t="n">
        <v>1.75</v>
      </c>
      <c r="AC17" s="4"/>
      <c r="AD17" s="4"/>
      <c r="AE17" s="4"/>
      <c r="AF17" s="4"/>
      <c r="AG17" s="4"/>
      <c r="AH17" s="4"/>
      <c r="AI17" s="4"/>
      <c r="AJ17" s="4"/>
      <c r="AK17" s="4"/>
      <c r="AL17" s="4" t="n">
        <v>75.38</v>
      </c>
      <c r="AM17" s="4"/>
      <c r="AN17" s="4" t="n">
        <v>66.35</v>
      </c>
      <c r="AO17" s="4" t="n">
        <v>76.73</v>
      </c>
      <c r="AP17" s="4"/>
      <c r="AQ17" s="4"/>
      <c r="AR17" s="4"/>
      <c r="AS17" s="4"/>
      <c r="AT17" s="4"/>
      <c r="AU17" s="4"/>
      <c r="AV17" s="4"/>
      <c r="AW17" s="4"/>
      <c r="AX17" s="4" t="n">
        <v>72.51</v>
      </c>
      <c r="AY17" s="4"/>
      <c r="AZ17" s="4" t="n">
        <v>65.58</v>
      </c>
      <c r="BA17" s="4" t="n">
        <v>74.15</v>
      </c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 t="n">
        <v>6.28</v>
      </c>
      <c r="CH17" s="4" t="n">
        <v>7.1</v>
      </c>
      <c r="CI17" s="4"/>
      <c r="CJ17" s="4"/>
      <c r="CK17" s="4" t="n">
        <v>8.16</v>
      </c>
      <c r="CL17" s="4" t="n">
        <v>6.33</v>
      </c>
      <c r="CM17" s="4" t="n">
        <v>7.14</v>
      </c>
      <c r="CN17" s="4"/>
      <c r="CO17" s="4"/>
      <c r="CP17" s="4" t="n">
        <v>8.23</v>
      </c>
      <c r="CQ17" s="4" t="n">
        <v>6.54</v>
      </c>
      <c r="CR17" s="4" t="n">
        <v>7.24</v>
      </c>
      <c r="CS17" s="4" t="n">
        <v>8.31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 t="n">
        <v>6.36</v>
      </c>
      <c r="DE17" s="4" t="n">
        <v>7.19</v>
      </c>
      <c r="DF17" s="4" t="n">
        <v>8.27</v>
      </c>
      <c r="DG17" s="4"/>
      <c r="DH17" s="4"/>
      <c r="DI17" s="4"/>
      <c r="DJ17" s="4" t="n">
        <v>1656</v>
      </c>
      <c r="DK17" s="4" t="n">
        <v>1137</v>
      </c>
      <c r="DL17" s="4" t="n">
        <v>550</v>
      </c>
      <c r="DM17" s="4" t="n">
        <v>487</v>
      </c>
      <c r="DN17" s="4" t="n">
        <v>375</v>
      </c>
      <c r="DO17" s="4" t="n">
        <v>225</v>
      </c>
      <c r="DP17" s="4" t="n">
        <f aca="false">DJ17/DM17</f>
        <v>3.40041067761807</v>
      </c>
      <c r="DQ17" s="4" t="n">
        <f aca="false">DK17/DN17</f>
        <v>3.032</v>
      </c>
      <c r="DR17" s="4" t="n">
        <f aca="false">DL17/DO17</f>
        <v>2.44444444444444</v>
      </c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</row>
    <row r="18" customFormat="false" ht="12.8" hidden="false" customHeight="false" outlineLevel="0" collapsed="false">
      <c r="A18" s="1" t="n">
        <f aca="false">AMP_invivo_awal!A18</f>
        <v>5</v>
      </c>
      <c r="B18" s="1" t="str">
        <f aca="false">AMP_invivo_awal!B18</f>
        <v>Choi_et_al.</v>
      </c>
      <c r="C18" s="1" t="n">
        <f aca="false">AMP_invivo_awal!C18</f>
        <v>2013</v>
      </c>
      <c r="D18" s="1" t="str">
        <f aca="false">AMP_invivo_awal!D18</f>
        <v>antimicrobial_peptide_A3</v>
      </c>
      <c r="E18" s="1" t="str">
        <f aca="false">AMP_invivo_awal!E18</f>
        <v>purified_peptide</v>
      </c>
      <c r="F18" s="1" t="n">
        <f aca="false">IF(E18="control",1,IF(E18="peptide",2,IF(E18="crude_peptide",3,4)))</f>
        <v>4</v>
      </c>
      <c r="G18" s="1" t="str">
        <f aca="false">AMP_invivo_awal!F18</f>
        <v>feed</v>
      </c>
      <c r="H18" s="1" t="n">
        <f aca="false">AMP_invivo_awal!G18</f>
        <v>90</v>
      </c>
      <c r="I18" s="2" t="n">
        <f aca="false">H18</f>
        <v>90</v>
      </c>
      <c r="J18" s="1" t="str">
        <f aca="false">AMP_invivo_awal!H18</f>
        <v>ROSS_308</v>
      </c>
      <c r="K18" s="1" t="n">
        <f aca="false">IF(J18="Arbor_Acres", 1, IF(J18="ROSS_308", 2, IF(J18="Cobb_500", 3, IF(J18="Lohman_Brown", 4, IF(J18="Lingnan", 5, IF(J18="Unknown", 6, 7))))))</f>
        <v>2</v>
      </c>
      <c r="L18" s="1" t="str">
        <f aca="false">AMP_invivo_awal!I18</f>
        <v>unknown</v>
      </c>
      <c r="M18" s="1" t="n">
        <f aca="false">IF(L18="male", 1, IF(L18="female", 2, 3))</f>
        <v>3</v>
      </c>
      <c r="N18" s="1" t="str">
        <f aca="false">AMP_invivo_awal!J18</f>
        <v>1-21</v>
      </c>
      <c r="O18" s="1" t="str">
        <f aca="false">AMP_invivo_awal!K18</f>
        <v>22-35</v>
      </c>
      <c r="P18" s="1" t="str">
        <f aca="false">AMP_invivo_awal!L18</f>
        <v>1-35</v>
      </c>
      <c r="Q18" s="4" t="n">
        <v>765.98</v>
      </c>
      <c r="R18" s="4" t="n">
        <v>34.38</v>
      </c>
      <c r="S18" s="4" t="n">
        <v>54.1</v>
      </c>
      <c r="T18" s="4" t="n">
        <v>1.57</v>
      </c>
      <c r="U18" s="4" t="n">
        <v>1886.98</v>
      </c>
      <c r="V18" s="4" t="n">
        <v>80.07</v>
      </c>
      <c r="W18" s="4" t="n">
        <v>146.53</v>
      </c>
      <c r="X18" s="4" t="n">
        <v>1.83</v>
      </c>
      <c r="Y18" s="4" t="n">
        <v>1886.98</v>
      </c>
      <c r="Z18" s="4" t="n">
        <v>52.66</v>
      </c>
      <c r="AA18" s="4" t="n">
        <v>91.1</v>
      </c>
      <c r="AB18" s="4" t="n">
        <v>1.73</v>
      </c>
      <c r="AC18" s="4"/>
      <c r="AD18" s="4"/>
      <c r="AE18" s="4"/>
      <c r="AF18" s="4"/>
      <c r="AG18" s="4"/>
      <c r="AH18" s="4"/>
      <c r="AI18" s="4"/>
      <c r="AJ18" s="4"/>
      <c r="AK18" s="4"/>
      <c r="AL18" s="4" t="n">
        <v>77.1</v>
      </c>
      <c r="AM18" s="4"/>
      <c r="AN18" s="4" t="n">
        <v>68.18</v>
      </c>
      <c r="AO18" s="4" t="n">
        <v>77.65</v>
      </c>
      <c r="AP18" s="4"/>
      <c r="AQ18" s="4"/>
      <c r="AR18" s="4"/>
      <c r="AS18" s="4"/>
      <c r="AT18" s="4"/>
      <c r="AU18" s="4"/>
      <c r="AV18" s="4"/>
      <c r="AW18" s="4"/>
      <c r="AX18" s="4" t="n">
        <v>72.81</v>
      </c>
      <c r="AY18" s="4"/>
      <c r="AZ18" s="4" t="n">
        <v>68.1</v>
      </c>
      <c r="BA18" s="4" t="n">
        <v>74.37</v>
      </c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 t="n">
        <v>6.13</v>
      </c>
      <c r="CH18" s="4" t="n">
        <v>7.08</v>
      </c>
      <c r="CI18" s="4"/>
      <c r="CJ18" s="4"/>
      <c r="CK18" s="4" t="n">
        <v>8.15</v>
      </c>
      <c r="CL18" s="4" t="n">
        <v>6.19</v>
      </c>
      <c r="CM18" s="4" t="n">
        <v>7.12</v>
      </c>
      <c r="CN18" s="4"/>
      <c r="CO18" s="4"/>
      <c r="CP18" s="4" t="n">
        <v>8.17</v>
      </c>
      <c r="CQ18" s="4" t="n">
        <v>6.45</v>
      </c>
      <c r="CR18" s="4" t="n">
        <v>7.18</v>
      </c>
      <c r="CS18" s="4" t="n">
        <v>8.24</v>
      </c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 t="n">
        <v>6.24</v>
      </c>
      <c r="DE18" s="4" t="n">
        <v>7.15</v>
      </c>
      <c r="DF18" s="4" t="n">
        <v>8.21</v>
      </c>
      <c r="DG18" s="4"/>
      <c r="DH18" s="4"/>
      <c r="DI18" s="4"/>
      <c r="DJ18" s="4" t="n">
        <v>1696</v>
      </c>
      <c r="DK18" s="4" t="n">
        <v>1183</v>
      </c>
      <c r="DL18" s="4" t="n">
        <v>594</v>
      </c>
      <c r="DM18" s="4" t="n">
        <v>473</v>
      </c>
      <c r="DN18" s="4" t="n">
        <v>350</v>
      </c>
      <c r="DO18" s="4" t="n">
        <v>227</v>
      </c>
      <c r="DP18" s="4" t="n">
        <f aca="false">DJ18/DM18</f>
        <v>3.58562367864693</v>
      </c>
      <c r="DQ18" s="4" t="n">
        <f aca="false">DK18/DN18</f>
        <v>3.38</v>
      </c>
      <c r="DR18" s="4" t="n">
        <f aca="false">DL18/DO18</f>
        <v>2.61674008810573</v>
      </c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</row>
    <row r="19" customFormat="false" ht="12.8" hidden="false" customHeight="false" outlineLevel="0" collapsed="false">
      <c r="A19" s="1" t="n">
        <f aca="false">AMP_invivo_awal!A19</f>
        <v>6</v>
      </c>
      <c r="B19" s="1" t="str">
        <f aca="false">AMP_invivo_awal!B19</f>
        <v>Choi_et_al.</v>
      </c>
      <c r="C19" s="1" t="n">
        <f aca="false">AMP_invivo_awal!C19</f>
        <v>2013</v>
      </c>
      <c r="D19" s="1" t="str">
        <f aca="false">AMP_invivo_awal!D19</f>
        <v>control</v>
      </c>
      <c r="E19" s="1" t="str">
        <f aca="false">AMP_invivo_awal!E19</f>
        <v>control</v>
      </c>
      <c r="F19" s="1" t="n">
        <f aca="false">IF(E19="control",1,IF(E19="peptide",2,IF(E19="crude_peptide",3,4)))</f>
        <v>1</v>
      </c>
      <c r="G19" s="1" t="str">
        <f aca="false">AMP_invivo_awal!F19</f>
        <v>control</v>
      </c>
      <c r="H19" s="1" t="n">
        <f aca="false">AMP_invivo_awal!G19</f>
        <v>0</v>
      </c>
      <c r="I19" s="2" t="n">
        <f aca="false">H19</f>
        <v>0</v>
      </c>
      <c r="J19" s="1" t="str">
        <f aca="false">AMP_invivo_awal!H19</f>
        <v>ROSS_308</v>
      </c>
      <c r="K19" s="1" t="n">
        <f aca="false">IF(J19="Arbor_Acres", 1, IF(J19="ROSS_308", 2, IF(J19="Cobb_500", 3, IF(J19="Lohman_Brown", 4, IF(J19="Lingnan", 5, IF(J19="Unknown", 6, 7))))))</f>
        <v>2</v>
      </c>
      <c r="L19" s="1" t="str">
        <f aca="false">AMP_invivo_awal!I19</f>
        <v>unknown</v>
      </c>
      <c r="M19" s="1" t="n">
        <f aca="false">IF(L19="male", 1, IF(L19="female", 2, 3))</f>
        <v>3</v>
      </c>
      <c r="N19" s="1" t="str">
        <f aca="false">AMP_invivo_awal!J19</f>
        <v>1-21</v>
      </c>
      <c r="O19" s="1" t="str">
        <f aca="false">AMP_invivo_awal!K19</f>
        <v>22-35</v>
      </c>
      <c r="P19" s="1" t="str">
        <f aca="false">AMP_invivo_awal!L19</f>
        <v>1-35</v>
      </c>
      <c r="Q19" s="4" t="n">
        <v>803.99</v>
      </c>
      <c r="R19" s="4" t="n">
        <v>36.19</v>
      </c>
      <c r="S19" s="4" t="n">
        <v>55.95</v>
      </c>
      <c r="T19" s="4" t="n">
        <v>1.55</v>
      </c>
      <c r="U19" s="4" t="n">
        <v>1914.99</v>
      </c>
      <c r="V19" s="4" t="n">
        <v>79.36</v>
      </c>
      <c r="W19" s="4" t="n">
        <v>153.16</v>
      </c>
      <c r="X19" s="4" t="n">
        <v>1.93</v>
      </c>
      <c r="Y19" s="4" t="n">
        <v>1914.99</v>
      </c>
      <c r="Z19" s="4" t="n">
        <v>52.17</v>
      </c>
      <c r="AA19" s="4" t="n">
        <v>94.95</v>
      </c>
      <c r="AB19" s="4" t="n">
        <v>1.82</v>
      </c>
      <c r="AC19" s="4"/>
      <c r="AD19" s="4"/>
      <c r="AE19" s="4"/>
      <c r="AF19" s="4"/>
      <c r="AG19" s="4"/>
      <c r="AH19" s="4"/>
      <c r="AI19" s="4"/>
      <c r="AJ19" s="4"/>
      <c r="AK19" s="4"/>
      <c r="AL19" s="4" t="n">
        <v>77.81</v>
      </c>
      <c r="AM19" s="4"/>
      <c r="AN19" s="4" t="n">
        <v>68.38</v>
      </c>
      <c r="AO19" s="4"/>
      <c r="AP19" s="4"/>
      <c r="AQ19" s="4"/>
      <c r="AR19" s="4"/>
      <c r="AS19" s="4"/>
      <c r="AT19" s="4"/>
      <c r="AU19" s="4"/>
      <c r="AV19" s="4"/>
      <c r="AW19" s="4"/>
      <c r="AX19" s="4" t="n">
        <v>76.04</v>
      </c>
      <c r="AY19" s="4"/>
      <c r="AZ19" s="4" t="n">
        <v>66.11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 t="n">
        <v>4.69</v>
      </c>
      <c r="CH19" s="4" t="n">
        <v>7.15</v>
      </c>
      <c r="CI19" s="4"/>
      <c r="CJ19" s="4"/>
      <c r="CK19" s="4" t="n">
        <v>8.53</v>
      </c>
      <c r="CL19" s="4" t="n">
        <v>4.78</v>
      </c>
      <c r="CM19" s="4" t="n">
        <v>7.23</v>
      </c>
      <c r="CN19" s="4"/>
      <c r="CO19" s="4"/>
      <c r="CP19" s="4" t="n">
        <v>8.64</v>
      </c>
      <c r="CQ19" s="4" t="n">
        <v>6.87</v>
      </c>
      <c r="CR19" s="4" t="n">
        <v>7.49</v>
      </c>
      <c r="CS19" s="4" t="n">
        <v>8.74</v>
      </c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 t="n">
        <v>6.81</v>
      </c>
      <c r="DE19" s="4" t="n">
        <v>7.44</v>
      </c>
      <c r="DF19" s="4" t="n">
        <v>8.7</v>
      </c>
      <c r="DG19" s="4"/>
      <c r="DH19" s="4"/>
      <c r="DI19" s="4"/>
      <c r="DJ19" s="4" t="n">
        <v>1746</v>
      </c>
      <c r="DK19" s="4" t="n">
        <v>1060</v>
      </c>
      <c r="DL19" s="4" t="n">
        <v>515</v>
      </c>
      <c r="DM19" s="4" t="n">
        <v>661</v>
      </c>
      <c r="DN19" s="4" t="n">
        <v>447</v>
      </c>
      <c r="DO19" s="4" t="n">
        <v>249</v>
      </c>
      <c r="DP19" s="4" t="n">
        <f aca="false">DJ19/DM19</f>
        <v>2.64145234493192</v>
      </c>
      <c r="DQ19" s="4" t="n">
        <f aca="false">DK19/DN19</f>
        <v>2.37136465324385</v>
      </c>
      <c r="DR19" s="4" t="n">
        <f aca="false">DL19/DO19</f>
        <v>2.06827309236948</v>
      </c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</row>
    <row r="20" customFormat="false" ht="12.8" hidden="false" customHeight="false" outlineLevel="0" collapsed="false">
      <c r="A20" s="1" t="n">
        <f aca="false">AMP_invivo_awal!A20</f>
        <v>6</v>
      </c>
      <c r="B20" s="1" t="str">
        <f aca="false">AMP_invivo_awal!B20</f>
        <v>Choi_et_al.</v>
      </c>
      <c r="C20" s="1" t="n">
        <f aca="false">AMP_invivo_awal!C20</f>
        <v>2013</v>
      </c>
      <c r="D20" s="1" t="str">
        <f aca="false">AMP_invivo_awal!D20</f>
        <v>antimicrobial_peptide_P5</v>
      </c>
      <c r="E20" s="1" t="str">
        <f aca="false">AMP_invivo_awal!E20</f>
        <v>purified_peptide</v>
      </c>
      <c r="F20" s="1" t="n">
        <f aca="false">IF(E20="control",1,IF(E20="peptide",2,IF(E20="crude_peptide",3,4)))</f>
        <v>4</v>
      </c>
      <c r="G20" s="1" t="str">
        <f aca="false">AMP_invivo_awal!F20</f>
        <v>feed</v>
      </c>
      <c r="H20" s="1" t="n">
        <f aca="false">AMP_invivo_awal!G20</f>
        <v>40</v>
      </c>
      <c r="I20" s="2" t="n">
        <f aca="false">H20</f>
        <v>40</v>
      </c>
      <c r="J20" s="1" t="str">
        <f aca="false">AMP_invivo_awal!H20</f>
        <v>ROSS_308</v>
      </c>
      <c r="K20" s="1" t="n">
        <f aca="false">IF(J20="Arbor_Acres", 1, IF(J20="ROSS_308", 2, IF(J20="Cobb_500", 3, IF(J20="Lohman_Brown", 4, IF(J20="Lingnan", 5, IF(J20="Unknown", 6, 7))))))</f>
        <v>2</v>
      </c>
      <c r="L20" s="1" t="str">
        <f aca="false">AMP_invivo_awal!I20</f>
        <v>unknown</v>
      </c>
      <c r="M20" s="1" t="n">
        <f aca="false">IF(L20="male", 1, IF(L20="female", 2, 3))</f>
        <v>3</v>
      </c>
      <c r="N20" s="1" t="str">
        <f aca="false">AMP_invivo_awal!J20</f>
        <v>1-21</v>
      </c>
      <c r="O20" s="1" t="str">
        <f aca="false">AMP_invivo_awal!K20</f>
        <v>22-35</v>
      </c>
      <c r="P20" s="1" t="str">
        <f aca="false">AMP_invivo_awal!L20</f>
        <v>1-35</v>
      </c>
      <c r="Q20" s="4" t="n">
        <v>821</v>
      </c>
      <c r="R20" s="4" t="n">
        <v>37</v>
      </c>
      <c r="S20" s="4" t="n">
        <v>56.52</v>
      </c>
      <c r="T20" s="4" t="n">
        <v>1.53</v>
      </c>
      <c r="U20" s="4" t="n">
        <v>1983</v>
      </c>
      <c r="V20" s="4" t="n">
        <v>83</v>
      </c>
      <c r="W20" s="4" t="n">
        <v>156.04</v>
      </c>
      <c r="X20" s="4" t="n">
        <v>1.88</v>
      </c>
      <c r="Y20" s="4" t="n">
        <v>1983</v>
      </c>
      <c r="Z20" s="4" t="n">
        <v>54.09</v>
      </c>
      <c r="AA20" s="4" t="n">
        <v>96.27</v>
      </c>
      <c r="AB20" s="4" t="n">
        <v>1.78</v>
      </c>
      <c r="AC20" s="4"/>
      <c r="AD20" s="4"/>
      <c r="AE20" s="4"/>
      <c r="AF20" s="4"/>
      <c r="AG20" s="4"/>
      <c r="AH20" s="4"/>
      <c r="AI20" s="4"/>
      <c r="AJ20" s="4"/>
      <c r="AK20" s="4"/>
      <c r="AL20" s="4" t="n">
        <v>78.73</v>
      </c>
      <c r="AM20" s="4"/>
      <c r="AN20" s="4" t="n">
        <v>69.27</v>
      </c>
      <c r="AO20" s="4"/>
      <c r="AP20" s="4"/>
      <c r="AQ20" s="4"/>
      <c r="AR20" s="4"/>
      <c r="AS20" s="4"/>
      <c r="AT20" s="4"/>
      <c r="AU20" s="4"/>
      <c r="AV20" s="4"/>
      <c r="AW20" s="4"/>
      <c r="AX20" s="4" t="n">
        <v>76.75</v>
      </c>
      <c r="AY20" s="4"/>
      <c r="AZ20" s="4" t="n">
        <v>67.06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 t="n">
        <v>4.42</v>
      </c>
      <c r="CH20" s="4" t="n">
        <v>7.1</v>
      </c>
      <c r="CI20" s="4"/>
      <c r="CJ20" s="4"/>
      <c r="CK20" s="4" t="n">
        <v>8.48</v>
      </c>
      <c r="CL20" s="4" t="n">
        <v>4.49</v>
      </c>
      <c r="CM20" s="4" t="n">
        <v>7.12</v>
      </c>
      <c r="CN20" s="4"/>
      <c r="CO20" s="4"/>
      <c r="CP20" s="4" t="n">
        <v>8.49</v>
      </c>
      <c r="CQ20" s="4" t="n">
        <v>6.79</v>
      </c>
      <c r="CR20" s="4" t="n">
        <v>7.41</v>
      </c>
      <c r="CS20" s="4" t="n">
        <v>8.61</v>
      </c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 t="n">
        <v>6.62</v>
      </c>
      <c r="DE20" s="4" t="n">
        <v>7.35</v>
      </c>
      <c r="DF20" s="4" t="n">
        <v>8.53</v>
      </c>
      <c r="DG20" s="4"/>
      <c r="DH20" s="4"/>
      <c r="DI20" s="4"/>
      <c r="DJ20" s="4" t="n">
        <v>1863</v>
      </c>
      <c r="DK20" s="4" t="n">
        <v>1120</v>
      </c>
      <c r="DL20" s="4" t="n">
        <v>547</v>
      </c>
      <c r="DM20" s="4" t="n">
        <v>639</v>
      </c>
      <c r="DN20" s="4" t="n">
        <v>434</v>
      </c>
      <c r="DO20" s="4" t="n">
        <v>234</v>
      </c>
      <c r="DP20" s="4" t="n">
        <f aca="false">DJ20/DM20</f>
        <v>2.91549295774648</v>
      </c>
      <c r="DQ20" s="4" t="n">
        <f aca="false">DK20/DN20</f>
        <v>2.58064516129032</v>
      </c>
      <c r="DR20" s="4" t="n">
        <f aca="false">DL20/DO20</f>
        <v>2.33760683760684</v>
      </c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</row>
    <row r="21" customFormat="false" ht="12.8" hidden="false" customHeight="false" outlineLevel="0" collapsed="false">
      <c r="A21" s="1" t="n">
        <f aca="false">AMP_invivo_awal!A21</f>
        <v>6</v>
      </c>
      <c r="B21" s="1" t="str">
        <f aca="false">AMP_invivo_awal!B21</f>
        <v>Choi_et_al.</v>
      </c>
      <c r="C21" s="1" t="n">
        <f aca="false">AMP_invivo_awal!C21</f>
        <v>2013</v>
      </c>
      <c r="D21" s="1" t="str">
        <f aca="false">AMP_invivo_awal!D21</f>
        <v>antimicrobial_peptide_P5</v>
      </c>
      <c r="E21" s="1" t="str">
        <f aca="false">AMP_invivo_awal!E21</f>
        <v>purified_peptide</v>
      </c>
      <c r="F21" s="1" t="n">
        <f aca="false">IF(E21="control",1,IF(E21="peptide",2,IF(E21="crude_peptide",3,4)))</f>
        <v>4</v>
      </c>
      <c r="G21" s="1" t="str">
        <f aca="false">AMP_invivo_awal!F21</f>
        <v>feed</v>
      </c>
      <c r="H21" s="1" t="n">
        <f aca="false">AMP_invivo_awal!G21</f>
        <v>60</v>
      </c>
      <c r="I21" s="2" t="n">
        <f aca="false">H21</f>
        <v>60</v>
      </c>
      <c r="J21" s="1" t="str">
        <f aca="false">AMP_invivo_awal!H21</f>
        <v>ROSS_308</v>
      </c>
      <c r="K21" s="1" t="n">
        <f aca="false">IF(J21="Arbor_Acres", 1, IF(J21="ROSS_308", 2, IF(J21="Cobb_500", 3, IF(J21="Lohman_Brown", 4, IF(J21="Lingnan", 5, IF(J21="Unknown", 6, 7))))))</f>
        <v>2</v>
      </c>
      <c r="L21" s="1" t="str">
        <f aca="false">AMP_invivo_awal!I21</f>
        <v>unknown</v>
      </c>
      <c r="M21" s="1" t="n">
        <f aca="false">IF(L21="male", 1, IF(L21="female", 2, 3))</f>
        <v>3</v>
      </c>
      <c r="N21" s="1" t="str">
        <f aca="false">AMP_invivo_awal!J21</f>
        <v>1-21</v>
      </c>
      <c r="O21" s="1" t="str">
        <f aca="false">AMP_invivo_awal!K21</f>
        <v>22-35</v>
      </c>
      <c r="P21" s="1" t="str">
        <f aca="false">AMP_invivo_awal!L21</f>
        <v>1-35</v>
      </c>
      <c r="Q21" s="4" t="n">
        <v>836.96</v>
      </c>
      <c r="R21" s="4" t="n">
        <v>37.76</v>
      </c>
      <c r="S21" s="4" t="n">
        <v>56.71</v>
      </c>
      <c r="T21" s="4" t="n">
        <v>1.5</v>
      </c>
      <c r="U21" s="4" t="n">
        <v>2043.96</v>
      </c>
      <c r="V21" s="4" t="n">
        <v>86.21</v>
      </c>
      <c r="W21" s="4" t="n">
        <v>158.63</v>
      </c>
      <c r="X21" s="4" t="n">
        <v>1.84</v>
      </c>
      <c r="Y21" s="4" t="n">
        <v>2043.96</v>
      </c>
      <c r="Z21" s="4" t="n">
        <v>55.86</v>
      </c>
      <c r="AA21" s="4" t="n">
        <v>97.19</v>
      </c>
      <c r="AB21" s="4" t="n">
        <v>1.74</v>
      </c>
      <c r="AC21" s="4"/>
      <c r="AD21" s="4"/>
      <c r="AE21" s="4"/>
      <c r="AF21" s="4"/>
      <c r="AG21" s="4"/>
      <c r="AH21" s="4"/>
      <c r="AI21" s="4"/>
      <c r="AJ21" s="4"/>
      <c r="AK21" s="4"/>
      <c r="AL21" s="4" t="n">
        <v>79.8</v>
      </c>
      <c r="AM21" s="4"/>
      <c r="AN21" s="4" t="n">
        <v>70.42</v>
      </c>
      <c r="AO21" s="4"/>
      <c r="AP21" s="4"/>
      <c r="AQ21" s="4"/>
      <c r="AR21" s="4"/>
      <c r="AS21" s="4"/>
      <c r="AT21" s="4"/>
      <c r="AU21" s="4"/>
      <c r="AV21" s="4"/>
      <c r="AW21" s="4"/>
      <c r="AX21" s="4" t="n">
        <v>77.97</v>
      </c>
      <c r="AY21" s="4"/>
      <c r="AZ21" s="4" t="n">
        <v>68.73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 t="n">
        <v>4.34</v>
      </c>
      <c r="CH21" s="4" t="n">
        <v>7.03</v>
      </c>
      <c r="CI21" s="4"/>
      <c r="CJ21" s="4"/>
      <c r="CK21" s="4" t="n">
        <v>8.3</v>
      </c>
      <c r="CL21" s="4" t="n">
        <v>4.42</v>
      </c>
      <c r="CM21" s="4" t="n">
        <v>7.09</v>
      </c>
      <c r="CN21" s="4"/>
      <c r="CO21" s="4"/>
      <c r="CP21" s="4" t="n">
        <v>8.39</v>
      </c>
      <c r="CQ21" s="4" t="n">
        <v>6.61</v>
      </c>
      <c r="CR21" s="4" t="n">
        <v>7.39</v>
      </c>
      <c r="CS21" s="4" t="n">
        <v>8.54</v>
      </c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 t="n">
        <v>6.47</v>
      </c>
      <c r="DE21" s="4" t="n">
        <v>7.25</v>
      </c>
      <c r="DF21" s="4" t="n">
        <v>8.46</v>
      </c>
      <c r="DG21" s="4"/>
      <c r="DH21" s="4"/>
      <c r="DI21" s="4"/>
      <c r="DJ21" s="4" t="n">
        <v>1897</v>
      </c>
      <c r="DK21" s="4" t="n">
        <v>1185</v>
      </c>
      <c r="DL21" s="4" t="n">
        <v>572</v>
      </c>
      <c r="DM21" s="4" t="n">
        <v>628</v>
      </c>
      <c r="DN21" s="4" t="n">
        <v>412</v>
      </c>
      <c r="DO21" s="4" t="n">
        <v>214</v>
      </c>
      <c r="DP21" s="4" t="n">
        <f aca="false">DJ21/DM21</f>
        <v>3.02070063694268</v>
      </c>
      <c r="DQ21" s="4" t="n">
        <f aca="false">DK21/DN21</f>
        <v>2.87621359223301</v>
      </c>
      <c r="DR21" s="4" t="n">
        <f aca="false">DL21/DO21</f>
        <v>2.67289719626168</v>
      </c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</row>
    <row r="22" customFormat="false" ht="12.8" hidden="false" customHeight="false" outlineLevel="0" collapsed="false">
      <c r="A22" s="1" t="n">
        <f aca="false">AMP_invivo_awal!A22</f>
        <v>7</v>
      </c>
      <c r="B22" s="1" t="str">
        <f aca="false">AMP_invivo_awal!B22</f>
        <v>Abdel-Latif_et_al.</v>
      </c>
      <c r="C22" s="1" t="n">
        <f aca="false">AMP_invivo_awal!C22</f>
        <v>2017</v>
      </c>
      <c r="D22" s="1" t="str">
        <f aca="false">AMP_invivo_awal!D22</f>
        <v>control</v>
      </c>
      <c r="E22" s="1" t="str">
        <f aca="false">AMP_invivo_awal!E22</f>
        <v>control</v>
      </c>
      <c r="F22" s="1" t="n">
        <f aca="false">IF(E22="control",1,IF(E22="peptide",2,IF(E22="crude_peptide",3,4)))</f>
        <v>1</v>
      </c>
      <c r="G22" s="1" t="str">
        <f aca="false">AMP_invivo_awal!F22</f>
        <v>control</v>
      </c>
      <c r="H22" s="1" t="n">
        <f aca="false">AMP_invivo_awal!G22</f>
        <v>0</v>
      </c>
      <c r="I22" s="2" t="n">
        <f aca="false">H22</f>
        <v>0</v>
      </c>
      <c r="J22" s="1" t="str">
        <f aca="false">AMP_invivo_awal!H22</f>
        <v>ROSS_308</v>
      </c>
      <c r="K22" s="1" t="n">
        <f aca="false">IF(J22="Arbor_Acres", 1, IF(J22="ROSS_308", 2, IF(J22="Cobb_500", 3, IF(J22="Lohman_Brown", 4, IF(J22="Lingnan", 5, IF(J22="Unknown", 6, 7))))))</f>
        <v>2</v>
      </c>
      <c r="L22" s="1" t="str">
        <f aca="false">AMP_invivo_awal!I22</f>
        <v>unknown</v>
      </c>
      <c r="M22" s="1" t="n">
        <f aca="false">IF(L22="male", 1, IF(L22="female", 2, 3))</f>
        <v>3</v>
      </c>
      <c r="N22" s="1" t="str">
        <f aca="false">AMP_invivo_awal!J22</f>
        <v>1-21</v>
      </c>
      <c r="O22" s="1" t="str">
        <f aca="false">AMP_invivo_awal!K22</f>
        <v>22-35</v>
      </c>
      <c r="P22" s="1" t="str">
        <f aca="false">AMP_invivo_awal!L22</f>
        <v>1-35</v>
      </c>
      <c r="Q22" s="4" t="n">
        <v>774.33</v>
      </c>
      <c r="R22" s="4" t="n">
        <v>34.91</v>
      </c>
      <c r="S22" s="4" t="n">
        <v>48.73</v>
      </c>
      <c r="T22" s="4" t="n">
        <v>1.41</v>
      </c>
      <c r="U22" s="4" t="n">
        <v>1771.22</v>
      </c>
      <c r="V22" s="4" t="n">
        <v>71.21</v>
      </c>
      <c r="W22" s="4" t="n">
        <v>129.56</v>
      </c>
      <c r="X22" s="4" t="n">
        <v>1.82</v>
      </c>
      <c r="Y22" s="4" t="n">
        <v>1771.22</v>
      </c>
      <c r="Z22" s="4" t="n">
        <v>49.43</v>
      </c>
      <c r="AA22" s="4" t="n">
        <v>81.06</v>
      </c>
      <c r="AB22" s="4" t="n">
        <v>1.64</v>
      </c>
      <c r="AC22" s="4"/>
      <c r="AD22" s="4"/>
      <c r="AE22" s="27" t="n">
        <v>3.12</v>
      </c>
      <c r="AF22" s="4" t="n">
        <v>261.39</v>
      </c>
      <c r="AG22" s="27" t="n">
        <v>256.09</v>
      </c>
      <c r="AH22" s="27" t="n">
        <v>2.97</v>
      </c>
      <c r="AI22" s="27" t="n">
        <v>288.05</v>
      </c>
      <c r="AJ22" s="27" t="n">
        <v>281.63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 t="n">
        <v>4.46</v>
      </c>
      <c r="BP22" s="4" t="n">
        <v>3.57</v>
      </c>
      <c r="BQ22" s="4" t="n">
        <v>0.89</v>
      </c>
      <c r="BR22" s="4" t="n">
        <f aca="false">BP22/BQ22</f>
        <v>4.01123595505618</v>
      </c>
      <c r="BS22" s="4" t="n">
        <v>106.96</v>
      </c>
      <c r="BT22" s="4"/>
      <c r="BU22" s="27" t="n">
        <v>135.79</v>
      </c>
      <c r="BV22" s="27" t="n">
        <v>0.33</v>
      </c>
      <c r="BW22" s="27" t="n">
        <v>9.29</v>
      </c>
      <c r="BX22" s="4" t="n">
        <v>5.22</v>
      </c>
      <c r="BY22" s="4" t="n">
        <v>3.61</v>
      </c>
      <c r="BZ22" s="4" t="n">
        <v>1.61</v>
      </c>
      <c r="CA22" s="4" t="n">
        <f aca="false">BY22/BZ22</f>
        <v>2.24223602484472</v>
      </c>
      <c r="CB22" s="4" t="n">
        <v>108.22</v>
      </c>
      <c r="CC22" s="4"/>
      <c r="CD22" s="27" t="n">
        <v>133.56</v>
      </c>
      <c r="CE22" s="27" t="n">
        <v>0.51</v>
      </c>
      <c r="CF22" s="27" t="n">
        <v>8.37</v>
      </c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 t="n">
        <v>7</v>
      </c>
      <c r="CR22" s="4" t="n">
        <v>6.9</v>
      </c>
      <c r="CS22" s="4" t="n">
        <v>5.2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 t="n">
        <v>7.1</v>
      </c>
      <c r="DE22" s="4" t="n">
        <v>8.5</v>
      </c>
      <c r="DF22" s="4" t="n">
        <v>6.4</v>
      </c>
      <c r="DG22" s="4"/>
      <c r="DH22" s="4"/>
      <c r="DI22" s="4"/>
      <c r="DJ22" s="4"/>
      <c r="DK22" s="4"/>
      <c r="DL22" s="4" t="n">
        <v>602</v>
      </c>
      <c r="DM22" s="4"/>
      <c r="DN22" s="4"/>
      <c r="DO22" s="4" t="n">
        <v>86</v>
      </c>
      <c r="DP22" s="4"/>
      <c r="DQ22" s="4"/>
      <c r="DR22" s="4" t="n">
        <f aca="false">DL22/DO22</f>
        <v>7</v>
      </c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27" t="n">
        <v>19.1</v>
      </c>
      <c r="ET22" s="27" t="n">
        <v>200.78</v>
      </c>
      <c r="EU22" s="4"/>
      <c r="EV22" s="4"/>
      <c r="EW22" s="4"/>
      <c r="EX22" s="4"/>
      <c r="EY22" s="4"/>
      <c r="EZ22" s="27" t="n">
        <v>17.27</v>
      </c>
      <c r="FA22" s="27" t="n">
        <v>207.33</v>
      </c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</row>
    <row r="23" customFormat="false" ht="12.8" hidden="false" customHeight="false" outlineLevel="0" collapsed="false">
      <c r="A23" s="1" t="n">
        <f aca="false">AMP_invivo_awal!A23</f>
        <v>7</v>
      </c>
      <c r="B23" s="1" t="str">
        <f aca="false">AMP_invivo_awal!B23</f>
        <v>Abdel-Latif_et_al.</v>
      </c>
      <c r="C23" s="1" t="n">
        <f aca="false">AMP_invivo_awal!C23</f>
        <v>2017</v>
      </c>
      <c r="D23" s="1" t="str">
        <f aca="false">AMP_invivo_awal!D23</f>
        <v>lysozyme</v>
      </c>
      <c r="E23" s="1" t="str">
        <f aca="false">AMP_invivo_awal!E23</f>
        <v>purified_peptide</v>
      </c>
      <c r="F23" s="1" t="n">
        <f aca="false">IF(E23="control",1,IF(E23="peptide",2,IF(E23="crude_peptide",3,4)))</f>
        <v>4</v>
      </c>
      <c r="G23" s="1" t="str">
        <f aca="false">AMP_invivo_awal!F23</f>
        <v>feed</v>
      </c>
      <c r="H23" s="1" t="n">
        <f aca="false">AMP_invivo_awal!G23</f>
        <v>70</v>
      </c>
      <c r="I23" s="2" t="n">
        <f aca="false">H23</f>
        <v>70</v>
      </c>
      <c r="J23" s="1" t="str">
        <f aca="false">AMP_invivo_awal!H23</f>
        <v>ROSS_308</v>
      </c>
      <c r="K23" s="1" t="n">
        <f aca="false">IF(J23="Arbor_Acres", 1, IF(J23="ROSS_308", 2, IF(J23="Cobb_500", 3, IF(J23="Lohman_Brown", 4, IF(J23="Lingnan", 5, IF(J23="Unknown", 6, 7))))))</f>
        <v>2</v>
      </c>
      <c r="L23" s="1" t="str">
        <f aca="false">AMP_invivo_awal!I23</f>
        <v>unknown</v>
      </c>
      <c r="M23" s="1" t="n">
        <f aca="false">IF(L23="male", 1, IF(L23="female", 2, 3))</f>
        <v>3</v>
      </c>
      <c r="N23" s="1" t="str">
        <f aca="false">AMP_invivo_awal!J23</f>
        <v>1-21</v>
      </c>
      <c r="O23" s="1" t="str">
        <f aca="false">AMP_invivo_awal!K23</f>
        <v>22-35</v>
      </c>
      <c r="P23" s="1" t="str">
        <f aca="false">AMP_invivo_awal!L23</f>
        <v>1-35</v>
      </c>
      <c r="Q23" s="4" t="n">
        <v>818.5</v>
      </c>
      <c r="R23" s="4" t="n">
        <v>37.04</v>
      </c>
      <c r="S23" s="4" t="n">
        <v>48.78</v>
      </c>
      <c r="T23" s="4" t="n">
        <v>1.33</v>
      </c>
      <c r="U23" s="4" t="n">
        <v>1823.91</v>
      </c>
      <c r="V23" s="4" t="n">
        <v>71.82</v>
      </c>
      <c r="W23" s="4" t="n">
        <v>128.08</v>
      </c>
      <c r="X23" s="4" t="n">
        <v>1.78</v>
      </c>
      <c r="Y23" s="4" t="n">
        <v>1823.91</v>
      </c>
      <c r="Z23" s="4" t="n">
        <v>50.95</v>
      </c>
      <c r="AA23" s="4" t="n">
        <v>80.5</v>
      </c>
      <c r="AB23" s="4" t="n">
        <v>1.58</v>
      </c>
      <c r="AC23" s="4"/>
      <c r="AD23" s="4"/>
      <c r="AE23" s="27" t="n">
        <v>3.3</v>
      </c>
      <c r="AF23" s="27" t="n">
        <v>293.06</v>
      </c>
      <c r="AG23" s="27" t="n">
        <v>282.18</v>
      </c>
      <c r="AH23" s="27" t="n">
        <v>3.07</v>
      </c>
      <c r="AI23" s="27" t="n">
        <v>330.18</v>
      </c>
      <c r="AJ23" s="27" t="n">
        <v>322.83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 t="n">
        <v>5.13</v>
      </c>
      <c r="BP23" s="4" t="n">
        <v>3.62</v>
      </c>
      <c r="BQ23" s="4" t="n">
        <v>1.51</v>
      </c>
      <c r="BR23" s="4" t="n">
        <f aca="false">BP23/BQ23</f>
        <v>2.39735099337748</v>
      </c>
      <c r="BS23" s="4" t="n">
        <v>113.03</v>
      </c>
      <c r="BT23" s="4"/>
      <c r="BU23" s="27" t="n">
        <v>137.23</v>
      </c>
      <c r="BV23" s="27" t="n">
        <v>0.33</v>
      </c>
      <c r="BW23" s="27" t="n">
        <v>9.28</v>
      </c>
      <c r="BX23" s="4" t="n">
        <v>5.7</v>
      </c>
      <c r="BY23" s="4" t="n">
        <v>3.73</v>
      </c>
      <c r="BZ23" s="4" t="n">
        <v>1.97</v>
      </c>
      <c r="CA23" s="4" t="n">
        <f aca="false">BY23/BZ23</f>
        <v>1.89340101522843</v>
      </c>
      <c r="CB23" s="4" t="n">
        <v>129.93</v>
      </c>
      <c r="CC23" s="4"/>
      <c r="CD23" s="27" t="n">
        <v>130.41</v>
      </c>
      <c r="CE23" s="27" t="n">
        <v>0.48</v>
      </c>
      <c r="CF23" s="27" t="n">
        <v>6.6</v>
      </c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 t="n">
        <v>5.5</v>
      </c>
      <c r="CR23" s="4" t="n">
        <v>6</v>
      </c>
      <c r="CS23" s="4" t="n">
        <v>5.4</v>
      </c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 t="n">
        <v>6.7</v>
      </c>
      <c r="DE23" s="4" t="n">
        <v>8.3</v>
      </c>
      <c r="DF23" s="4" t="n">
        <v>6.3</v>
      </c>
      <c r="DG23" s="4"/>
      <c r="DH23" s="4"/>
      <c r="DI23" s="4"/>
      <c r="DJ23" s="4"/>
      <c r="DK23" s="4"/>
      <c r="DL23" s="4" t="n">
        <v>730</v>
      </c>
      <c r="DM23" s="4"/>
      <c r="DN23" s="4"/>
      <c r="DO23" s="4" t="n">
        <v>132</v>
      </c>
      <c r="DP23" s="4"/>
      <c r="DQ23" s="4"/>
      <c r="DR23" s="4" t="n">
        <f aca="false">DL23/DO23</f>
        <v>5.53030303030303</v>
      </c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27" t="n">
        <v>18.52</v>
      </c>
      <c r="ET23" s="27" t="n">
        <v>209</v>
      </c>
      <c r="EU23" s="4"/>
      <c r="EV23" s="4"/>
      <c r="EW23" s="4"/>
      <c r="EX23" s="4"/>
      <c r="EY23" s="4"/>
      <c r="EZ23" s="27" t="n">
        <v>16.71</v>
      </c>
      <c r="FA23" s="27" t="n">
        <v>208.77</v>
      </c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</row>
    <row r="24" customFormat="false" ht="12.8" hidden="false" customHeight="false" outlineLevel="0" collapsed="false">
      <c r="A24" s="1" t="n">
        <f aca="false">AMP_invivo_awal!A24</f>
        <v>7</v>
      </c>
      <c r="B24" s="1" t="str">
        <f aca="false">AMP_invivo_awal!B24</f>
        <v>Abdel-Latif_et_al.</v>
      </c>
      <c r="C24" s="1" t="n">
        <f aca="false">AMP_invivo_awal!C24</f>
        <v>2017</v>
      </c>
      <c r="D24" s="1" t="str">
        <f aca="false">AMP_invivo_awal!D24</f>
        <v>lysozyme</v>
      </c>
      <c r="E24" s="1" t="str">
        <f aca="false">AMP_invivo_awal!E24</f>
        <v>purified_peptide</v>
      </c>
      <c r="F24" s="1" t="n">
        <f aca="false">IF(E24="control",1,IF(E24="peptide",2,IF(E24="crude_peptide",3,4)))</f>
        <v>4</v>
      </c>
      <c r="G24" s="1" t="str">
        <f aca="false">AMP_invivo_awal!F24</f>
        <v>feed</v>
      </c>
      <c r="H24" s="1" t="n">
        <f aca="false">AMP_invivo_awal!G24</f>
        <v>90</v>
      </c>
      <c r="I24" s="2" t="n">
        <f aca="false">H24</f>
        <v>90</v>
      </c>
      <c r="J24" s="1" t="str">
        <f aca="false">AMP_invivo_awal!H24</f>
        <v>ROSS_308</v>
      </c>
      <c r="K24" s="1" t="n">
        <f aca="false">IF(J24="Arbor_Acres", 1, IF(J24="ROSS_308", 2, IF(J24="Cobb_500", 3, IF(J24="Lohman_Brown", 4, IF(J24="Lingnan", 5, IF(J24="Unknown", 6, 7))))))</f>
        <v>2</v>
      </c>
      <c r="L24" s="1" t="str">
        <f aca="false">AMP_invivo_awal!I24</f>
        <v>unknown</v>
      </c>
      <c r="M24" s="1" t="n">
        <f aca="false">IF(L24="male", 1, IF(L24="female", 2, 3))</f>
        <v>3</v>
      </c>
      <c r="N24" s="1" t="str">
        <f aca="false">AMP_invivo_awal!J24</f>
        <v>1-21</v>
      </c>
      <c r="O24" s="1" t="str">
        <f aca="false">AMP_invivo_awal!K24</f>
        <v>22-35</v>
      </c>
      <c r="P24" s="1" t="str">
        <f aca="false">AMP_invivo_awal!L24</f>
        <v>1-35</v>
      </c>
      <c r="Q24" s="4" t="n">
        <v>813.66</v>
      </c>
      <c r="R24" s="4" t="n">
        <v>36.75</v>
      </c>
      <c r="S24" s="4" t="n">
        <v>48.42</v>
      </c>
      <c r="T24" s="4" t="n">
        <v>1.33</v>
      </c>
      <c r="U24" s="4" t="n">
        <v>1871.84</v>
      </c>
      <c r="V24" s="4" t="n">
        <v>75.58</v>
      </c>
      <c r="W24" s="4" t="n">
        <v>128.66</v>
      </c>
      <c r="X24" s="4" t="n">
        <v>1.7</v>
      </c>
      <c r="Y24" s="4" t="n">
        <v>1871.84</v>
      </c>
      <c r="Z24" s="4" t="n">
        <v>52.28</v>
      </c>
      <c r="AA24" s="4" t="n">
        <v>80.52</v>
      </c>
      <c r="AB24" s="4" t="n">
        <v>1.54</v>
      </c>
      <c r="AC24" s="4"/>
      <c r="AD24" s="4"/>
      <c r="AE24" s="27" t="n">
        <v>3.3</v>
      </c>
      <c r="AF24" s="27" t="n">
        <v>291.6</v>
      </c>
      <c r="AG24" s="27" t="n">
        <v>303.59</v>
      </c>
      <c r="AH24" s="27" t="n">
        <v>3.15</v>
      </c>
      <c r="AI24" s="27" t="n">
        <v>347.58</v>
      </c>
      <c r="AJ24" s="27" t="n">
        <v>339.87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 t="n">
        <v>4.4</v>
      </c>
      <c r="BP24" s="4" t="n">
        <v>3.14</v>
      </c>
      <c r="BQ24" s="4" t="n">
        <v>1.26</v>
      </c>
      <c r="BR24" s="4" t="n">
        <f aca="false">BP24/BQ24</f>
        <v>2.49206349206349</v>
      </c>
      <c r="BS24" s="4" t="n">
        <v>88.83</v>
      </c>
      <c r="BT24" s="4"/>
      <c r="BU24" s="27" t="n">
        <v>132.84</v>
      </c>
      <c r="BV24" s="27" t="n">
        <v>0.36</v>
      </c>
      <c r="BW24" s="27" t="n">
        <v>6.74</v>
      </c>
      <c r="BX24" s="4" t="n">
        <v>5.39</v>
      </c>
      <c r="BY24" s="4" t="n">
        <v>3.29</v>
      </c>
      <c r="BZ24" s="4" t="n">
        <v>2.1</v>
      </c>
      <c r="CA24" s="4" t="n">
        <f aca="false">BY24/BZ24</f>
        <v>1.56666666666667</v>
      </c>
      <c r="CB24" s="4" t="n">
        <v>113.58</v>
      </c>
      <c r="CC24" s="4"/>
      <c r="CD24" s="27" t="n">
        <v>130.01</v>
      </c>
      <c r="CE24" s="27" t="n">
        <v>0.46</v>
      </c>
      <c r="CF24" s="27" t="n">
        <v>6.12</v>
      </c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 t="n">
        <v>5.5</v>
      </c>
      <c r="CR24" s="4" t="n">
        <v>5.9</v>
      </c>
      <c r="CS24" s="4" t="n">
        <v>5.9</v>
      </c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 t="n">
        <v>6.3</v>
      </c>
      <c r="DE24" s="4" t="n">
        <v>8</v>
      </c>
      <c r="DF24" s="4" t="n">
        <v>6.6</v>
      </c>
      <c r="DG24" s="4"/>
      <c r="DH24" s="4"/>
      <c r="DI24" s="4"/>
      <c r="DJ24" s="4"/>
      <c r="DK24" s="4"/>
      <c r="DL24" s="4" t="n">
        <v>1030</v>
      </c>
      <c r="DM24" s="4"/>
      <c r="DN24" s="4"/>
      <c r="DO24" s="4" t="n">
        <v>169</v>
      </c>
      <c r="DP24" s="4"/>
      <c r="DQ24" s="4"/>
      <c r="DR24" s="4" t="n">
        <f aca="false">DL24/DO24</f>
        <v>6.09467455621302</v>
      </c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27" t="n">
        <v>22.5</v>
      </c>
      <c r="ET24" s="27" t="n">
        <v>206.33</v>
      </c>
      <c r="EU24" s="4"/>
      <c r="EV24" s="4"/>
      <c r="EW24" s="4"/>
      <c r="EX24" s="4"/>
      <c r="EY24" s="4"/>
      <c r="EZ24" s="27" t="n">
        <v>13.9</v>
      </c>
      <c r="FA24" s="27" t="n">
        <v>204.18</v>
      </c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</row>
    <row r="25" customFormat="false" ht="12.8" hidden="false" customHeight="false" outlineLevel="0" collapsed="false">
      <c r="A25" s="1" t="n">
        <f aca="false">AMP_invivo_awal!A25</f>
        <v>7</v>
      </c>
      <c r="B25" s="1" t="str">
        <f aca="false">AMP_invivo_awal!B25</f>
        <v>Abdel-Latif_et_al.</v>
      </c>
      <c r="C25" s="1" t="n">
        <f aca="false">AMP_invivo_awal!C25</f>
        <v>2017</v>
      </c>
      <c r="D25" s="1" t="str">
        <f aca="false">AMP_invivo_awal!D25</f>
        <v>lysozyme</v>
      </c>
      <c r="E25" s="1" t="str">
        <f aca="false">AMP_invivo_awal!E25</f>
        <v>purified_peptide</v>
      </c>
      <c r="F25" s="1" t="n">
        <f aca="false">IF(E25="control",1,IF(E25="peptide",2,IF(E25="crude_peptide",3,4)))</f>
        <v>4</v>
      </c>
      <c r="G25" s="1" t="str">
        <f aca="false">AMP_invivo_awal!F25</f>
        <v>feed</v>
      </c>
      <c r="H25" s="1" t="n">
        <f aca="false">AMP_invivo_awal!G25</f>
        <v>120</v>
      </c>
      <c r="I25" s="2" t="n">
        <f aca="false">H25</f>
        <v>120</v>
      </c>
      <c r="J25" s="1" t="str">
        <f aca="false">AMP_invivo_awal!H25</f>
        <v>ROSS_308</v>
      </c>
      <c r="K25" s="1" t="n">
        <f aca="false">IF(J25="Arbor_Acres", 1, IF(J25="ROSS_308", 2, IF(J25="Cobb_500", 3, IF(J25="Lohman_Brown", 4, IF(J25="Lingnan", 5, IF(J25="Unknown", 6, 7))))))</f>
        <v>2</v>
      </c>
      <c r="L25" s="1" t="str">
        <f aca="false">AMP_invivo_awal!I25</f>
        <v>unknown</v>
      </c>
      <c r="M25" s="1" t="n">
        <f aca="false">IF(L25="male", 1, IF(L25="female", 2, 3))</f>
        <v>3</v>
      </c>
      <c r="N25" s="1" t="str">
        <f aca="false">AMP_invivo_awal!J25</f>
        <v>1-21</v>
      </c>
      <c r="O25" s="1" t="str">
        <f aca="false">AMP_invivo_awal!K25</f>
        <v>22-35</v>
      </c>
      <c r="P25" s="1" t="str">
        <f aca="false">AMP_invivo_awal!L25</f>
        <v>1-35</v>
      </c>
      <c r="Q25" s="4" t="n">
        <v>814.5</v>
      </c>
      <c r="R25" s="4" t="n">
        <v>36.83</v>
      </c>
      <c r="S25" s="4" t="n">
        <v>49.12</v>
      </c>
      <c r="T25" s="4" t="n">
        <v>1.35</v>
      </c>
      <c r="U25" s="4" t="n">
        <v>1828.14</v>
      </c>
      <c r="V25" s="4" t="n">
        <v>72.4</v>
      </c>
      <c r="W25" s="4" t="n">
        <v>129.28</v>
      </c>
      <c r="X25" s="4" t="n">
        <v>1.79</v>
      </c>
      <c r="Y25" s="4" t="n">
        <v>1828.14</v>
      </c>
      <c r="Z25" s="4" t="n">
        <v>51.06</v>
      </c>
      <c r="AA25" s="4" t="n">
        <v>81.18</v>
      </c>
      <c r="AB25" s="4" t="n">
        <v>1.59</v>
      </c>
      <c r="AC25" s="4"/>
      <c r="AD25" s="4"/>
      <c r="AE25" s="27" t="n">
        <v>3.26</v>
      </c>
      <c r="AF25" s="27" t="n">
        <v>283.16</v>
      </c>
      <c r="AG25" s="27" t="n">
        <v>308.1</v>
      </c>
      <c r="AH25" s="27" t="n">
        <v>3.05</v>
      </c>
      <c r="AI25" s="27" t="n">
        <v>329.01</v>
      </c>
      <c r="AJ25" s="27" t="n">
        <v>321.63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 t="n">
        <v>4.98</v>
      </c>
      <c r="BP25" s="4" t="n">
        <v>3.27</v>
      </c>
      <c r="BQ25" s="4" t="n">
        <v>1.71</v>
      </c>
      <c r="BR25" s="4" t="n">
        <f aca="false">BP25/BQ25</f>
        <v>1.91228070175439</v>
      </c>
      <c r="BS25" s="4" t="n">
        <v>118.34</v>
      </c>
      <c r="BT25" s="4"/>
      <c r="BU25" s="27" t="n">
        <v>136.22</v>
      </c>
      <c r="BV25" s="27" t="n">
        <v>0.34</v>
      </c>
      <c r="BW25" s="27" t="n">
        <v>5.62</v>
      </c>
      <c r="BX25" s="4" t="n">
        <v>6.77</v>
      </c>
      <c r="BY25" s="4" t="n">
        <v>3.82</v>
      </c>
      <c r="BZ25" s="4" t="n">
        <v>2.69</v>
      </c>
      <c r="CA25" s="4" t="n">
        <f aca="false">BY25/BZ25</f>
        <v>1.42007434944238</v>
      </c>
      <c r="CB25" s="4" t="n">
        <v>145.41</v>
      </c>
      <c r="CC25" s="4"/>
      <c r="CD25" s="27" t="n">
        <v>139.32</v>
      </c>
      <c r="CE25" s="27" t="n">
        <v>0.49</v>
      </c>
      <c r="CF25" s="27" t="n">
        <v>6.35</v>
      </c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 t="n">
        <v>7.3</v>
      </c>
      <c r="CR25" s="4" t="n">
        <v>6.3</v>
      </c>
      <c r="CS25" s="4" t="n">
        <v>4.4</v>
      </c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 t="n">
        <v>7.9</v>
      </c>
      <c r="DE25" s="4" t="n">
        <v>8.4</v>
      </c>
      <c r="DF25" s="4" t="n">
        <v>5.4</v>
      </c>
      <c r="DG25" s="4"/>
      <c r="DH25" s="4"/>
      <c r="DI25" s="4"/>
      <c r="DJ25" s="4"/>
      <c r="DK25" s="4"/>
      <c r="DL25" s="4" t="n">
        <v>624</v>
      </c>
      <c r="DM25" s="4"/>
      <c r="DN25" s="4"/>
      <c r="DO25" s="4" t="n">
        <v>116</v>
      </c>
      <c r="DP25" s="4"/>
      <c r="DQ25" s="4"/>
      <c r="DR25" s="4" t="n">
        <f aca="false">DL25/DO25</f>
        <v>5.37931034482759</v>
      </c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27" t="n">
        <v>22.26</v>
      </c>
      <c r="ET25" s="27" t="n">
        <v>208.93</v>
      </c>
      <c r="EU25" s="4"/>
      <c r="EV25" s="4"/>
      <c r="EW25" s="4"/>
      <c r="EX25" s="4"/>
      <c r="EY25" s="4"/>
      <c r="EZ25" s="27" t="n">
        <v>16.32</v>
      </c>
      <c r="FA25" s="27" t="n">
        <v>206.66</v>
      </c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</row>
    <row r="26" customFormat="false" ht="12.8" hidden="false" customHeight="false" outlineLevel="0" collapsed="false">
      <c r="A26" s="1" t="n">
        <f aca="false">AMP_invivo_awal!A26</f>
        <v>8</v>
      </c>
      <c r="B26" s="1" t="str">
        <f aca="false">AMP_invivo_awal!B26</f>
        <v>Abdollahi_et_al.</v>
      </c>
      <c r="C26" s="1" t="n">
        <f aca="false">AMP_invivo_awal!C26</f>
        <v>2017</v>
      </c>
      <c r="D26" s="1" t="str">
        <f aca="false">AMP_invivo_awal!D26</f>
        <v>control</v>
      </c>
      <c r="E26" s="1" t="str">
        <f aca="false">AMP_invivo_awal!E26</f>
        <v>control</v>
      </c>
      <c r="F26" s="1" t="n">
        <f aca="false">IF(E26="control",1,IF(E26="peptide",2,IF(E26="crude_peptide",3,4)))</f>
        <v>1</v>
      </c>
      <c r="G26" s="1" t="str">
        <f aca="false">AMP_invivo_awal!F26</f>
        <v>control</v>
      </c>
      <c r="H26" s="1" t="n">
        <f aca="false">AMP_invivo_awal!G26</f>
        <v>0</v>
      </c>
      <c r="I26" s="2" t="n">
        <f aca="false">H26</f>
        <v>0</v>
      </c>
      <c r="J26" s="1" t="str">
        <f aca="false">AMP_invivo_awal!H26</f>
        <v>ROSS_308</v>
      </c>
      <c r="K26" s="1" t="n">
        <f aca="false">IF(J26="Arbor_Acres", 1, IF(J26="ROSS_308", 2, IF(J26="Cobb_500", 3, IF(J26="Lohman_Brown", 4, IF(J26="Lingnan", 5, IF(J26="Unknown", 6, 7))))))</f>
        <v>2</v>
      </c>
      <c r="L26" s="1" t="str">
        <f aca="false">AMP_invivo_awal!I26</f>
        <v>male</v>
      </c>
      <c r="M26" s="1" t="n">
        <f aca="false">IF(L26="male", 1, IF(L26="female", 2, 3))</f>
        <v>1</v>
      </c>
      <c r="N26" s="1" t="str">
        <f aca="false">AMP_invivo_awal!J26</f>
        <v>1-21</v>
      </c>
      <c r="O26" s="1" t="str">
        <f aca="false">AMP_invivo_awal!K26</f>
        <v>unknown</v>
      </c>
      <c r="P26" s="1" t="str">
        <f aca="false">AMP_invivo_awal!L26</f>
        <v>1-21</v>
      </c>
      <c r="Q26" s="4" t="n">
        <v>1016</v>
      </c>
      <c r="R26" s="4" t="n">
        <v>46.29</v>
      </c>
      <c r="S26" s="4" t="n">
        <v>60.14</v>
      </c>
      <c r="T26" s="4" t="n">
        <v>1.3</v>
      </c>
      <c r="U26" s="4"/>
      <c r="V26" s="4"/>
      <c r="W26" s="4"/>
      <c r="X26" s="4"/>
      <c r="Y26" s="4" t="n">
        <v>1016</v>
      </c>
      <c r="Z26" s="4" t="n">
        <v>46.29</v>
      </c>
      <c r="AA26" s="4" t="n">
        <v>60.14</v>
      </c>
      <c r="AB26" s="4" t="n">
        <v>1.3</v>
      </c>
      <c r="AC26" s="4"/>
      <c r="AD26" s="4"/>
      <c r="AE26" s="4"/>
      <c r="AF26" s="4"/>
      <c r="AG26" s="4"/>
      <c r="AH26" s="4"/>
      <c r="AI26" s="4"/>
      <c r="AJ26" s="4"/>
      <c r="AK26" s="4" t="n">
        <v>3.8</v>
      </c>
      <c r="AL26" s="4" t="n">
        <v>61.1</v>
      </c>
      <c r="AM26" s="4"/>
      <c r="AN26" s="4" t="n">
        <v>71.6</v>
      </c>
      <c r="AO26" s="4" t="n">
        <v>67.3</v>
      </c>
      <c r="AP26" s="4"/>
      <c r="AQ26" s="4"/>
      <c r="AR26" s="4"/>
      <c r="AS26" s="4" t="n">
        <v>94.4</v>
      </c>
      <c r="AT26" s="4" t="n">
        <v>91</v>
      </c>
      <c r="AU26" s="4" t="n">
        <v>25.8</v>
      </c>
      <c r="AV26" s="4" t="n">
        <v>39.7</v>
      </c>
      <c r="AW26" s="4" t="n">
        <v>36.9</v>
      </c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 t="n">
        <v>0.65</v>
      </c>
      <c r="BJ26" s="4" t="n">
        <v>1.14</v>
      </c>
      <c r="BK26" s="4" t="n">
        <v>3.09</v>
      </c>
      <c r="BL26" s="4" t="n">
        <v>0.077</v>
      </c>
      <c r="BM26" s="4" t="n">
        <v>0.26</v>
      </c>
      <c r="BN26" s="4" t="n">
        <v>0.185</v>
      </c>
      <c r="BO26" s="4"/>
      <c r="BP26" s="4"/>
      <c r="BQ26" s="4"/>
      <c r="BR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 t="n">
        <v>32.9</v>
      </c>
      <c r="DH26" s="4" t="n">
        <v>23.4</v>
      </c>
      <c r="DI26" s="4"/>
      <c r="DJ26" s="4" t="n">
        <v>1786</v>
      </c>
      <c r="DK26" s="4" t="n">
        <v>1083</v>
      </c>
      <c r="DL26" s="4"/>
      <c r="DM26" s="4" t="n">
        <v>167</v>
      </c>
      <c r="DN26" s="4" t="n">
        <v>128</v>
      </c>
      <c r="DO26" s="4"/>
      <c r="DP26" s="4" t="n">
        <f aca="false">DJ26/DM26</f>
        <v>10.6946107784431</v>
      </c>
      <c r="DQ26" s="4" t="n">
        <f aca="false">DK26/DN26</f>
        <v>8.4609375</v>
      </c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</row>
    <row r="27" customFormat="false" ht="12.8" hidden="false" customHeight="false" outlineLevel="0" collapsed="false">
      <c r="A27" s="1" t="n">
        <f aca="false">AMP_invivo_awal!A27</f>
        <v>8</v>
      </c>
      <c r="B27" s="1" t="str">
        <f aca="false">AMP_invivo_awal!B27</f>
        <v>Abdollahi_et_al.</v>
      </c>
      <c r="C27" s="1" t="n">
        <f aca="false">AMP_invivo_awal!C27</f>
        <v>2017</v>
      </c>
      <c r="D27" s="1" t="str">
        <f aca="false">AMP_invivo_awal!D27</f>
        <v>soybean_bioactive_peptide</v>
      </c>
      <c r="E27" s="1" t="str">
        <f aca="false">AMP_invivo_awal!E27</f>
        <v>crude_peptide</v>
      </c>
      <c r="F27" s="1" t="n">
        <f aca="false">IF(E27="control",1,IF(E27="peptide",2,IF(E27="crude_peptide",3,4)))</f>
        <v>3</v>
      </c>
      <c r="G27" s="1" t="str">
        <f aca="false">AMP_invivo_awal!F27</f>
        <v>feed</v>
      </c>
      <c r="H27" s="1" t="n">
        <f aca="false">AMP_invivo_awal!G27</f>
        <v>1000</v>
      </c>
      <c r="I27" s="2" t="n">
        <f aca="false">H27</f>
        <v>1000</v>
      </c>
      <c r="J27" s="1" t="str">
        <f aca="false">AMP_invivo_awal!H27</f>
        <v>ROSS_308</v>
      </c>
      <c r="K27" s="1" t="n">
        <f aca="false">IF(J27="Arbor_Acres", 1, IF(J27="ROSS_308", 2, IF(J27="Cobb_500", 3, IF(J27="Lohman_Brown", 4, IF(J27="Lingnan", 5, IF(J27="Unknown", 6, 7))))))</f>
        <v>2</v>
      </c>
      <c r="L27" s="1" t="str">
        <f aca="false">AMP_invivo_awal!I27</f>
        <v>male</v>
      </c>
      <c r="M27" s="1" t="n">
        <f aca="false">IF(L27="male", 1, IF(L27="female", 2, 3))</f>
        <v>1</v>
      </c>
      <c r="N27" s="1" t="str">
        <f aca="false">AMP_invivo_awal!J27</f>
        <v>1-21</v>
      </c>
      <c r="O27" s="1" t="str">
        <f aca="false">AMP_invivo_awal!K27</f>
        <v>unknown</v>
      </c>
      <c r="P27" s="1" t="str">
        <f aca="false">AMP_invivo_awal!L27</f>
        <v>1-21</v>
      </c>
      <c r="Q27" s="4" t="n">
        <v>1034</v>
      </c>
      <c r="R27" s="4" t="n">
        <v>47.14</v>
      </c>
      <c r="S27" s="4" t="n">
        <v>60.67</v>
      </c>
      <c r="T27" s="4" t="n">
        <v>1.29</v>
      </c>
      <c r="U27" s="4"/>
      <c r="V27" s="4"/>
      <c r="W27" s="4"/>
      <c r="X27" s="4"/>
      <c r="Y27" s="4" t="n">
        <v>1034</v>
      </c>
      <c r="Z27" s="4" t="n">
        <v>47.14</v>
      </c>
      <c r="AA27" s="4" t="n">
        <v>60.67</v>
      </c>
      <c r="AB27" s="4" t="n">
        <v>1.29</v>
      </c>
      <c r="AC27" s="4"/>
      <c r="AD27" s="4"/>
      <c r="AE27" s="4"/>
      <c r="AF27" s="4"/>
      <c r="AG27" s="4"/>
      <c r="AH27" s="4"/>
      <c r="AI27" s="4"/>
      <c r="AJ27" s="4"/>
      <c r="AK27" s="4" t="n">
        <v>3.8</v>
      </c>
      <c r="AL27" s="4" t="n">
        <v>64.1</v>
      </c>
      <c r="AM27" s="4"/>
      <c r="AN27" s="4" t="n">
        <v>76</v>
      </c>
      <c r="AO27" s="4" t="n">
        <v>70.4</v>
      </c>
      <c r="AP27" s="4"/>
      <c r="AQ27" s="4"/>
      <c r="AR27" s="4"/>
      <c r="AS27" s="4" t="n">
        <v>95.2</v>
      </c>
      <c r="AT27" s="4" t="n">
        <v>90.9</v>
      </c>
      <c r="AU27" s="4" t="n">
        <v>25.1</v>
      </c>
      <c r="AV27" s="4" t="n">
        <v>40.3</v>
      </c>
      <c r="AW27" s="4" t="n">
        <v>39.1</v>
      </c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 t="n">
        <v>0.5</v>
      </c>
      <c r="BJ27" s="4" t="n">
        <v>0.99</v>
      </c>
      <c r="BK27" s="4" t="n">
        <v>3.03</v>
      </c>
      <c r="BL27" s="4" t="n">
        <v>0.086</v>
      </c>
      <c r="BM27" s="4" t="n">
        <v>0.28</v>
      </c>
      <c r="BN27" s="4" t="n">
        <v>0.197</v>
      </c>
      <c r="BO27" s="4"/>
      <c r="BP27" s="4"/>
      <c r="BQ27" s="4"/>
      <c r="BR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 t="n">
        <v>31.2</v>
      </c>
      <c r="DH27" s="4" t="n">
        <v>23.3</v>
      </c>
      <c r="DI27" s="4"/>
      <c r="DJ27" s="4" t="n">
        <v>1930</v>
      </c>
      <c r="DK27" s="4" t="n">
        <v>1052</v>
      </c>
      <c r="DL27" s="4"/>
      <c r="DM27" s="4" t="n">
        <v>171</v>
      </c>
      <c r="DN27" s="4" t="n">
        <v>132</v>
      </c>
      <c r="DO27" s="4"/>
      <c r="DP27" s="4" t="n">
        <f aca="false">DJ27/DM27</f>
        <v>11.2865497076023</v>
      </c>
      <c r="DQ27" s="4" t="n">
        <f aca="false">DK27/DN27</f>
        <v>7.96969696969697</v>
      </c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</row>
    <row r="28" customFormat="false" ht="12.8" hidden="false" customHeight="false" outlineLevel="0" collapsed="false">
      <c r="A28" s="1" t="n">
        <f aca="false">AMP_invivo_awal!A28</f>
        <v>8</v>
      </c>
      <c r="B28" s="1" t="str">
        <f aca="false">AMP_invivo_awal!B28</f>
        <v>Abdollahi_et_al.</v>
      </c>
      <c r="C28" s="1" t="n">
        <f aca="false">AMP_invivo_awal!C28</f>
        <v>2017</v>
      </c>
      <c r="D28" s="1" t="str">
        <f aca="false">AMP_invivo_awal!D28</f>
        <v>soybean_bioactive_peptide</v>
      </c>
      <c r="E28" s="1" t="str">
        <f aca="false">AMP_invivo_awal!E28</f>
        <v>crude_peptide</v>
      </c>
      <c r="F28" s="1" t="n">
        <f aca="false">IF(E28="control",1,IF(E28="peptide",2,IF(E28="crude_peptide",3,4)))</f>
        <v>3</v>
      </c>
      <c r="G28" s="1" t="str">
        <f aca="false">AMP_invivo_awal!F28</f>
        <v>feed</v>
      </c>
      <c r="H28" s="1" t="n">
        <f aca="false">AMP_invivo_awal!G28</f>
        <v>2000</v>
      </c>
      <c r="I28" s="2" t="n">
        <f aca="false">H28</f>
        <v>2000</v>
      </c>
      <c r="J28" s="1" t="str">
        <f aca="false">AMP_invivo_awal!H28</f>
        <v>ROSS_308</v>
      </c>
      <c r="K28" s="1" t="n">
        <f aca="false">IF(J28="Arbor_Acres", 1, IF(J28="ROSS_308", 2, IF(J28="Cobb_500", 3, IF(J28="Lohman_Brown", 4, IF(J28="Lingnan", 5, IF(J28="Unknown", 6, 7))))))</f>
        <v>2</v>
      </c>
      <c r="L28" s="1" t="str">
        <f aca="false">AMP_invivo_awal!I28</f>
        <v>male</v>
      </c>
      <c r="M28" s="1" t="n">
        <f aca="false">IF(L28="male", 1, IF(L28="female", 2, 3))</f>
        <v>1</v>
      </c>
      <c r="N28" s="1" t="str">
        <f aca="false">AMP_invivo_awal!J28</f>
        <v>1-21</v>
      </c>
      <c r="O28" s="1" t="str">
        <f aca="false">AMP_invivo_awal!K28</f>
        <v>unknown</v>
      </c>
      <c r="P28" s="1" t="str">
        <f aca="false">AMP_invivo_awal!L28</f>
        <v>1-21</v>
      </c>
      <c r="Q28" s="4" t="n">
        <v>1037</v>
      </c>
      <c r="R28" s="4" t="n">
        <v>47.29</v>
      </c>
      <c r="S28" s="4" t="n">
        <v>60.43</v>
      </c>
      <c r="T28" s="4" t="n">
        <v>1.28</v>
      </c>
      <c r="U28" s="4"/>
      <c r="V28" s="4"/>
      <c r="W28" s="4"/>
      <c r="X28" s="4"/>
      <c r="Y28" s="4" t="n">
        <v>1037</v>
      </c>
      <c r="Z28" s="4" t="n">
        <v>47.29</v>
      </c>
      <c r="AA28" s="4" t="n">
        <v>60.43</v>
      </c>
      <c r="AB28" s="4" t="n">
        <v>1.28</v>
      </c>
      <c r="AC28" s="4"/>
      <c r="AD28" s="4"/>
      <c r="AE28" s="4"/>
      <c r="AF28" s="4"/>
      <c r="AG28" s="4"/>
      <c r="AH28" s="4"/>
      <c r="AI28" s="4"/>
      <c r="AJ28" s="4"/>
      <c r="AK28" s="4" t="n">
        <v>4.1</v>
      </c>
      <c r="AL28" s="4" t="n">
        <v>63.9</v>
      </c>
      <c r="AM28" s="4"/>
      <c r="AN28" s="4" t="n">
        <v>75.9</v>
      </c>
      <c r="AO28" s="4" t="n">
        <v>70.4</v>
      </c>
      <c r="AP28" s="4"/>
      <c r="AQ28" s="4"/>
      <c r="AR28" s="4"/>
      <c r="AS28" s="4" t="n">
        <v>95.3</v>
      </c>
      <c r="AT28" s="4" t="n">
        <v>91.6</v>
      </c>
      <c r="AU28" s="4" t="n">
        <v>29.6</v>
      </c>
      <c r="AV28" s="4" t="n">
        <v>41.8</v>
      </c>
      <c r="AW28" s="4" t="n">
        <v>40.9</v>
      </c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 t="n">
        <v>0.59</v>
      </c>
      <c r="BJ28" s="4" t="n">
        <v>1.06</v>
      </c>
      <c r="BK28" s="4" t="n">
        <v>3.01</v>
      </c>
      <c r="BL28" s="4" t="n">
        <v>0.092</v>
      </c>
      <c r="BM28" s="4" t="n">
        <v>0.29</v>
      </c>
      <c r="BN28" s="4" t="n">
        <v>0.195</v>
      </c>
      <c r="BO28" s="4"/>
      <c r="BP28" s="4"/>
      <c r="BQ28" s="4"/>
      <c r="BR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 t="n">
        <v>31.5</v>
      </c>
      <c r="DH28" s="4" t="n">
        <v>24.5</v>
      </c>
      <c r="DI28" s="4"/>
      <c r="DJ28" s="4" t="n">
        <v>1870</v>
      </c>
      <c r="DK28" s="4" t="n">
        <v>1102</v>
      </c>
      <c r="DL28" s="4"/>
      <c r="DM28" s="4" t="n">
        <v>164</v>
      </c>
      <c r="DN28" s="4" t="n">
        <v>125</v>
      </c>
      <c r="DO28" s="4"/>
      <c r="DP28" s="4" t="n">
        <f aca="false">DJ28/DM28</f>
        <v>11.4024390243902</v>
      </c>
      <c r="DQ28" s="4" t="n">
        <f aca="false">DK28/DN28</f>
        <v>8.816</v>
      </c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</row>
    <row r="29" customFormat="false" ht="12.8" hidden="false" customHeight="false" outlineLevel="0" collapsed="false">
      <c r="A29" s="1" t="n">
        <f aca="false">AMP_invivo_awal!A29</f>
        <v>8</v>
      </c>
      <c r="B29" s="1" t="str">
        <f aca="false">AMP_invivo_awal!B29</f>
        <v>Abdollahi_et_al.</v>
      </c>
      <c r="C29" s="1" t="n">
        <f aca="false">AMP_invivo_awal!C29</f>
        <v>2017</v>
      </c>
      <c r="D29" s="1" t="str">
        <f aca="false">AMP_invivo_awal!D29</f>
        <v>soybean_bioactive_peptide</v>
      </c>
      <c r="E29" s="1" t="str">
        <f aca="false">AMP_invivo_awal!E29</f>
        <v>crude_peptide</v>
      </c>
      <c r="F29" s="1" t="n">
        <f aca="false">IF(E29="control",1,IF(E29="peptide",2,IF(E29="crude_peptide",3,4)))</f>
        <v>3</v>
      </c>
      <c r="G29" s="1" t="str">
        <f aca="false">AMP_invivo_awal!F29</f>
        <v>feed</v>
      </c>
      <c r="H29" s="1" t="n">
        <f aca="false">AMP_invivo_awal!G29</f>
        <v>3000</v>
      </c>
      <c r="I29" s="2" t="n">
        <f aca="false">H29</f>
        <v>3000</v>
      </c>
      <c r="J29" s="1" t="str">
        <f aca="false">AMP_invivo_awal!H29</f>
        <v>ROSS_308</v>
      </c>
      <c r="K29" s="1" t="n">
        <f aca="false">IF(J29="Arbor_Acres", 1, IF(J29="ROSS_308", 2, IF(J29="Cobb_500", 3, IF(J29="Lohman_Brown", 4, IF(J29="Lingnan", 5, IF(J29="Unknown", 6, 7))))))</f>
        <v>2</v>
      </c>
      <c r="L29" s="1" t="str">
        <f aca="false">AMP_invivo_awal!I29</f>
        <v>male</v>
      </c>
      <c r="M29" s="1" t="n">
        <f aca="false">IF(L29="male", 1, IF(L29="female", 2, 3))</f>
        <v>1</v>
      </c>
      <c r="N29" s="1" t="str">
        <f aca="false">AMP_invivo_awal!J29</f>
        <v>1-21</v>
      </c>
      <c r="O29" s="1" t="str">
        <f aca="false">AMP_invivo_awal!K29</f>
        <v>unknown</v>
      </c>
      <c r="P29" s="1" t="str">
        <f aca="false">AMP_invivo_awal!L29</f>
        <v>1-21</v>
      </c>
      <c r="Q29" s="4" t="n">
        <v>1026</v>
      </c>
      <c r="R29" s="4" t="n">
        <v>46.76</v>
      </c>
      <c r="S29" s="4" t="n">
        <v>60.52</v>
      </c>
      <c r="T29" s="4" t="n">
        <v>1.3</v>
      </c>
      <c r="U29" s="4"/>
      <c r="V29" s="4"/>
      <c r="W29" s="4"/>
      <c r="X29" s="4"/>
      <c r="Y29" s="4" t="n">
        <v>1026</v>
      </c>
      <c r="Z29" s="4" t="n">
        <v>46.76</v>
      </c>
      <c r="AA29" s="4" t="n">
        <v>60.52</v>
      </c>
      <c r="AB29" s="4" t="n">
        <v>1.3</v>
      </c>
      <c r="AC29" s="4"/>
      <c r="AD29" s="4"/>
      <c r="AE29" s="4"/>
      <c r="AF29" s="4"/>
      <c r="AG29" s="4"/>
      <c r="AH29" s="4"/>
      <c r="AI29" s="4"/>
      <c r="AJ29" s="4"/>
      <c r="AK29" s="4" t="n">
        <v>4.1</v>
      </c>
      <c r="AL29" s="4" t="n">
        <v>64.4</v>
      </c>
      <c r="AM29" s="4"/>
      <c r="AN29" s="4" t="n">
        <v>74.9</v>
      </c>
      <c r="AO29" s="4" t="n">
        <v>70.2</v>
      </c>
      <c r="AP29" s="4"/>
      <c r="AQ29" s="4"/>
      <c r="AR29" s="4"/>
      <c r="AS29" s="4" t="n">
        <v>95.2</v>
      </c>
      <c r="AT29" s="4" t="n">
        <v>90.3</v>
      </c>
      <c r="AU29" s="4" t="n">
        <v>34.4</v>
      </c>
      <c r="AV29" s="4" t="n">
        <v>41.4</v>
      </c>
      <c r="AW29" s="4" t="n">
        <v>40.5</v>
      </c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 t="n">
        <v>0.58</v>
      </c>
      <c r="BJ29" s="4" t="n">
        <v>1.07</v>
      </c>
      <c r="BK29" s="4" t="n">
        <v>3.01</v>
      </c>
      <c r="BL29" s="4" t="n">
        <v>0.084</v>
      </c>
      <c r="BM29" s="4" t="n">
        <v>0.27</v>
      </c>
      <c r="BN29" s="4" t="n">
        <v>0.183</v>
      </c>
      <c r="BO29" s="4"/>
      <c r="BP29" s="4"/>
      <c r="BQ29" s="4"/>
      <c r="BR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 t="n">
        <v>31.7</v>
      </c>
      <c r="DH29" s="4" t="n">
        <v>24.5</v>
      </c>
      <c r="DI29" s="4"/>
      <c r="DJ29" s="4" t="n">
        <v>1999</v>
      </c>
      <c r="DK29" s="4" t="n">
        <v>1091</v>
      </c>
      <c r="DL29" s="4"/>
      <c r="DM29" s="4" t="n">
        <v>177</v>
      </c>
      <c r="DN29" s="4" t="n">
        <v>125</v>
      </c>
      <c r="DO29" s="4"/>
      <c r="DP29" s="4" t="n">
        <f aca="false">DJ29/DM29</f>
        <v>11.2937853107345</v>
      </c>
      <c r="DQ29" s="4" t="n">
        <f aca="false">DK29/DN29</f>
        <v>8.728</v>
      </c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</row>
    <row r="30" customFormat="false" ht="12.8" hidden="false" customHeight="false" outlineLevel="0" collapsed="false">
      <c r="A30" s="1" t="n">
        <f aca="false">AMP_invivo_awal!A30</f>
        <v>8</v>
      </c>
      <c r="B30" s="1" t="str">
        <f aca="false">AMP_invivo_awal!B30</f>
        <v>Abdollahi_et_al.</v>
      </c>
      <c r="C30" s="1" t="n">
        <f aca="false">AMP_invivo_awal!C30</f>
        <v>2017</v>
      </c>
      <c r="D30" s="1" t="str">
        <f aca="false">AMP_invivo_awal!D30</f>
        <v>soybean_bioactive_peptide</v>
      </c>
      <c r="E30" s="1" t="str">
        <f aca="false">AMP_invivo_awal!E30</f>
        <v>crude_peptide</v>
      </c>
      <c r="F30" s="1" t="n">
        <f aca="false">IF(E30="control",1,IF(E30="peptide",2,IF(E30="crude_peptide",3,4)))</f>
        <v>3</v>
      </c>
      <c r="G30" s="1" t="str">
        <f aca="false">AMP_invivo_awal!F30</f>
        <v>feed</v>
      </c>
      <c r="H30" s="1" t="n">
        <f aca="false">AMP_invivo_awal!G30</f>
        <v>4000</v>
      </c>
      <c r="I30" s="2" t="n">
        <f aca="false">H30</f>
        <v>4000</v>
      </c>
      <c r="J30" s="1" t="str">
        <f aca="false">AMP_invivo_awal!H30</f>
        <v>ROSS_308</v>
      </c>
      <c r="K30" s="1" t="n">
        <f aca="false">IF(J30="Arbor_Acres", 1, IF(J30="ROSS_308", 2, IF(J30="Cobb_500", 3, IF(J30="Lohman_Brown", 4, IF(J30="Lingnan", 5, IF(J30="Unknown", 6, 7))))))</f>
        <v>2</v>
      </c>
      <c r="L30" s="1" t="str">
        <f aca="false">AMP_invivo_awal!I30</f>
        <v>male</v>
      </c>
      <c r="M30" s="1" t="n">
        <f aca="false">IF(L30="male", 1, IF(L30="female", 2, 3))</f>
        <v>1</v>
      </c>
      <c r="N30" s="1" t="str">
        <f aca="false">AMP_invivo_awal!J30</f>
        <v>1-21</v>
      </c>
      <c r="O30" s="1" t="str">
        <f aca="false">AMP_invivo_awal!K30</f>
        <v>unknown</v>
      </c>
      <c r="P30" s="1" t="str">
        <f aca="false">AMP_invivo_awal!L30</f>
        <v>1-21</v>
      </c>
      <c r="Q30" s="4" t="n">
        <v>1011</v>
      </c>
      <c r="R30" s="4" t="n">
        <v>46.05</v>
      </c>
      <c r="S30" s="4" t="n">
        <v>59.1</v>
      </c>
      <c r="T30" s="4" t="n">
        <v>1.28</v>
      </c>
      <c r="U30" s="4"/>
      <c r="V30" s="4"/>
      <c r="W30" s="4"/>
      <c r="X30" s="4"/>
      <c r="Y30" s="4" t="n">
        <v>1011</v>
      </c>
      <c r="Z30" s="4" t="n">
        <v>46.05</v>
      </c>
      <c r="AA30" s="4" t="n">
        <v>59.1</v>
      </c>
      <c r="AB30" s="4" t="n">
        <v>1.28</v>
      </c>
      <c r="AC30" s="4"/>
      <c r="AD30" s="4"/>
      <c r="AE30" s="4"/>
      <c r="AF30" s="4"/>
      <c r="AG30" s="4"/>
      <c r="AH30" s="4"/>
      <c r="AI30" s="4"/>
      <c r="AJ30" s="4"/>
      <c r="AK30" s="4" t="n">
        <v>3.9</v>
      </c>
      <c r="AL30" s="4" t="n">
        <v>65.2</v>
      </c>
      <c r="AM30" s="4"/>
      <c r="AN30" s="4" t="n">
        <v>76.8</v>
      </c>
      <c r="AO30" s="4" t="n">
        <v>71.3</v>
      </c>
      <c r="AP30" s="4"/>
      <c r="AQ30" s="4"/>
      <c r="AR30" s="4"/>
      <c r="AS30" s="4" t="n">
        <v>95</v>
      </c>
      <c r="AT30" s="4" t="n">
        <v>90.6</v>
      </c>
      <c r="AU30" s="4" t="n">
        <v>28.9</v>
      </c>
      <c r="AV30" s="4" t="n">
        <v>43.3</v>
      </c>
      <c r="AW30" s="4" t="n">
        <v>42.1</v>
      </c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 t="n">
        <v>0.65</v>
      </c>
      <c r="BJ30" s="4" t="n">
        <v>1.08</v>
      </c>
      <c r="BK30" s="4" t="n">
        <v>2.86</v>
      </c>
      <c r="BL30" s="4" t="n">
        <v>0.081</v>
      </c>
      <c r="BM30" s="4" t="n">
        <v>0.27</v>
      </c>
      <c r="BN30" s="4" t="n">
        <v>0.199</v>
      </c>
      <c r="BO30" s="4"/>
      <c r="BP30" s="4"/>
      <c r="BQ30" s="4"/>
      <c r="BR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 t="n">
        <v>33.7</v>
      </c>
      <c r="DH30" s="4" t="n">
        <v>24.4</v>
      </c>
      <c r="DI30" s="4"/>
      <c r="DJ30" s="4" t="n">
        <v>1859</v>
      </c>
      <c r="DK30" s="4" t="n">
        <v>1111</v>
      </c>
      <c r="DL30" s="4"/>
      <c r="DM30" s="4" t="n">
        <v>174</v>
      </c>
      <c r="DN30" s="4" t="n">
        <v>133</v>
      </c>
      <c r="DO30" s="4"/>
      <c r="DP30" s="4" t="n">
        <f aca="false">DJ30/DM30</f>
        <v>10.683908045977</v>
      </c>
      <c r="DQ30" s="4" t="n">
        <f aca="false">DK30/DN30</f>
        <v>8.35338345864662</v>
      </c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</row>
    <row r="31" customFormat="false" ht="12.8" hidden="false" customHeight="false" outlineLevel="0" collapsed="false">
      <c r="A31" s="1" t="n">
        <f aca="false">AMP_invivo_awal!A31</f>
        <v>8</v>
      </c>
      <c r="B31" s="1" t="str">
        <f aca="false">AMP_invivo_awal!B31</f>
        <v>Abdollahi_et_al.</v>
      </c>
      <c r="C31" s="1" t="n">
        <f aca="false">AMP_invivo_awal!C31</f>
        <v>2017</v>
      </c>
      <c r="D31" s="1" t="str">
        <f aca="false">AMP_invivo_awal!D31</f>
        <v>soybean_bioactive_peptide</v>
      </c>
      <c r="E31" s="1" t="str">
        <f aca="false">AMP_invivo_awal!E31</f>
        <v>crude_peptide</v>
      </c>
      <c r="F31" s="1" t="n">
        <f aca="false">IF(E31="control",1,IF(E31="peptide",2,IF(E31="crude_peptide",3,4)))</f>
        <v>3</v>
      </c>
      <c r="G31" s="1" t="str">
        <f aca="false">AMP_invivo_awal!F31</f>
        <v>feed</v>
      </c>
      <c r="H31" s="1" t="n">
        <f aca="false">AMP_invivo_awal!G31</f>
        <v>5000</v>
      </c>
      <c r="I31" s="2" t="n">
        <f aca="false">H31</f>
        <v>5000</v>
      </c>
      <c r="J31" s="1" t="str">
        <f aca="false">AMP_invivo_awal!H31</f>
        <v>ROSS_308</v>
      </c>
      <c r="K31" s="1" t="n">
        <f aca="false">IF(J31="Arbor_Acres", 1, IF(J31="ROSS_308", 2, IF(J31="Cobb_500", 3, IF(J31="Lohman_Brown", 4, IF(J31="Lingnan", 5, IF(J31="Unknown", 6, 7))))))</f>
        <v>2</v>
      </c>
      <c r="L31" s="1" t="str">
        <f aca="false">AMP_invivo_awal!I31</f>
        <v>male</v>
      </c>
      <c r="M31" s="1" t="n">
        <f aca="false">IF(L31="male", 1, IF(L31="female", 2, 3))</f>
        <v>1</v>
      </c>
      <c r="N31" s="1" t="str">
        <f aca="false">AMP_invivo_awal!J31</f>
        <v>1-21</v>
      </c>
      <c r="O31" s="1" t="str">
        <f aca="false">AMP_invivo_awal!K31</f>
        <v>unknown</v>
      </c>
      <c r="P31" s="1" t="str">
        <f aca="false">AMP_invivo_awal!L31</f>
        <v>1-21</v>
      </c>
      <c r="Q31" s="4" t="n">
        <v>1041</v>
      </c>
      <c r="R31" s="4" t="n">
        <v>47.48</v>
      </c>
      <c r="S31" s="4" t="n">
        <v>59.86</v>
      </c>
      <c r="T31" s="4" t="n">
        <v>1.26</v>
      </c>
      <c r="U31" s="4"/>
      <c r="V31" s="4"/>
      <c r="W31" s="4"/>
      <c r="X31" s="4"/>
      <c r="Y31" s="4" t="n">
        <v>1041</v>
      </c>
      <c r="Z31" s="4" t="n">
        <v>47.48</v>
      </c>
      <c r="AA31" s="4" t="n">
        <v>59.86</v>
      </c>
      <c r="AB31" s="4" t="n">
        <v>1.26</v>
      </c>
      <c r="AC31" s="4"/>
      <c r="AD31" s="4"/>
      <c r="AE31" s="4"/>
      <c r="AF31" s="4"/>
      <c r="AG31" s="4"/>
      <c r="AH31" s="4"/>
      <c r="AI31" s="4"/>
      <c r="AJ31" s="4"/>
      <c r="AK31" s="4" t="n">
        <v>4</v>
      </c>
      <c r="AL31" s="4" t="n">
        <v>65.4</v>
      </c>
      <c r="AM31" s="4"/>
      <c r="AN31" s="4" t="n">
        <v>76.9</v>
      </c>
      <c r="AO31" s="4" t="n">
        <v>71.4</v>
      </c>
      <c r="AP31" s="4"/>
      <c r="AQ31" s="4"/>
      <c r="AR31" s="4"/>
      <c r="AS31" s="4" t="n">
        <v>95.1</v>
      </c>
      <c r="AT31" s="4" t="n">
        <v>91.6</v>
      </c>
      <c r="AU31" s="4" t="n">
        <v>32.9</v>
      </c>
      <c r="AV31" s="4" t="n">
        <v>41.4</v>
      </c>
      <c r="AW31" s="4" t="n">
        <v>41.8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 t="n">
        <v>0.48</v>
      </c>
      <c r="BJ31" s="4" t="n">
        <v>0.99</v>
      </c>
      <c r="BK31" s="4" t="n">
        <v>3.29</v>
      </c>
      <c r="BL31" s="4" t="n">
        <v>0.082</v>
      </c>
      <c r="BM31" s="4" t="n">
        <v>0.26</v>
      </c>
      <c r="BN31" s="4" t="n">
        <v>0.189</v>
      </c>
      <c r="BO31" s="4"/>
      <c r="BP31" s="4"/>
      <c r="BQ31" s="4"/>
      <c r="BR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 t="n">
        <v>33.1</v>
      </c>
      <c r="DH31" s="4" t="n">
        <v>23.8</v>
      </c>
      <c r="DI31" s="4"/>
      <c r="DJ31" s="4" t="n">
        <v>1845</v>
      </c>
      <c r="DK31" s="4" t="n">
        <v>1144</v>
      </c>
      <c r="DL31" s="4"/>
      <c r="DM31" s="4" t="n">
        <v>178</v>
      </c>
      <c r="DN31" s="4" t="n">
        <v>135</v>
      </c>
      <c r="DO31" s="4"/>
      <c r="DP31" s="4" t="n">
        <f aca="false">DJ31/DM31</f>
        <v>10.3651685393258</v>
      </c>
      <c r="DQ31" s="4" t="n">
        <f aca="false">DK31/DN31</f>
        <v>8.47407407407408</v>
      </c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</row>
    <row r="32" customFormat="false" ht="12.8" hidden="false" customHeight="false" outlineLevel="0" collapsed="false">
      <c r="A32" s="1" t="n">
        <f aca="false">AMP_invivo_awal!A32</f>
        <v>8</v>
      </c>
      <c r="B32" s="1" t="str">
        <f aca="false">AMP_invivo_awal!B32</f>
        <v>Abdollahi_et_al.</v>
      </c>
      <c r="C32" s="1" t="n">
        <f aca="false">AMP_invivo_awal!C32</f>
        <v>2017</v>
      </c>
      <c r="D32" s="1" t="str">
        <f aca="false">AMP_invivo_awal!D32</f>
        <v>soybean_bioactive_peptide</v>
      </c>
      <c r="E32" s="1" t="str">
        <f aca="false">AMP_invivo_awal!E32</f>
        <v>crude_peptide</v>
      </c>
      <c r="F32" s="1" t="n">
        <f aca="false">IF(E32="control",1,IF(E32="peptide",2,IF(E32="crude_peptide",3,4)))</f>
        <v>3</v>
      </c>
      <c r="G32" s="1" t="str">
        <f aca="false">AMP_invivo_awal!F32</f>
        <v>feed</v>
      </c>
      <c r="H32" s="1" t="n">
        <f aca="false">AMP_invivo_awal!G32</f>
        <v>6000</v>
      </c>
      <c r="I32" s="2" t="n">
        <f aca="false">H32</f>
        <v>6000</v>
      </c>
      <c r="J32" s="1" t="str">
        <f aca="false">AMP_invivo_awal!H32</f>
        <v>ROSS_308</v>
      </c>
      <c r="K32" s="1" t="n">
        <f aca="false">IF(J32="Arbor_Acres", 1, IF(J32="ROSS_308", 2, IF(J32="Cobb_500", 3, IF(J32="Lohman_Brown", 4, IF(J32="Lingnan", 5, IF(J32="Unknown", 6, 7))))))</f>
        <v>2</v>
      </c>
      <c r="L32" s="1" t="str">
        <f aca="false">AMP_invivo_awal!I32</f>
        <v>male</v>
      </c>
      <c r="M32" s="1" t="n">
        <f aca="false">IF(L32="male", 1, IF(L32="female", 2, 3))</f>
        <v>1</v>
      </c>
      <c r="N32" s="1" t="str">
        <f aca="false">AMP_invivo_awal!J32</f>
        <v>1-21</v>
      </c>
      <c r="O32" s="1" t="str">
        <f aca="false">AMP_invivo_awal!K32</f>
        <v>unknown</v>
      </c>
      <c r="P32" s="1" t="str">
        <f aca="false">AMP_invivo_awal!L32</f>
        <v>1-21</v>
      </c>
      <c r="Q32" s="4" t="n">
        <v>1031</v>
      </c>
      <c r="R32" s="4" t="n">
        <v>47</v>
      </c>
      <c r="S32" s="4" t="n">
        <v>58.57</v>
      </c>
      <c r="T32" s="4" t="n">
        <v>1.25</v>
      </c>
      <c r="U32" s="4"/>
      <c r="V32" s="4"/>
      <c r="W32" s="4"/>
      <c r="X32" s="4"/>
      <c r="Y32" s="4" t="n">
        <v>1031</v>
      </c>
      <c r="Z32" s="4" t="n">
        <v>47</v>
      </c>
      <c r="AA32" s="4" t="n">
        <v>58.57</v>
      </c>
      <c r="AB32" s="4" t="n">
        <v>1.25</v>
      </c>
      <c r="AC32" s="4"/>
      <c r="AD32" s="4"/>
      <c r="AE32" s="4"/>
      <c r="AF32" s="4"/>
      <c r="AG32" s="4"/>
      <c r="AH32" s="4"/>
      <c r="AI32" s="4"/>
      <c r="AJ32" s="4"/>
      <c r="AK32" s="4" t="n">
        <v>3.8</v>
      </c>
      <c r="AL32" s="4" t="n">
        <v>64.4</v>
      </c>
      <c r="AM32" s="4"/>
      <c r="AN32" s="4" t="n">
        <v>76.2</v>
      </c>
      <c r="AO32" s="4" t="n">
        <v>70.4</v>
      </c>
      <c r="AP32" s="4"/>
      <c r="AQ32" s="4"/>
      <c r="AR32" s="4"/>
      <c r="AS32" s="4" t="n">
        <v>94.9</v>
      </c>
      <c r="AT32" s="4" t="n">
        <v>89.3</v>
      </c>
      <c r="AU32" s="4" t="n">
        <v>29.7</v>
      </c>
      <c r="AV32" s="4" t="n">
        <v>40</v>
      </c>
      <c r="AW32" s="4" t="n">
        <v>38.9</v>
      </c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 t="n">
        <v>0.5</v>
      </c>
      <c r="BJ32" s="4" t="n">
        <v>1.01</v>
      </c>
      <c r="BK32" s="4" t="n">
        <v>2.93</v>
      </c>
      <c r="BL32" s="4" t="n">
        <v>0.081</v>
      </c>
      <c r="BM32" s="4" t="n">
        <v>0.31</v>
      </c>
      <c r="BN32" s="4" t="n">
        <v>0.198</v>
      </c>
      <c r="BO32" s="4"/>
      <c r="BP32" s="4"/>
      <c r="BQ32" s="4"/>
      <c r="BR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 t="n">
        <v>29.1</v>
      </c>
      <c r="DH32" s="4" t="n">
        <v>22.6</v>
      </c>
      <c r="DI32" s="4"/>
      <c r="DJ32" s="4" t="n">
        <v>1986</v>
      </c>
      <c r="DK32" s="4" t="n">
        <v>1126</v>
      </c>
      <c r="DL32" s="4"/>
      <c r="DM32" s="4" t="n">
        <v>177</v>
      </c>
      <c r="DN32" s="4" t="n">
        <v>140</v>
      </c>
      <c r="DO32" s="4"/>
      <c r="DP32" s="4" t="n">
        <f aca="false">DJ32/DM32</f>
        <v>11.2203389830508</v>
      </c>
      <c r="DQ32" s="4" t="n">
        <f aca="false">DK32/DN32</f>
        <v>8.04285714285714</v>
      </c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</row>
    <row r="33" customFormat="false" ht="12.8" hidden="false" customHeight="false" outlineLevel="0" collapsed="false">
      <c r="A33" s="1" t="n">
        <f aca="false">AMP_invivo_awal!A33</f>
        <v>9</v>
      </c>
      <c r="B33" s="1" t="str">
        <f aca="false">AMP_invivo_awal!B33</f>
        <v>Ma_et_al.</v>
      </c>
      <c r="C33" s="1" t="n">
        <f aca="false">AMP_invivo_awal!C33</f>
        <v>2019</v>
      </c>
      <c r="D33" s="1" t="str">
        <f aca="false">AMP_invivo_awal!D33</f>
        <v>control</v>
      </c>
      <c r="E33" s="1" t="str">
        <f aca="false">AMP_invivo_awal!E33</f>
        <v>control</v>
      </c>
      <c r="F33" s="1" t="n">
        <f aca="false">IF(E33="control",1,IF(E33="peptide",2,IF(E33="crude_peptide",3,4)))</f>
        <v>1</v>
      </c>
      <c r="G33" s="1" t="str">
        <f aca="false">AMP_invivo_awal!F33</f>
        <v>control</v>
      </c>
      <c r="H33" s="1" t="n">
        <f aca="false">AMP_invivo_awal!G33</f>
        <v>0</v>
      </c>
      <c r="I33" s="2" t="n">
        <f aca="false">H33</f>
        <v>0</v>
      </c>
      <c r="J33" s="1" t="str">
        <f aca="false">AMP_invivo_awal!H33</f>
        <v>Arbor_Acres</v>
      </c>
      <c r="K33" s="1" t="n">
        <f aca="false">IF(J33="Arbor_Acres", 1, IF(J33="ROSS_308", 2, IF(J33="Cobb_500", 3, IF(J33="Lohman_Brown", 4, IF(J33="Lingnan", 5, IF(J33="Unknown", 6, 7))))))</f>
        <v>1</v>
      </c>
      <c r="L33" s="1" t="str">
        <f aca="false">AMP_invivo_awal!I33</f>
        <v>male</v>
      </c>
      <c r="M33" s="1" t="n">
        <f aca="false">IF(L33="male", 1, IF(L33="female", 2, 3))</f>
        <v>1</v>
      </c>
      <c r="N33" s="1" t="str">
        <f aca="false">AMP_invivo_awal!J33</f>
        <v>1-21</v>
      </c>
      <c r="O33" s="1" t="str">
        <f aca="false">AMP_invivo_awal!K33</f>
        <v>22-42</v>
      </c>
      <c r="P33" s="1" t="str">
        <f aca="false">AMP_invivo_awal!L33</f>
        <v>1-42</v>
      </c>
      <c r="Q33" s="4" t="n">
        <v>704.95</v>
      </c>
      <c r="R33" s="4" t="n">
        <v>31.46</v>
      </c>
      <c r="S33" s="4" t="n">
        <v>51.38</v>
      </c>
      <c r="T33" s="4" t="n">
        <v>1.63</v>
      </c>
      <c r="U33" s="4" t="n">
        <v>2109.01</v>
      </c>
      <c r="V33" s="4" t="n">
        <v>66.86</v>
      </c>
      <c r="W33" s="4" t="n">
        <v>135.81</v>
      </c>
      <c r="X33" s="4" t="n">
        <v>2.03</v>
      </c>
      <c r="Y33" s="4" t="n">
        <v>2109.01</v>
      </c>
      <c r="Z33" s="4" t="n">
        <v>49.6</v>
      </c>
      <c r="AA33" s="4" t="n">
        <v>94.34</v>
      </c>
      <c r="AB33" s="4" t="n">
        <v>1.9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 t="n">
        <v>6.69</v>
      </c>
      <c r="CL33" s="4"/>
      <c r="CM33" s="4"/>
      <c r="CN33" s="4" t="n">
        <v>6.16</v>
      </c>
      <c r="CO33" s="4"/>
      <c r="CP33" s="4" t="n">
        <v>6.96</v>
      </c>
      <c r="CQ33" s="4"/>
      <c r="CR33" s="4"/>
      <c r="CS33" s="4"/>
      <c r="CT33" s="4"/>
      <c r="CU33" s="4"/>
      <c r="CV33" s="4"/>
      <c r="CW33" s="4"/>
      <c r="CX33" s="4" t="n">
        <v>6.38</v>
      </c>
      <c r="CY33" s="4"/>
      <c r="CZ33" s="4"/>
      <c r="DA33" s="4" t="n">
        <v>5.84</v>
      </c>
      <c r="DB33" s="4"/>
      <c r="DC33" s="4" t="n">
        <v>6.89</v>
      </c>
      <c r="DD33" s="4"/>
      <c r="DE33" s="4"/>
      <c r="DF33" s="4"/>
      <c r="DG33" s="4"/>
      <c r="DH33" s="4"/>
      <c r="DI33" s="4"/>
      <c r="DJ33" s="4" t="n">
        <v>1298.57</v>
      </c>
      <c r="DK33" s="4"/>
      <c r="DL33" s="4"/>
      <c r="DM33" s="4" t="n">
        <v>161.69</v>
      </c>
      <c r="DN33" s="4"/>
      <c r="DO33" s="4"/>
      <c r="DP33" s="4" t="n">
        <f aca="false">DJ33/DM33</f>
        <v>8.03123260560331</v>
      </c>
      <c r="DQ33" s="4"/>
      <c r="DR33" s="4"/>
      <c r="DS33" s="4"/>
      <c r="DT33" s="4"/>
      <c r="DU33" s="4"/>
      <c r="DV33" s="4"/>
      <c r="DW33" s="4"/>
      <c r="DX33" s="4"/>
      <c r="DY33" s="4" t="n">
        <v>1.014</v>
      </c>
      <c r="DZ33" s="4" t="n">
        <v>0.798</v>
      </c>
      <c r="EA33" s="4" t="n">
        <v>7.885</v>
      </c>
      <c r="EB33" s="4" t="n">
        <v>1.471</v>
      </c>
      <c r="EC33" s="4" t="n">
        <v>0.201</v>
      </c>
      <c r="ED33" s="4" t="n">
        <v>1.082</v>
      </c>
      <c r="EE33" s="4" t="n">
        <v>0.645</v>
      </c>
      <c r="EF33" s="4" t="n">
        <v>7.961</v>
      </c>
      <c r="EG33" s="4" t="n">
        <v>1.641</v>
      </c>
      <c r="EH33" s="4" t="n">
        <v>0.198</v>
      </c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 t="n">
        <v>5.69</v>
      </c>
      <c r="EV33" s="4" t="n">
        <v>5.08</v>
      </c>
      <c r="EW33" s="4" t="n">
        <v>1.66</v>
      </c>
      <c r="EX33" s="4" t="n">
        <v>2.54</v>
      </c>
      <c r="EY33" s="4" t="n">
        <v>60.87</v>
      </c>
      <c r="EZ33" s="4"/>
      <c r="FA33" s="4"/>
      <c r="FB33" s="4" t="n">
        <v>6.82</v>
      </c>
      <c r="FC33" s="4"/>
      <c r="FD33" s="4" t="n">
        <v>5.9</v>
      </c>
      <c r="FE33" s="4" t="n">
        <v>1.13</v>
      </c>
      <c r="FF33" s="4" t="n">
        <v>1.15</v>
      </c>
      <c r="FG33" s="4" t="n">
        <v>71.16</v>
      </c>
      <c r="FH33" s="4"/>
      <c r="FI33" s="4" t="n">
        <v>1.37</v>
      </c>
      <c r="FJ33" s="4" t="n">
        <v>6.76</v>
      </c>
      <c r="FK33" s="4" t="n">
        <v>267.89</v>
      </c>
      <c r="FL33" s="4" t="n">
        <v>2256.7</v>
      </c>
      <c r="FM33" s="4" t="n">
        <v>1.14</v>
      </c>
      <c r="FN33" s="4" t="n">
        <v>6.36</v>
      </c>
      <c r="FO33" s="4" t="n">
        <v>248.61</v>
      </c>
      <c r="FP33" s="4" t="n">
        <v>2305.4</v>
      </c>
    </row>
    <row r="34" customFormat="false" ht="12.8" hidden="false" customHeight="false" outlineLevel="0" collapsed="false">
      <c r="A34" s="1" t="n">
        <f aca="false">AMP_invivo_awal!A34</f>
        <v>9</v>
      </c>
      <c r="B34" s="1" t="str">
        <f aca="false">AMP_invivo_awal!B34</f>
        <v>Ma_et_al.</v>
      </c>
      <c r="C34" s="1" t="n">
        <f aca="false">AMP_invivo_awal!C34</f>
        <v>2019</v>
      </c>
      <c r="D34" s="1" t="str">
        <f aca="false">AMP_invivo_awal!D34</f>
        <v>plectasin</v>
      </c>
      <c r="E34" s="1" t="str">
        <f aca="false">AMP_invivo_awal!E34</f>
        <v>purified_peptide</v>
      </c>
      <c r="F34" s="1" t="n">
        <f aca="false">IF(E34="control",1,IF(E34="peptide",2,IF(E34="crude_peptide",3,4)))</f>
        <v>4</v>
      </c>
      <c r="G34" s="1" t="str">
        <f aca="false">AMP_invivo_awal!F34</f>
        <v>feed</v>
      </c>
      <c r="H34" s="1" t="n">
        <f aca="false">AMP_invivo_awal!G34</f>
        <v>100</v>
      </c>
      <c r="I34" s="2" t="n">
        <f aca="false">H34</f>
        <v>100</v>
      </c>
      <c r="J34" s="1" t="str">
        <f aca="false">AMP_invivo_awal!H34</f>
        <v>Arbor_Acres</v>
      </c>
      <c r="K34" s="1" t="n">
        <f aca="false">IF(J34="Arbor_Acres", 1, IF(J34="ROSS_308", 2, IF(J34="Cobb_500", 3, IF(J34="Lohman_Brown", 4, IF(J34="Lingnan", 5, IF(J34="Unknown", 6, 7))))))</f>
        <v>1</v>
      </c>
      <c r="L34" s="1" t="str">
        <f aca="false">AMP_invivo_awal!I34</f>
        <v>male</v>
      </c>
      <c r="M34" s="1" t="n">
        <f aca="false">IF(L34="male", 1, IF(L34="female", 2, 3))</f>
        <v>1</v>
      </c>
      <c r="N34" s="1" t="str">
        <f aca="false">AMP_invivo_awal!J34</f>
        <v>1-21</v>
      </c>
      <c r="O34" s="1" t="str">
        <f aca="false">AMP_invivo_awal!K34</f>
        <v>22-42</v>
      </c>
      <c r="P34" s="1" t="str">
        <f aca="false">AMP_invivo_awal!L34</f>
        <v>1-42</v>
      </c>
      <c r="Q34" s="4" t="n">
        <v>717.97</v>
      </c>
      <c r="R34" s="4" t="n">
        <v>32.08</v>
      </c>
      <c r="S34" s="4" t="n">
        <v>46.7</v>
      </c>
      <c r="T34" s="4" t="n">
        <v>1.44</v>
      </c>
      <c r="U34" s="4" t="n">
        <v>2245.51</v>
      </c>
      <c r="V34" s="4" t="n">
        <v>72.74</v>
      </c>
      <c r="W34" s="4" t="n">
        <v>130.54</v>
      </c>
      <c r="X34" s="4" t="n">
        <v>1.79</v>
      </c>
      <c r="Y34" s="4" t="n">
        <v>2245.51</v>
      </c>
      <c r="Z34" s="4" t="n">
        <v>52.93</v>
      </c>
      <c r="AA34" s="4" t="n">
        <v>89.33</v>
      </c>
      <c r="AB34" s="4" t="n">
        <v>1.69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 t="n">
        <v>6.3</v>
      </c>
      <c r="CL34" s="4"/>
      <c r="CM34" s="4"/>
      <c r="CN34" s="4" t="n">
        <v>6.15</v>
      </c>
      <c r="CO34" s="4"/>
      <c r="CP34" s="4" t="n">
        <v>6.52</v>
      </c>
      <c r="CQ34" s="4"/>
      <c r="CR34" s="4"/>
      <c r="CS34" s="4"/>
      <c r="CT34" s="4"/>
      <c r="CU34" s="4"/>
      <c r="CV34" s="4"/>
      <c r="CW34" s="4"/>
      <c r="CX34" s="4" t="n">
        <v>6.13</v>
      </c>
      <c r="CY34" s="4"/>
      <c r="CZ34" s="4"/>
      <c r="DA34" s="4" t="n">
        <v>5.77</v>
      </c>
      <c r="DB34" s="4"/>
      <c r="DC34" s="4" t="n">
        <v>6.85</v>
      </c>
      <c r="DD34" s="4"/>
      <c r="DE34" s="4"/>
      <c r="DF34" s="4"/>
      <c r="DG34" s="4"/>
      <c r="DH34" s="4"/>
      <c r="DI34" s="4"/>
      <c r="DJ34" s="4" t="n">
        <v>1395.26</v>
      </c>
      <c r="DK34" s="4"/>
      <c r="DL34" s="4"/>
      <c r="DM34" s="4" t="n">
        <v>115.83</v>
      </c>
      <c r="DN34" s="4"/>
      <c r="DO34" s="4"/>
      <c r="DP34" s="4" t="n">
        <f aca="false">DJ34/DM34</f>
        <v>12.0457567124234</v>
      </c>
      <c r="DQ34" s="4"/>
      <c r="DR34" s="4"/>
      <c r="DS34" s="4"/>
      <c r="DT34" s="4"/>
      <c r="DU34" s="4"/>
      <c r="DV34" s="4"/>
      <c r="DW34" s="4"/>
      <c r="DX34" s="4"/>
      <c r="DY34" s="4" t="n">
        <v>1.153</v>
      </c>
      <c r="DZ34" s="4" t="n">
        <v>0.869</v>
      </c>
      <c r="EA34" s="4" t="n">
        <v>8.184</v>
      </c>
      <c r="EB34" s="4" t="n">
        <v>1.677</v>
      </c>
      <c r="EC34" s="4" t="n">
        <v>0.226</v>
      </c>
      <c r="ED34" s="4" t="n">
        <v>1.184</v>
      </c>
      <c r="EE34" s="4" t="n">
        <v>0.861</v>
      </c>
      <c r="EF34" s="4" t="n">
        <v>9.911</v>
      </c>
      <c r="EG34" s="4" t="n">
        <v>1.865</v>
      </c>
      <c r="EH34" s="4" t="n">
        <v>0.231</v>
      </c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 t="n">
        <v>6.05</v>
      </c>
      <c r="EV34" s="4" t="n">
        <v>5.06</v>
      </c>
      <c r="EW34" s="4" t="n">
        <v>1.14</v>
      </c>
      <c r="EX34" s="4" t="n">
        <v>2.35</v>
      </c>
      <c r="EY34" s="4" t="n">
        <v>65.97</v>
      </c>
      <c r="EZ34" s="4"/>
      <c r="FA34" s="4"/>
      <c r="FB34" s="27" t="n">
        <v>6.34</v>
      </c>
      <c r="FC34" s="4"/>
      <c r="FD34" s="4" t="n">
        <v>5.59</v>
      </c>
      <c r="FE34" s="4" t="n">
        <v>1.08</v>
      </c>
      <c r="FF34" s="4" t="n">
        <v>1.24</v>
      </c>
      <c r="FG34" s="4" t="n">
        <v>75.17</v>
      </c>
      <c r="FH34" s="4"/>
      <c r="FI34" s="4" t="n">
        <v>1.45</v>
      </c>
      <c r="FJ34" s="4" t="n">
        <v>7.42</v>
      </c>
      <c r="FK34" s="4" t="n">
        <v>298.35</v>
      </c>
      <c r="FL34" s="4" t="n">
        <v>2416.7</v>
      </c>
      <c r="FM34" s="4" t="n">
        <v>1.21</v>
      </c>
      <c r="FN34" s="4" t="n">
        <v>6.72</v>
      </c>
      <c r="FO34" s="4" t="n">
        <v>271.41</v>
      </c>
      <c r="FP34" s="4" t="n">
        <v>2707</v>
      </c>
    </row>
    <row r="35" customFormat="false" ht="12.8" hidden="false" customHeight="false" outlineLevel="0" collapsed="false">
      <c r="A35" s="1" t="n">
        <f aca="false">AMP_invivo_awal!A35</f>
        <v>9</v>
      </c>
      <c r="B35" s="1" t="str">
        <f aca="false">AMP_invivo_awal!B35</f>
        <v>Ma_et_al.</v>
      </c>
      <c r="C35" s="1" t="n">
        <f aca="false">AMP_invivo_awal!C35</f>
        <v>2019</v>
      </c>
      <c r="D35" s="1" t="str">
        <f aca="false">AMP_invivo_awal!D35</f>
        <v>plectasin</v>
      </c>
      <c r="E35" s="1" t="str">
        <f aca="false">AMP_invivo_awal!E35</f>
        <v>purified_peptide</v>
      </c>
      <c r="F35" s="1" t="n">
        <f aca="false">IF(E35="control",1,IF(E35="peptide",2,IF(E35="crude_peptide",3,4)))</f>
        <v>4</v>
      </c>
      <c r="G35" s="1" t="str">
        <f aca="false">AMP_invivo_awal!F35</f>
        <v>feed</v>
      </c>
      <c r="H35" s="1" t="n">
        <f aca="false">AMP_invivo_awal!G35</f>
        <v>200</v>
      </c>
      <c r="I35" s="2" t="n">
        <f aca="false">H35</f>
        <v>200</v>
      </c>
      <c r="J35" s="1" t="str">
        <f aca="false">AMP_invivo_awal!H35</f>
        <v>Arbor_Acres</v>
      </c>
      <c r="K35" s="1" t="n">
        <f aca="false">IF(J35="Arbor_Acres", 1, IF(J35="ROSS_308", 2, IF(J35="Cobb_500", 3, IF(J35="Lohman_Brown", 4, IF(J35="Lingnan", 5, IF(J35="Unknown", 6, 7))))))</f>
        <v>1</v>
      </c>
      <c r="L35" s="1" t="str">
        <f aca="false">AMP_invivo_awal!I35</f>
        <v>male</v>
      </c>
      <c r="M35" s="1" t="n">
        <f aca="false">IF(L35="male", 1, IF(L35="female", 2, 3))</f>
        <v>1</v>
      </c>
      <c r="N35" s="1" t="str">
        <f aca="false">AMP_invivo_awal!J35</f>
        <v>1-21</v>
      </c>
      <c r="O35" s="1" t="str">
        <f aca="false">AMP_invivo_awal!K35</f>
        <v>22-42</v>
      </c>
      <c r="P35" s="1" t="str">
        <f aca="false">AMP_invivo_awal!L35</f>
        <v>1-42</v>
      </c>
      <c r="Q35" s="4" t="n">
        <v>709.99</v>
      </c>
      <c r="R35" s="4" t="n">
        <v>31.7</v>
      </c>
      <c r="S35" s="4" t="n">
        <v>45.64</v>
      </c>
      <c r="T35" s="4" t="n">
        <v>1.44</v>
      </c>
      <c r="U35" s="4" t="n">
        <v>2352.4</v>
      </c>
      <c r="V35" s="4" t="n">
        <v>78.21</v>
      </c>
      <c r="W35" s="4" t="n">
        <v>139.1</v>
      </c>
      <c r="X35" s="4" t="n">
        <v>1.78</v>
      </c>
      <c r="Y35" s="4" t="n">
        <v>2352.4</v>
      </c>
      <c r="Z35" s="4" t="n">
        <v>55.82</v>
      </c>
      <c r="AA35" s="4" t="n">
        <v>93.35</v>
      </c>
      <c r="AB35" s="4" t="n">
        <v>1.67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 t="n">
        <v>5.52</v>
      </c>
      <c r="CL35" s="4"/>
      <c r="CM35" s="4"/>
      <c r="CN35" s="4" t="n">
        <v>6.08</v>
      </c>
      <c r="CO35" s="4"/>
      <c r="CP35" s="4" t="n">
        <v>6.58</v>
      </c>
      <c r="CQ35" s="4"/>
      <c r="CR35" s="4"/>
      <c r="CS35" s="4"/>
      <c r="CT35" s="4"/>
      <c r="CU35" s="4"/>
      <c r="CV35" s="4"/>
      <c r="CW35" s="4"/>
      <c r="CX35" s="4" t="n">
        <v>5.97</v>
      </c>
      <c r="CY35" s="4"/>
      <c r="CZ35" s="4"/>
      <c r="DA35" s="4" t="n">
        <v>5.72</v>
      </c>
      <c r="DB35" s="4"/>
      <c r="DC35" s="4" t="n">
        <v>6.54</v>
      </c>
      <c r="DD35" s="4"/>
      <c r="DE35" s="4"/>
      <c r="DF35" s="4"/>
      <c r="DG35" s="4"/>
      <c r="DH35" s="4"/>
      <c r="DI35" s="4"/>
      <c r="DJ35" s="4" t="n">
        <v>1559.02</v>
      </c>
      <c r="DK35" s="4"/>
      <c r="DL35" s="4"/>
      <c r="DM35" s="4" t="n">
        <v>116.13</v>
      </c>
      <c r="DN35" s="4"/>
      <c r="DO35" s="4"/>
      <c r="DP35" s="4" t="n">
        <f aca="false">DJ35/DM35</f>
        <v>13.4247825712564</v>
      </c>
      <c r="DQ35" s="4"/>
      <c r="DR35" s="4"/>
      <c r="DS35" s="4"/>
      <c r="DT35" s="4"/>
      <c r="DU35" s="4"/>
      <c r="DV35" s="4"/>
      <c r="DW35" s="4"/>
      <c r="DX35" s="4"/>
      <c r="DY35" s="4" t="n">
        <v>1.059</v>
      </c>
      <c r="DZ35" s="4" t="n">
        <v>0.869</v>
      </c>
      <c r="EA35" s="4" t="n">
        <v>8.451</v>
      </c>
      <c r="EB35" s="4" t="n">
        <v>1.705</v>
      </c>
      <c r="EC35" s="4" t="n">
        <v>0.226</v>
      </c>
      <c r="ED35" s="4" t="n">
        <v>1.117</v>
      </c>
      <c r="EE35" s="4" t="n">
        <v>0.938</v>
      </c>
      <c r="EF35" s="4" t="n">
        <v>9.515</v>
      </c>
      <c r="EG35" s="4" t="n">
        <v>1.675</v>
      </c>
      <c r="EH35" s="4" t="n">
        <v>0.229</v>
      </c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 t="n">
        <v>5.93</v>
      </c>
      <c r="EV35" s="4" t="n">
        <v>4.66</v>
      </c>
      <c r="EW35" s="4" t="n">
        <v>0.96</v>
      </c>
      <c r="EX35" s="4" t="n">
        <v>2.5</v>
      </c>
      <c r="EY35" s="4" t="n">
        <v>62.44</v>
      </c>
      <c r="EZ35" s="4"/>
      <c r="FA35" s="4"/>
      <c r="FB35" s="4" t="n">
        <v>6.47</v>
      </c>
      <c r="FC35" s="4"/>
      <c r="FD35" s="4" t="n">
        <v>5.66</v>
      </c>
      <c r="FE35" s="4" t="n">
        <v>1.11</v>
      </c>
      <c r="FF35" s="4" t="n">
        <v>1.34</v>
      </c>
      <c r="FG35" s="4" t="n">
        <v>77.34</v>
      </c>
      <c r="FH35" s="4"/>
      <c r="FI35" s="4" t="n">
        <v>1.47</v>
      </c>
      <c r="FJ35" s="4" t="n">
        <v>7.71</v>
      </c>
      <c r="FK35" s="4" t="n">
        <v>296.36</v>
      </c>
      <c r="FL35" s="4" t="n">
        <v>2375.3</v>
      </c>
      <c r="FM35" s="4" t="n">
        <v>1.23</v>
      </c>
      <c r="FN35" s="4" t="n">
        <v>6.65</v>
      </c>
      <c r="FO35" s="4" t="n">
        <v>272.32</v>
      </c>
      <c r="FP35" s="4" t="n">
        <v>3493.3</v>
      </c>
    </row>
    <row r="36" customFormat="false" ht="12.8" hidden="false" customHeight="false" outlineLevel="0" collapsed="false">
      <c r="A36" s="1" t="n">
        <f aca="false">AMP_invivo_awal!A36</f>
        <v>10</v>
      </c>
      <c r="B36" s="1" t="str">
        <f aca="false">AMP_invivo_awal!B36</f>
        <v>Osho_et_al.</v>
      </c>
      <c r="C36" s="1" t="n">
        <f aca="false">AMP_invivo_awal!C36</f>
        <v>2019</v>
      </c>
      <c r="D36" s="1" t="str">
        <f aca="false">AMP_invivo_awal!D36</f>
        <v>control</v>
      </c>
      <c r="E36" s="1" t="str">
        <f aca="false">AMP_invivo_awal!E36</f>
        <v>control</v>
      </c>
      <c r="F36" s="1" t="n">
        <f aca="false">IF(E36="control",1,IF(E36="peptide",2,IF(E36="crude_peptide",3,4)))</f>
        <v>1</v>
      </c>
      <c r="G36" s="1" t="str">
        <f aca="false">AMP_invivo_awal!F36</f>
        <v>control</v>
      </c>
      <c r="H36" s="1" t="n">
        <f aca="false">AMP_invivo_awal!G36</f>
        <v>0</v>
      </c>
      <c r="I36" s="2" t="n">
        <f aca="false">H36</f>
        <v>0</v>
      </c>
      <c r="J36" s="1" t="str">
        <f aca="false">AMP_invivo_awal!H36</f>
        <v>Cobb_500</v>
      </c>
      <c r="K36" s="1" t="n">
        <f aca="false">IF(J36="Arbor_Acres", 1, IF(J36="ROSS_308", 2, IF(J36="Cobb_500", 3, IF(J36="Lohman_Brown", 4, IF(J36="Lingnan", 5, IF(J36="Unknown", 6, 7))))))</f>
        <v>3</v>
      </c>
      <c r="L36" s="1" t="str">
        <f aca="false">AMP_invivo_awal!I36</f>
        <v>male</v>
      </c>
      <c r="M36" s="1" t="n">
        <f aca="false">IF(L36="male", 1, IF(L36="female", 2, 3))</f>
        <v>1</v>
      </c>
      <c r="N36" s="1" t="str">
        <f aca="false">AMP_invivo_awal!J36</f>
        <v>1-22</v>
      </c>
      <c r="O36" s="1" t="str">
        <f aca="false">AMP_invivo_awal!K36</f>
        <v>unknown</v>
      </c>
      <c r="P36" s="1" t="str">
        <f aca="false">AMP_invivo_awal!L36</f>
        <v>1-22</v>
      </c>
      <c r="Q36" s="4" t="n">
        <v>881</v>
      </c>
      <c r="R36" s="4" t="n">
        <v>39.6666666666667</v>
      </c>
      <c r="S36" s="4" t="n">
        <v>58.9047619047619</v>
      </c>
      <c r="T36" s="4" t="n">
        <v>1.48499399759904</v>
      </c>
      <c r="U36" s="4"/>
      <c r="V36" s="4"/>
      <c r="W36" s="4"/>
      <c r="X36" s="4"/>
      <c r="Y36" s="4" t="n">
        <v>881</v>
      </c>
      <c r="Z36" s="4" t="n">
        <v>39.6666666666667</v>
      </c>
      <c r="AA36" s="4" t="n">
        <v>58.9047619047619</v>
      </c>
      <c r="AB36" s="4" t="n">
        <v>1.48499399759904</v>
      </c>
      <c r="AC36" s="4"/>
      <c r="AD36" s="4"/>
      <c r="AE36" s="4"/>
      <c r="AF36" s="4"/>
      <c r="AG36" s="4"/>
      <c r="AH36" s="4"/>
      <c r="AI36" s="4"/>
      <c r="AJ36" s="4"/>
      <c r="AK36" s="4"/>
      <c r="AL36" s="4" t="n">
        <v>70.1</v>
      </c>
      <c r="AM36" s="4"/>
      <c r="AN36" s="4"/>
      <c r="AO36" s="4" t="n">
        <v>73.3</v>
      </c>
      <c r="AP36" s="27" t="n">
        <v>3189</v>
      </c>
      <c r="AQ36" s="27" t="n">
        <v>3331</v>
      </c>
      <c r="AR36" s="27" t="n">
        <v>3113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 t="n">
        <v>2.72</v>
      </c>
      <c r="BL36" s="4" t="n">
        <v>0.103</v>
      </c>
      <c r="BM36" s="4" t="n">
        <v>0.19</v>
      </c>
      <c r="BN36" s="4"/>
      <c r="BO36" s="4"/>
      <c r="BP36" s="4"/>
      <c r="BQ36" s="4"/>
      <c r="BR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 t="n">
        <v>1120</v>
      </c>
      <c r="DL36" s="4" t="n">
        <v>768</v>
      </c>
      <c r="DM36" s="4"/>
      <c r="DN36" s="4" t="n">
        <v>153</v>
      </c>
      <c r="DO36" s="4" t="n">
        <v>154</v>
      </c>
      <c r="DP36" s="4"/>
      <c r="DQ36" s="4" t="n">
        <f aca="false">DK36/DN36</f>
        <v>7.3202614379085</v>
      </c>
      <c r="DR36" s="4" t="n">
        <f aca="false">DL36/DO36</f>
        <v>4.98701298701299</v>
      </c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</row>
    <row r="37" customFormat="false" ht="12.8" hidden="false" customHeight="false" outlineLevel="0" collapsed="false">
      <c r="A37" s="1" t="n">
        <f aca="false">AMP_invivo_awal!A37</f>
        <v>10</v>
      </c>
      <c r="B37" s="1" t="str">
        <f aca="false">AMP_invivo_awal!B37</f>
        <v>Osho_et_al.</v>
      </c>
      <c r="C37" s="1" t="n">
        <f aca="false">AMP_invivo_awal!C37</f>
        <v>2019</v>
      </c>
      <c r="D37" s="1" t="str">
        <f aca="false">AMP_invivo_awal!D37</f>
        <v>soybean_bioactive_peptide</v>
      </c>
      <c r="E37" s="1" t="str">
        <f aca="false">AMP_invivo_awal!E37</f>
        <v>crude_peptide</v>
      </c>
      <c r="F37" s="1" t="n">
        <f aca="false">IF(E37="control",1,IF(E37="peptide",2,IF(E37="crude_peptide",3,4)))</f>
        <v>3</v>
      </c>
      <c r="G37" s="1" t="str">
        <f aca="false">AMP_invivo_awal!F37</f>
        <v>feed</v>
      </c>
      <c r="H37" s="1" t="n">
        <f aca="false">AMP_invivo_awal!G37</f>
        <v>1000</v>
      </c>
      <c r="I37" s="2" t="n">
        <f aca="false">H37</f>
        <v>1000</v>
      </c>
      <c r="J37" s="1" t="str">
        <f aca="false">AMP_invivo_awal!H37</f>
        <v>Cobb_500</v>
      </c>
      <c r="K37" s="1" t="n">
        <f aca="false">IF(J37="Arbor_Acres", 1, IF(J37="ROSS_308", 2, IF(J37="Cobb_500", 3, IF(J37="Lohman_Brown", 4, IF(J37="Lingnan", 5, IF(J37="Unknown", 6, 7))))))</f>
        <v>3</v>
      </c>
      <c r="L37" s="1" t="str">
        <f aca="false">AMP_invivo_awal!I37</f>
        <v>male</v>
      </c>
      <c r="M37" s="1" t="n">
        <f aca="false">IF(L37="male", 1, IF(L37="female", 2, 3))</f>
        <v>1</v>
      </c>
      <c r="N37" s="1" t="str">
        <f aca="false">AMP_invivo_awal!J37</f>
        <v>1-22</v>
      </c>
      <c r="O37" s="1" t="str">
        <f aca="false">AMP_invivo_awal!K37</f>
        <v>unknown</v>
      </c>
      <c r="P37" s="1" t="str">
        <f aca="false">AMP_invivo_awal!L37</f>
        <v>1-22</v>
      </c>
      <c r="Q37" s="4" t="n">
        <v>912</v>
      </c>
      <c r="R37" s="4" t="n">
        <v>41.1428571428572</v>
      </c>
      <c r="S37" s="4" t="n">
        <v>58</v>
      </c>
      <c r="T37" s="4" t="n">
        <v>1.40972222222222</v>
      </c>
      <c r="U37" s="4"/>
      <c r="V37" s="4"/>
      <c r="W37" s="4"/>
      <c r="X37" s="4"/>
      <c r="Y37" s="4" t="n">
        <v>912</v>
      </c>
      <c r="Z37" s="4" t="n">
        <v>41.1428571428572</v>
      </c>
      <c r="AA37" s="4" t="n">
        <v>58</v>
      </c>
      <c r="AB37" s="4" t="n">
        <v>1.40972222222222</v>
      </c>
      <c r="AC37" s="4"/>
      <c r="AD37" s="4"/>
      <c r="AE37" s="4"/>
      <c r="AF37" s="4"/>
      <c r="AG37" s="4"/>
      <c r="AH37" s="4"/>
      <c r="AI37" s="4"/>
      <c r="AJ37" s="4"/>
      <c r="AK37" s="4"/>
      <c r="AL37" s="4" t="n">
        <v>71.2</v>
      </c>
      <c r="AM37" s="4"/>
      <c r="AN37" s="4"/>
      <c r="AO37" s="4" t="n">
        <v>73.9</v>
      </c>
      <c r="AP37" s="27" t="n">
        <v>3191</v>
      </c>
      <c r="AQ37" s="27" t="n">
        <v>3299</v>
      </c>
      <c r="AR37" s="27" t="n">
        <v>3083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 t="n">
        <v>2.82</v>
      </c>
      <c r="BL37" s="4" t="n">
        <v>0.105</v>
      </c>
      <c r="BM37" s="4" t="n">
        <v>0.17</v>
      </c>
      <c r="BN37" s="4"/>
      <c r="BO37" s="4"/>
      <c r="BP37" s="4"/>
      <c r="BQ37" s="4"/>
      <c r="BR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 t="n">
        <v>1151</v>
      </c>
      <c r="DL37" s="4" t="n">
        <v>813</v>
      </c>
      <c r="DM37" s="4"/>
      <c r="DN37" s="4" t="n">
        <v>142</v>
      </c>
      <c r="DO37" s="4" t="n">
        <v>149</v>
      </c>
      <c r="DP37" s="4"/>
      <c r="DQ37" s="4" t="n">
        <f aca="false">DK37/DN37</f>
        <v>8.1056338028169</v>
      </c>
      <c r="DR37" s="4" t="n">
        <f aca="false">DL37/DO37</f>
        <v>5.45637583892617</v>
      </c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</row>
    <row r="38" customFormat="false" ht="12.8" hidden="false" customHeight="false" outlineLevel="0" collapsed="false">
      <c r="A38" s="1" t="n">
        <f aca="false">AMP_invivo_awal!A38</f>
        <v>10</v>
      </c>
      <c r="B38" s="1" t="str">
        <f aca="false">AMP_invivo_awal!B38</f>
        <v>Osho_et_al.</v>
      </c>
      <c r="C38" s="1" t="n">
        <f aca="false">AMP_invivo_awal!C38</f>
        <v>2019</v>
      </c>
      <c r="D38" s="1" t="str">
        <f aca="false">AMP_invivo_awal!D38</f>
        <v>soybean_bioactive_peptide</v>
      </c>
      <c r="E38" s="1" t="str">
        <f aca="false">AMP_invivo_awal!E38</f>
        <v>crude_peptide</v>
      </c>
      <c r="F38" s="1" t="n">
        <f aca="false">IF(E38="control",1,IF(E38="peptide",2,IF(E38="crude_peptide",3,4)))</f>
        <v>3</v>
      </c>
      <c r="G38" s="1" t="str">
        <f aca="false">AMP_invivo_awal!F38</f>
        <v>feed</v>
      </c>
      <c r="H38" s="1" t="n">
        <f aca="false">AMP_invivo_awal!G38</f>
        <v>2000</v>
      </c>
      <c r="I38" s="2" t="n">
        <f aca="false">H38</f>
        <v>2000</v>
      </c>
      <c r="J38" s="1" t="str">
        <f aca="false">AMP_invivo_awal!H38</f>
        <v>Cobb_500</v>
      </c>
      <c r="K38" s="1" t="n">
        <f aca="false">IF(J38="Arbor_Acres", 1, IF(J38="ROSS_308", 2, IF(J38="Cobb_500", 3, IF(J38="Lohman_Brown", 4, IF(J38="Lingnan", 5, IF(J38="Unknown", 6, 7))))))</f>
        <v>3</v>
      </c>
      <c r="L38" s="1" t="str">
        <f aca="false">AMP_invivo_awal!I38</f>
        <v>male</v>
      </c>
      <c r="M38" s="1" t="n">
        <f aca="false">IF(L38="male", 1, IF(L38="female", 2, 3))</f>
        <v>1</v>
      </c>
      <c r="N38" s="1" t="str">
        <f aca="false">AMP_invivo_awal!J38</f>
        <v>1-22</v>
      </c>
      <c r="O38" s="1" t="str">
        <f aca="false">AMP_invivo_awal!K38</f>
        <v>unknown</v>
      </c>
      <c r="P38" s="1" t="str">
        <f aca="false">AMP_invivo_awal!L38</f>
        <v>1-22</v>
      </c>
      <c r="Q38" s="4" t="n">
        <v>919</v>
      </c>
      <c r="R38" s="4" t="n">
        <v>41.4761904761905</v>
      </c>
      <c r="S38" s="4" t="n">
        <v>58.3333333333333</v>
      </c>
      <c r="T38" s="4" t="n">
        <v>1.40642939150402</v>
      </c>
      <c r="U38" s="4"/>
      <c r="V38" s="4"/>
      <c r="W38" s="4"/>
      <c r="X38" s="4"/>
      <c r="Y38" s="4" t="n">
        <v>919</v>
      </c>
      <c r="Z38" s="4" t="n">
        <v>41.4761904761905</v>
      </c>
      <c r="AA38" s="4" t="n">
        <v>58.3333333333333</v>
      </c>
      <c r="AB38" s="4" t="n">
        <v>1.40642939150402</v>
      </c>
      <c r="AC38" s="4"/>
      <c r="AD38" s="4"/>
      <c r="AE38" s="4"/>
      <c r="AF38" s="4"/>
      <c r="AG38" s="4"/>
      <c r="AH38" s="4"/>
      <c r="AI38" s="4"/>
      <c r="AJ38" s="4"/>
      <c r="AK38" s="4"/>
      <c r="AL38" s="4" t="n">
        <v>71.7</v>
      </c>
      <c r="AM38" s="4"/>
      <c r="AN38" s="4"/>
      <c r="AO38" s="4" t="n">
        <v>74.2</v>
      </c>
      <c r="AP38" s="27" t="n">
        <v>3209</v>
      </c>
      <c r="AQ38" s="27" t="n">
        <v>3277</v>
      </c>
      <c r="AR38" s="27" t="n">
        <v>3055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 t="n">
        <v>2.96</v>
      </c>
      <c r="BL38" s="4" t="n">
        <v>0.107</v>
      </c>
      <c r="BM38" s="4" t="n">
        <v>0.22</v>
      </c>
      <c r="BN38" s="4"/>
      <c r="BO38" s="4"/>
      <c r="BP38" s="4"/>
      <c r="BQ38" s="4"/>
      <c r="BR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 t="n">
        <v>1181</v>
      </c>
      <c r="DL38" s="4" t="n">
        <v>850</v>
      </c>
      <c r="DM38" s="4"/>
      <c r="DN38" s="4" t="n">
        <v>135</v>
      </c>
      <c r="DO38" s="4" t="n">
        <v>144</v>
      </c>
      <c r="DP38" s="4"/>
      <c r="DQ38" s="4" t="n">
        <f aca="false">DK38/DN38</f>
        <v>8.74814814814815</v>
      </c>
      <c r="DR38" s="4" t="n">
        <f aca="false">DL38/DO38</f>
        <v>5.90277777777778</v>
      </c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</row>
    <row r="39" customFormat="false" ht="12.8" hidden="false" customHeight="false" outlineLevel="0" collapsed="false">
      <c r="A39" s="1" t="n">
        <f aca="false">AMP_invivo_awal!A39</f>
        <v>10</v>
      </c>
      <c r="B39" s="1" t="str">
        <f aca="false">AMP_invivo_awal!B39</f>
        <v>Osho_et_al.</v>
      </c>
      <c r="C39" s="1" t="n">
        <f aca="false">AMP_invivo_awal!C39</f>
        <v>2019</v>
      </c>
      <c r="D39" s="1" t="str">
        <f aca="false">AMP_invivo_awal!D39</f>
        <v>soybean_bioactive_peptide</v>
      </c>
      <c r="E39" s="1" t="str">
        <f aca="false">AMP_invivo_awal!E39</f>
        <v>crude_peptide</v>
      </c>
      <c r="F39" s="1" t="n">
        <f aca="false">IF(E39="control",1,IF(E39="peptide",2,IF(E39="crude_peptide",3,4)))</f>
        <v>3</v>
      </c>
      <c r="G39" s="1" t="str">
        <f aca="false">AMP_invivo_awal!F39</f>
        <v>feed</v>
      </c>
      <c r="H39" s="1" t="n">
        <f aca="false">AMP_invivo_awal!G39</f>
        <v>3000</v>
      </c>
      <c r="I39" s="2" t="n">
        <f aca="false">H39</f>
        <v>3000</v>
      </c>
      <c r="J39" s="1" t="str">
        <f aca="false">AMP_invivo_awal!H39</f>
        <v>Cobb_500</v>
      </c>
      <c r="K39" s="1" t="n">
        <f aca="false">IF(J39="Arbor_Acres", 1, IF(J39="ROSS_308", 2, IF(J39="Cobb_500", 3, IF(J39="Lohman_Brown", 4, IF(J39="Lingnan", 5, IF(J39="Unknown", 6, 7))))))</f>
        <v>3</v>
      </c>
      <c r="L39" s="1" t="str">
        <f aca="false">AMP_invivo_awal!I39</f>
        <v>male</v>
      </c>
      <c r="M39" s="1" t="n">
        <f aca="false">IF(L39="male", 1, IF(L39="female", 2, 3))</f>
        <v>1</v>
      </c>
      <c r="N39" s="1" t="str">
        <f aca="false">AMP_invivo_awal!J39</f>
        <v>1-22</v>
      </c>
      <c r="O39" s="1" t="str">
        <f aca="false">AMP_invivo_awal!K39</f>
        <v>unknown</v>
      </c>
      <c r="P39" s="1" t="str">
        <f aca="false">AMP_invivo_awal!L39</f>
        <v>1-22</v>
      </c>
      <c r="Q39" s="4" t="n">
        <v>931</v>
      </c>
      <c r="R39" s="4" t="n">
        <v>42.0952380952381</v>
      </c>
      <c r="S39" s="4" t="n">
        <v>58.3809523809524</v>
      </c>
      <c r="T39" s="4" t="n">
        <v>1.3868778280543</v>
      </c>
      <c r="U39" s="4"/>
      <c r="V39" s="4"/>
      <c r="W39" s="4"/>
      <c r="X39" s="4"/>
      <c r="Y39" s="4" t="n">
        <v>931</v>
      </c>
      <c r="Z39" s="4" t="n">
        <v>42.0952380952381</v>
      </c>
      <c r="AA39" s="4" t="n">
        <v>58.3809523809524</v>
      </c>
      <c r="AB39" s="4" t="n">
        <v>1.3868778280543</v>
      </c>
      <c r="AC39" s="4"/>
      <c r="AD39" s="4"/>
      <c r="AE39" s="4"/>
      <c r="AF39" s="4"/>
      <c r="AG39" s="4"/>
      <c r="AH39" s="4"/>
      <c r="AI39" s="4"/>
      <c r="AJ39" s="4"/>
      <c r="AK39" s="4"/>
      <c r="AL39" s="4" t="n">
        <v>72.7</v>
      </c>
      <c r="AM39" s="4"/>
      <c r="AN39" s="4"/>
      <c r="AO39" s="4" t="n">
        <v>74.8</v>
      </c>
      <c r="AP39" s="27" t="n">
        <v>3234</v>
      </c>
      <c r="AQ39" s="27" t="n">
        <v>3281</v>
      </c>
      <c r="AR39" s="27" t="n">
        <v>3061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 t="n">
        <v>2.97</v>
      </c>
      <c r="BL39" s="4" t="n">
        <v>0.108</v>
      </c>
      <c r="BM39" s="4" t="n">
        <v>0.22</v>
      </c>
      <c r="BN39" s="4"/>
      <c r="BO39" s="4"/>
      <c r="BP39" s="4"/>
      <c r="BQ39" s="4"/>
      <c r="BR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 t="n">
        <v>1210</v>
      </c>
      <c r="DL39" s="4" t="n">
        <v>885</v>
      </c>
      <c r="DM39" s="4"/>
      <c r="DN39" s="4" t="n">
        <v>127</v>
      </c>
      <c r="DO39" s="4" t="n">
        <v>139</v>
      </c>
      <c r="DP39" s="4"/>
      <c r="DQ39" s="4" t="n">
        <f aca="false">DK39/DN39</f>
        <v>9.52755905511811</v>
      </c>
      <c r="DR39" s="4" t="n">
        <f aca="false">DL39/DO39</f>
        <v>6.36690647482014</v>
      </c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</row>
    <row r="40" customFormat="false" ht="12.8" hidden="false" customHeight="false" outlineLevel="0" collapsed="false">
      <c r="A40" s="1" t="n">
        <f aca="false">AMP_invivo_awal!A40</f>
        <v>10</v>
      </c>
      <c r="B40" s="1" t="str">
        <f aca="false">AMP_invivo_awal!B40</f>
        <v>Osho_et_al.</v>
      </c>
      <c r="C40" s="1" t="n">
        <f aca="false">AMP_invivo_awal!C40</f>
        <v>2019</v>
      </c>
      <c r="D40" s="1" t="str">
        <f aca="false">AMP_invivo_awal!D40</f>
        <v>soybean_bioactive_peptide</v>
      </c>
      <c r="E40" s="1" t="str">
        <f aca="false">AMP_invivo_awal!E40</f>
        <v>crude_peptide</v>
      </c>
      <c r="F40" s="1" t="n">
        <f aca="false">IF(E40="control",1,IF(E40="peptide",2,IF(E40="crude_peptide",3,4)))</f>
        <v>3</v>
      </c>
      <c r="G40" s="1" t="str">
        <f aca="false">AMP_invivo_awal!F40</f>
        <v>feed</v>
      </c>
      <c r="H40" s="1" t="n">
        <f aca="false">AMP_invivo_awal!G40</f>
        <v>4000</v>
      </c>
      <c r="I40" s="2" t="n">
        <f aca="false">H40</f>
        <v>4000</v>
      </c>
      <c r="J40" s="1" t="str">
        <f aca="false">AMP_invivo_awal!H40</f>
        <v>Cobb_500</v>
      </c>
      <c r="K40" s="1" t="n">
        <f aca="false">IF(J40="Arbor_Acres", 1, IF(J40="ROSS_308", 2, IF(J40="Cobb_500", 3, IF(J40="Lohman_Brown", 4, IF(J40="Lingnan", 5, IF(J40="Unknown", 6, 7))))))</f>
        <v>3</v>
      </c>
      <c r="L40" s="1" t="str">
        <f aca="false">AMP_invivo_awal!I40</f>
        <v>male</v>
      </c>
      <c r="M40" s="1" t="n">
        <f aca="false">IF(L40="male", 1, IF(L40="female", 2, 3))</f>
        <v>1</v>
      </c>
      <c r="N40" s="1" t="str">
        <f aca="false">AMP_invivo_awal!J40</f>
        <v>1-22</v>
      </c>
      <c r="O40" s="1" t="str">
        <f aca="false">AMP_invivo_awal!K40</f>
        <v>unknown</v>
      </c>
      <c r="P40" s="1" t="str">
        <f aca="false">AMP_invivo_awal!L40</f>
        <v>1-22</v>
      </c>
      <c r="Q40" s="4" t="n">
        <v>949</v>
      </c>
      <c r="R40" s="4" t="n">
        <v>42.952380952381</v>
      </c>
      <c r="S40" s="4" t="n">
        <v>58.9047619047619</v>
      </c>
      <c r="T40" s="4" t="n">
        <v>1.37139689578714</v>
      </c>
      <c r="U40" s="4"/>
      <c r="V40" s="4"/>
      <c r="W40" s="4"/>
      <c r="X40" s="4"/>
      <c r="Y40" s="4" t="n">
        <v>949</v>
      </c>
      <c r="Z40" s="4" t="n">
        <v>42.952380952381</v>
      </c>
      <c r="AA40" s="4" t="n">
        <v>58.9047619047619</v>
      </c>
      <c r="AB40" s="4" t="n">
        <v>1.37139689578714</v>
      </c>
      <c r="AC40" s="4"/>
      <c r="AD40" s="4"/>
      <c r="AE40" s="4"/>
      <c r="AF40" s="4"/>
      <c r="AG40" s="4"/>
      <c r="AH40" s="4"/>
      <c r="AI40" s="4"/>
      <c r="AJ40" s="4"/>
      <c r="AK40" s="4"/>
      <c r="AL40" s="4" t="n">
        <v>73.6</v>
      </c>
      <c r="AM40" s="4"/>
      <c r="AN40" s="4"/>
      <c r="AO40" s="4" t="n">
        <v>75.5</v>
      </c>
      <c r="AP40" s="27" t="n">
        <v>3246</v>
      </c>
      <c r="AQ40" s="27" t="n">
        <v>3316</v>
      </c>
      <c r="AR40" s="27" t="n">
        <v>3098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 t="n">
        <v>3.02</v>
      </c>
      <c r="BL40" s="4" t="n">
        <v>0.109</v>
      </c>
      <c r="BM40" s="4" t="n">
        <v>0.24</v>
      </c>
      <c r="BN40" s="4"/>
      <c r="BO40" s="4"/>
      <c r="BP40" s="4"/>
      <c r="BQ40" s="4"/>
      <c r="BR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 t="n">
        <v>1244</v>
      </c>
      <c r="DL40" s="4" t="n">
        <v>918</v>
      </c>
      <c r="DM40" s="4"/>
      <c r="DN40" s="4" t="n">
        <v>123</v>
      </c>
      <c r="DO40" s="4" t="n">
        <v>135</v>
      </c>
      <c r="DP40" s="4"/>
      <c r="DQ40" s="4" t="n">
        <f aca="false">DK40/DN40</f>
        <v>10.1138211382114</v>
      </c>
      <c r="DR40" s="4" t="n">
        <f aca="false">DL40/DO40</f>
        <v>6.8</v>
      </c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</row>
    <row r="41" customFormat="false" ht="12.8" hidden="false" customHeight="false" outlineLevel="0" collapsed="false">
      <c r="A41" s="1" t="n">
        <f aca="false">AMP_invivo_awal!A41</f>
        <v>10</v>
      </c>
      <c r="B41" s="1" t="str">
        <f aca="false">AMP_invivo_awal!B41</f>
        <v>Osho_et_al.</v>
      </c>
      <c r="C41" s="1" t="n">
        <f aca="false">AMP_invivo_awal!C41</f>
        <v>2019</v>
      </c>
      <c r="D41" s="1" t="str">
        <f aca="false">AMP_invivo_awal!D41</f>
        <v>soybean_bioactive_peptide</v>
      </c>
      <c r="E41" s="1" t="str">
        <f aca="false">AMP_invivo_awal!E41</f>
        <v>crude_peptide</v>
      </c>
      <c r="F41" s="1" t="n">
        <f aca="false">IF(E41="control",1,IF(E41="peptide",2,IF(E41="crude_peptide",3,4)))</f>
        <v>3</v>
      </c>
      <c r="G41" s="1" t="str">
        <f aca="false">AMP_invivo_awal!F41</f>
        <v>feed</v>
      </c>
      <c r="H41" s="1" t="n">
        <f aca="false">AMP_invivo_awal!G41</f>
        <v>5000</v>
      </c>
      <c r="I41" s="2" t="n">
        <f aca="false">H41</f>
        <v>5000</v>
      </c>
      <c r="J41" s="1" t="str">
        <f aca="false">AMP_invivo_awal!H41</f>
        <v>Cobb_500</v>
      </c>
      <c r="K41" s="1" t="n">
        <f aca="false">IF(J41="Arbor_Acres", 1, IF(J41="ROSS_308", 2, IF(J41="Cobb_500", 3, IF(J41="Lohman_Brown", 4, IF(J41="Lingnan", 5, IF(J41="Unknown", 6, 7))))))</f>
        <v>3</v>
      </c>
      <c r="L41" s="1" t="str">
        <f aca="false">AMP_invivo_awal!I41</f>
        <v>male</v>
      </c>
      <c r="M41" s="1" t="n">
        <f aca="false">IF(L41="male", 1, IF(L41="female", 2, 3))</f>
        <v>1</v>
      </c>
      <c r="N41" s="1" t="str">
        <f aca="false">AMP_invivo_awal!J41</f>
        <v>1-22</v>
      </c>
      <c r="O41" s="1" t="str">
        <f aca="false">AMP_invivo_awal!K41</f>
        <v>unknown</v>
      </c>
      <c r="P41" s="1" t="str">
        <f aca="false">AMP_invivo_awal!L41</f>
        <v>1-22</v>
      </c>
      <c r="Q41" s="4" t="n">
        <v>972</v>
      </c>
      <c r="R41" s="4" t="n">
        <v>44</v>
      </c>
      <c r="S41" s="4" t="n">
        <v>58.6190476190476</v>
      </c>
      <c r="T41" s="4" t="n">
        <v>1.33225108225108</v>
      </c>
      <c r="U41" s="4"/>
      <c r="V41" s="4"/>
      <c r="W41" s="4"/>
      <c r="X41" s="4"/>
      <c r="Y41" s="4" t="n">
        <v>972</v>
      </c>
      <c r="Z41" s="4" t="n">
        <v>44</v>
      </c>
      <c r="AA41" s="4" t="n">
        <v>58.6190476190476</v>
      </c>
      <c r="AB41" s="4" t="n">
        <v>1.33225108225108</v>
      </c>
      <c r="AC41" s="4"/>
      <c r="AD41" s="4"/>
      <c r="AE41" s="4"/>
      <c r="AF41" s="4"/>
      <c r="AG41" s="4"/>
      <c r="AH41" s="4"/>
      <c r="AI41" s="4"/>
      <c r="AJ41" s="4"/>
      <c r="AK41" s="4"/>
      <c r="AL41" s="4" t="n">
        <v>73.3</v>
      </c>
      <c r="AM41" s="4"/>
      <c r="AN41" s="4"/>
      <c r="AO41" s="4" t="n">
        <v>74.4</v>
      </c>
      <c r="AP41" s="27" t="n">
        <v>3228</v>
      </c>
      <c r="AQ41" s="27" t="n">
        <v>3292</v>
      </c>
      <c r="AR41" s="27" t="n">
        <v>3077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 t="n">
        <v>30.2</v>
      </c>
      <c r="BL41" s="4" t="n">
        <v>1.13</v>
      </c>
      <c r="BM41" s="4" t="n">
        <v>2.7</v>
      </c>
      <c r="BN41" s="4"/>
      <c r="BO41" s="4"/>
      <c r="BP41" s="4"/>
      <c r="BQ41" s="4"/>
      <c r="BR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 t="n">
        <v>1229</v>
      </c>
      <c r="DL41" s="4" t="n">
        <v>918</v>
      </c>
      <c r="DM41" s="4"/>
      <c r="DN41" s="4" t="n">
        <v>128</v>
      </c>
      <c r="DO41" s="4" t="n">
        <v>135</v>
      </c>
      <c r="DP41" s="4"/>
      <c r="DQ41" s="4" t="n">
        <f aca="false">DK41/DN41</f>
        <v>9.6015625</v>
      </c>
      <c r="DR41" s="4" t="n">
        <f aca="false">DL41/DO41</f>
        <v>6.8</v>
      </c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</row>
    <row r="42" customFormat="false" ht="12.8" hidden="false" customHeight="false" outlineLevel="0" collapsed="false">
      <c r="A42" s="1" t="n">
        <f aca="false">AMP_invivo_awal!A42</f>
        <v>11</v>
      </c>
      <c r="B42" s="1" t="str">
        <f aca="false">AMP_invivo_awal!B42</f>
        <v>Osho_et_al.</v>
      </c>
      <c r="C42" s="1" t="n">
        <f aca="false">AMP_invivo_awal!C42</f>
        <v>2019</v>
      </c>
      <c r="D42" s="1" t="str">
        <f aca="false">AMP_invivo_awal!D42</f>
        <v>control</v>
      </c>
      <c r="E42" s="1" t="str">
        <f aca="false">AMP_invivo_awal!E42</f>
        <v>control</v>
      </c>
      <c r="F42" s="1" t="n">
        <f aca="false">IF(E42="control",1,IF(E42="peptide",2,IF(E42="crude_peptide",3,4)))</f>
        <v>1</v>
      </c>
      <c r="G42" s="1" t="str">
        <f aca="false">AMP_invivo_awal!F42</f>
        <v>control</v>
      </c>
      <c r="H42" s="1" t="n">
        <f aca="false">AMP_invivo_awal!G42</f>
        <v>0</v>
      </c>
      <c r="I42" s="2" t="n">
        <f aca="false">H42</f>
        <v>0</v>
      </c>
      <c r="J42" s="1" t="str">
        <f aca="false">AMP_invivo_awal!H42</f>
        <v>Cobb_500</v>
      </c>
      <c r="K42" s="1" t="n">
        <f aca="false">IF(J42="Arbor_Acres", 1, IF(J42="ROSS_308", 2, IF(J42="Cobb_500", 3, IF(J42="Lohman_Brown", 4, IF(J42="Lingnan", 5, IF(J42="Unknown", 6, 7))))))</f>
        <v>3</v>
      </c>
      <c r="L42" s="1" t="str">
        <f aca="false">AMP_invivo_awal!I42</f>
        <v>male</v>
      </c>
      <c r="M42" s="1" t="n">
        <f aca="false">IF(L42="male", 1, IF(L42="female", 2, 3))</f>
        <v>1</v>
      </c>
      <c r="N42" s="1" t="str">
        <f aca="false">AMP_invivo_awal!J42</f>
        <v>1-22</v>
      </c>
      <c r="O42" s="1" t="str">
        <f aca="false">AMP_invivo_awal!K42</f>
        <v>unknown</v>
      </c>
      <c r="P42" s="1" t="str">
        <f aca="false">AMP_invivo_awal!L42</f>
        <v>1-22</v>
      </c>
      <c r="Q42" s="4" t="n">
        <v>858</v>
      </c>
      <c r="R42" s="4" t="n">
        <v>21.0952380952381</v>
      </c>
      <c r="S42" s="4" t="n">
        <v>30.0952380952381</v>
      </c>
      <c r="T42" s="4" t="n">
        <v>1.42663656884876</v>
      </c>
      <c r="U42" s="4"/>
      <c r="V42" s="4"/>
      <c r="W42" s="4"/>
      <c r="X42" s="4"/>
      <c r="Y42" s="4" t="n">
        <v>858</v>
      </c>
      <c r="Z42" s="4" t="n">
        <v>21.0952380952381</v>
      </c>
      <c r="AA42" s="4" t="n">
        <v>30.0952380952381</v>
      </c>
      <c r="AB42" s="4" t="n">
        <v>1.42663656884876</v>
      </c>
      <c r="AC42" s="4"/>
      <c r="AD42" s="4"/>
      <c r="AE42" s="4"/>
      <c r="AF42" s="4"/>
      <c r="AG42" s="4"/>
      <c r="AH42" s="4"/>
      <c r="AI42" s="4"/>
      <c r="AJ42" s="4"/>
      <c r="AK42" s="4"/>
      <c r="AL42" s="4" t="n">
        <v>69.21</v>
      </c>
      <c r="AM42" s="4"/>
      <c r="AN42" s="4"/>
      <c r="AO42" s="4" t="n">
        <v>71.19</v>
      </c>
      <c r="AP42" s="4" t="n">
        <v>3148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 t="n">
        <v>0.00082</v>
      </c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</row>
    <row r="43" customFormat="false" ht="12.8" hidden="false" customHeight="false" outlineLevel="0" collapsed="false">
      <c r="A43" s="1" t="n">
        <f aca="false">AMP_invivo_awal!A43</f>
        <v>11</v>
      </c>
      <c r="B43" s="1" t="str">
        <f aca="false">AMP_invivo_awal!B43</f>
        <v>Osho_et_al.</v>
      </c>
      <c r="C43" s="1" t="n">
        <f aca="false">AMP_invivo_awal!C43</f>
        <v>2019</v>
      </c>
      <c r="D43" s="1" t="str">
        <f aca="false">AMP_invivo_awal!D43</f>
        <v>soybean_bioactive_peptide</v>
      </c>
      <c r="E43" s="1" t="str">
        <f aca="false">AMP_invivo_awal!E43</f>
        <v>crude_peptide</v>
      </c>
      <c r="F43" s="1" t="n">
        <f aca="false">IF(E43="control",1,IF(E43="peptide",2,IF(E43="crude_peptide",3,4)))</f>
        <v>3</v>
      </c>
      <c r="G43" s="1" t="str">
        <f aca="false">AMP_invivo_awal!F43</f>
        <v>feed</v>
      </c>
      <c r="H43" s="1" t="n">
        <f aca="false">AMP_invivo_awal!G43</f>
        <v>4000</v>
      </c>
      <c r="I43" s="2" t="n">
        <f aca="false">H43</f>
        <v>4000</v>
      </c>
      <c r="J43" s="1" t="str">
        <f aca="false">AMP_invivo_awal!H43</f>
        <v>Cobb_500</v>
      </c>
      <c r="K43" s="1" t="n">
        <f aca="false">IF(J43="Arbor_Acres", 1, IF(J43="ROSS_308", 2, IF(J43="Cobb_500", 3, IF(J43="Lohman_Brown", 4, IF(J43="Lingnan", 5, IF(J43="Unknown", 6, 7))))))</f>
        <v>3</v>
      </c>
      <c r="L43" s="1" t="str">
        <f aca="false">AMP_invivo_awal!I43</f>
        <v>male</v>
      </c>
      <c r="M43" s="1" t="n">
        <f aca="false">IF(L43="male", 1, IF(L43="female", 2, 3))</f>
        <v>1</v>
      </c>
      <c r="N43" s="1" t="str">
        <f aca="false">AMP_invivo_awal!J43</f>
        <v>1-22</v>
      </c>
      <c r="O43" s="1" t="str">
        <f aca="false">AMP_invivo_awal!K43</f>
        <v>unknown</v>
      </c>
      <c r="P43" s="1" t="str">
        <f aca="false">AMP_invivo_awal!L43</f>
        <v>1-22</v>
      </c>
      <c r="Q43" s="27" t="n">
        <v>859</v>
      </c>
      <c r="R43" s="4" t="n">
        <v>21.2380952380952</v>
      </c>
      <c r="S43" s="4" t="n">
        <v>29.8571428571429</v>
      </c>
      <c r="T43" s="4" t="n">
        <v>1.40582959641256</v>
      </c>
      <c r="U43" s="4"/>
      <c r="V43" s="4"/>
      <c r="W43" s="4"/>
      <c r="X43" s="4"/>
      <c r="Y43" s="27" t="n">
        <v>859</v>
      </c>
      <c r="Z43" s="4" t="n">
        <v>21.2380952380952</v>
      </c>
      <c r="AA43" s="4" t="n">
        <v>29.8571428571429</v>
      </c>
      <c r="AB43" s="4" t="n">
        <v>1.40582959641256</v>
      </c>
      <c r="AC43" s="4"/>
      <c r="AD43" s="4"/>
      <c r="AE43" s="4"/>
      <c r="AF43" s="4"/>
      <c r="AG43" s="4"/>
      <c r="AH43" s="4"/>
      <c r="AI43" s="4"/>
      <c r="AJ43" s="4"/>
      <c r="AK43" s="4"/>
      <c r="AL43" s="4" t="n">
        <v>75.09</v>
      </c>
      <c r="AM43" s="4"/>
      <c r="AN43" s="4"/>
      <c r="AO43" s="4" t="n">
        <v>76.57</v>
      </c>
      <c r="AP43" s="4" t="n">
        <v>3341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 t="n">
        <v>0.00389</v>
      </c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</row>
    <row r="44" customFormat="false" ht="12.8" hidden="false" customHeight="false" outlineLevel="0" collapsed="false">
      <c r="A44" s="1" t="n">
        <f aca="false">AMP_invivo_awal!A44</f>
        <v>12</v>
      </c>
      <c r="B44" s="1" t="str">
        <f aca="false">AMP_invivo_awal!B44</f>
        <v>Osho_et_al.</v>
      </c>
      <c r="C44" s="1" t="n">
        <f aca="false">AMP_invivo_awal!C44</f>
        <v>2019</v>
      </c>
      <c r="D44" s="1" t="str">
        <f aca="false">AMP_invivo_awal!D44</f>
        <v>control</v>
      </c>
      <c r="E44" s="1" t="str">
        <f aca="false">AMP_invivo_awal!E44</f>
        <v>control</v>
      </c>
      <c r="F44" s="1" t="n">
        <f aca="false">IF(E44="control",1,IF(E44="peptide",2,IF(E44="crude_peptide",3,4)))</f>
        <v>1</v>
      </c>
      <c r="G44" s="1" t="str">
        <f aca="false">AMP_invivo_awal!F44</f>
        <v>control</v>
      </c>
      <c r="H44" s="1" t="n">
        <f aca="false">AMP_invivo_awal!G44</f>
        <v>0</v>
      </c>
      <c r="I44" s="2" t="n">
        <f aca="false">H44</f>
        <v>0</v>
      </c>
      <c r="J44" s="1" t="str">
        <f aca="false">AMP_invivo_awal!H44</f>
        <v>Cobb_500</v>
      </c>
      <c r="K44" s="1" t="n">
        <f aca="false">IF(J44="Arbor_Acres", 1, IF(J44="ROSS_308", 2, IF(J44="Cobb_500", 3, IF(J44="Lohman_Brown", 4, IF(J44="Lingnan", 5, IF(J44="Unknown", 6, 7))))))</f>
        <v>3</v>
      </c>
      <c r="L44" s="1" t="str">
        <f aca="false">AMP_invivo_awal!I44</f>
        <v>male</v>
      </c>
      <c r="M44" s="1" t="n">
        <f aca="false">IF(L44="male", 1, IF(L44="female", 2, 3))</f>
        <v>1</v>
      </c>
      <c r="N44" s="1" t="str">
        <f aca="false">AMP_invivo_awal!J44</f>
        <v>1-22</v>
      </c>
      <c r="O44" s="1" t="str">
        <f aca="false">AMP_invivo_awal!K44</f>
        <v>unknown</v>
      </c>
      <c r="P44" s="1" t="str">
        <f aca="false">AMP_invivo_awal!L44</f>
        <v>1-22</v>
      </c>
      <c r="Q44" s="27" t="n">
        <v>728</v>
      </c>
      <c r="R44" s="4" t="n">
        <v>14.952380952381</v>
      </c>
      <c r="S44" s="4" t="n">
        <v>26.1904761904762</v>
      </c>
      <c r="T44" s="4" t="n">
        <v>1.7515923566879</v>
      </c>
      <c r="U44" s="4"/>
      <c r="V44" s="4"/>
      <c r="W44" s="4"/>
      <c r="X44" s="4"/>
      <c r="Y44" s="27" t="n">
        <v>728</v>
      </c>
      <c r="Z44" s="4" t="n">
        <v>14.952380952381</v>
      </c>
      <c r="AA44" s="4" t="n">
        <v>26.1904761904762</v>
      </c>
      <c r="AB44" s="4" t="n">
        <v>1.7515923566879</v>
      </c>
      <c r="AC44" s="4"/>
      <c r="AD44" s="4"/>
      <c r="AE44" s="4"/>
      <c r="AF44" s="4"/>
      <c r="AG44" s="4"/>
      <c r="AH44" s="4"/>
      <c r="AI44" s="4"/>
      <c r="AJ44" s="4"/>
      <c r="AK44" s="4"/>
      <c r="AL44" s="4" t="n">
        <v>59.77</v>
      </c>
      <c r="AM44" s="4"/>
      <c r="AN44" s="4"/>
      <c r="AO44" s="4" t="n">
        <v>58.11</v>
      </c>
      <c r="AP44" s="4" t="n">
        <v>2564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 t="n">
        <v>0.01754</v>
      </c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</row>
    <row r="45" customFormat="false" ht="12.8" hidden="false" customHeight="false" outlineLevel="0" collapsed="false">
      <c r="A45" s="1" t="n">
        <f aca="false">AMP_invivo_awal!A45</f>
        <v>12</v>
      </c>
      <c r="B45" s="1" t="str">
        <f aca="false">AMP_invivo_awal!B45</f>
        <v>Osho_et_al.</v>
      </c>
      <c r="C45" s="1" t="n">
        <f aca="false">AMP_invivo_awal!C45</f>
        <v>2019</v>
      </c>
      <c r="D45" s="1" t="str">
        <f aca="false">AMP_invivo_awal!D45</f>
        <v>soybean_bioactive_peptide</v>
      </c>
      <c r="E45" s="1" t="str">
        <f aca="false">AMP_invivo_awal!E45</f>
        <v>crude_peptide</v>
      </c>
      <c r="F45" s="1" t="n">
        <f aca="false">IF(E45="control",1,IF(E45="peptide",2,IF(E45="crude_peptide",3,4)))</f>
        <v>3</v>
      </c>
      <c r="G45" s="1" t="str">
        <f aca="false">AMP_invivo_awal!F45</f>
        <v>feed</v>
      </c>
      <c r="H45" s="1" t="n">
        <f aca="false">AMP_invivo_awal!G45</f>
        <v>4000</v>
      </c>
      <c r="I45" s="2" t="n">
        <f aca="false">H45</f>
        <v>4000</v>
      </c>
      <c r="J45" s="1" t="str">
        <f aca="false">AMP_invivo_awal!H45</f>
        <v>Cobb_500</v>
      </c>
      <c r="K45" s="1" t="n">
        <f aca="false">IF(J45="Arbor_Acres", 1, IF(J45="ROSS_308", 2, IF(J45="Cobb_500", 3, IF(J45="Lohman_Brown", 4, IF(J45="Lingnan", 5, IF(J45="Unknown", 6, 7))))))</f>
        <v>3</v>
      </c>
      <c r="L45" s="1" t="str">
        <f aca="false">AMP_invivo_awal!I45</f>
        <v>male</v>
      </c>
      <c r="M45" s="1" t="n">
        <f aca="false">IF(L45="male", 1, IF(L45="female", 2, 3))</f>
        <v>1</v>
      </c>
      <c r="N45" s="1" t="str">
        <f aca="false">AMP_invivo_awal!J45</f>
        <v>1-22</v>
      </c>
      <c r="O45" s="1" t="str">
        <f aca="false">AMP_invivo_awal!K45</f>
        <v>unknown</v>
      </c>
      <c r="P45" s="1" t="str">
        <f aca="false">AMP_invivo_awal!L45</f>
        <v>1-22</v>
      </c>
      <c r="Q45" s="27" t="n">
        <v>801</v>
      </c>
      <c r="R45" s="4" t="n">
        <v>18.4761904761905</v>
      </c>
      <c r="S45" s="4" t="n">
        <v>27.047619047619</v>
      </c>
      <c r="T45" s="4" t="n">
        <v>1.4639175257732</v>
      </c>
      <c r="U45" s="4"/>
      <c r="V45" s="4"/>
      <c r="W45" s="4"/>
      <c r="X45" s="4"/>
      <c r="Y45" s="27" t="n">
        <v>801</v>
      </c>
      <c r="Z45" s="4" t="n">
        <v>18.4761904761905</v>
      </c>
      <c r="AA45" s="4" t="n">
        <v>27.047619047619</v>
      </c>
      <c r="AB45" s="4" t="n">
        <v>1.4639175257732</v>
      </c>
      <c r="AC45" s="4"/>
      <c r="AD45" s="4"/>
      <c r="AE45" s="4"/>
      <c r="AF45" s="4"/>
      <c r="AG45" s="4"/>
      <c r="AH45" s="4"/>
      <c r="AI45" s="4"/>
      <c r="AJ45" s="4"/>
      <c r="AK45" s="4"/>
      <c r="AL45" s="4" t="n">
        <v>68.87</v>
      </c>
      <c r="AM45" s="4"/>
      <c r="AN45" s="4"/>
      <c r="AO45" s="4" t="n">
        <v>67.05</v>
      </c>
      <c r="AP45" s="4" t="n">
        <v>2925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 t="n">
        <v>0.0117</v>
      </c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</row>
    <row r="46" customFormat="false" ht="12.8" hidden="false" customHeight="false" outlineLevel="0" collapsed="false">
      <c r="A46" s="1" t="n">
        <f aca="false">AMP_invivo_awal!A46</f>
        <v>13</v>
      </c>
      <c r="B46" s="1" t="str">
        <f aca="false">AMP_invivo_awal!B46</f>
        <v>Daneshmand_et_al.</v>
      </c>
      <c r="C46" s="1" t="n">
        <f aca="false">AMP_invivo_awal!C46</f>
        <v>2019</v>
      </c>
      <c r="D46" s="1" t="str">
        <f aca="false">AMP_invivo_awal!D46</f>
        <v>control</v>
      </c>
      <c r="E46" s="1" t="str">
        <f aca="false">AMP_invivo_awal!E46</f>
        <v>control</v>
      </c>
      <c r="F46" s="1" t="n">
        <f aca="false">IF(E46="control",1,IF(E46="peptide",2,IF(E46="crude_peptide",3,4)))</f>
        <v>1</v>
      </c>
      <c r="G46" s="1" t="str">
        <f aca="false">AMP_invivo_awal!F46</f>
        <v>control</v>
      </c>
      <c r="H46" s="1" t="n">
        <f aca="false">AMP_invivo_awal!G46</f>
        <v>0</v>
      </c>
      <c r="I46" s="2" t="n">
        <f aca="false">H46</f>
        <v>0</v>
      </c>
      <c r="J46" s="1" t="str">
        <f aca="false">AMP_invivo_awal!H46</f>
        <v>Cobb_500</v>
      </c>
      <c r="K46" s="1" t="n">
        <f aca="false">IF(J46="Arbor_Acres", 1, IF(J46="ROSS_308", 2, IF(J46="Cobb_500", 3, IF(J46="Lohman_Brown", 4, IF(J46="Lingnan", 5, IF(J46="Unknown", 6, 7))))))</f>
        <v>3</v>
      </c>
      <c r="L46" s="1" t="str">
        <f aca="false">AMP_invivo_awal!I46</f>
        <v>male</v>
      </c>
      <c r="M46" s="1" t="n">
        <f aca="false">IF(L46="male", 1, IF(L46="female", 2, 3))</f>
        <v>1</v>
      </c>
      <c r="N46" s="1" t="str">
        <f aca="false">AMP_invivo_awal!J46</f>
        <v>1-10</v>
      </c>
      <c r="O46" s="1" t="str">
        <f aca="false">AMP_invivo_awal!K46</f>
        <v>11-24</v>
      </c>
      <c r="P46" s="1" t="str">
        <f aca="false">AMP_invivo_awal!L46</f>
        <v>1-24</v>
      </c>
      <c r="Q46" s="4" t="n">
        <v>1472.66</v>
      </c>
      <c r="R46" s="4" t="n">
        <v>59.64</v>
      </c>
      <c r="S46" s="4" t="n">
        <v>94.38</v>
      </c>
      <c r="T46" s="4" t="n">
        <v>1.58</v>
      </c>
      <c r="U46" s="4"/>
      <c r="V46" s="4"/>
      <c r="W46" s="4"/>
      <c r="X46" s="4"/>
      <c r="Y46" s="4" t="n">
        <v>1472.66</v>
      </c>
      <c r="Z46" s="4" t="n">
        <v>59.64</v>
      </c>
      <c r="AA46" s="4" t="n">
        <v>94.38</v>
      </c>
      <c r="AB46" s="4" t="n">
        <v>1.58</v>
      </c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 t="n">
        <v>2.1</v>
      </c>
      <c r="CI46" s="4" t="n">
        <v>4.05</v>
      </c>
      <c r="CJ46" s="4" t="n">
        <v>6.84</v>
      </c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 t="n">
        <v>1.7</v>
      </c>
      <c r="CV46" s="4" t="n">
        <v>4.5</v>
      </c>
      <c r="CW46" s="4" t="n">
        <v>7.13</v>
      </c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 t="n">
        <v>827</v>
      </c>
      <c r="DL46" s="4"/>
      <c r="DM46" s="4"/>
      <c r="DN46" s="4" t="n">
        <v>201</v>
      </c>
      <c r="DO46" s="4"/>
      <c r="DP46" s="4"/>
      <c r="DQ46" s="4" t="n">
        <f aca="false">DK46/DN46</f>
        <v>4.11442786069652</v>
      </c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</row>
    <row r="47" customFormat="false" ht="12.8" hidden="false" customHeight="false" outlineLevel="0" collapsed="false">
      <c r="A47" s="1" t="n">
        <f aca="false">AMP_invivo_awal!A47</f>
        <v>13</v>
      </c>
      <c r="B47" s="1" t="str">
        <f aca="false">AMP_invivo_awal!B47</f>
        <v>Daneshmand_et_al.</v>
      </c>
      <c r="C47" s="1" t="n">
        <f aca="false">AMP_invivo_awal!C47</f>
        <v>2019</v>
      </c>
      <c r="D47" s="1" t="str">
        <f aca="false">AMP_invivo_awal!D47</f>
        <v>camel_lactoferrin</v>
      </c>
      <c r="E47" s="1" t="str">
        <f aca="false">AMP_invivo_awal!E47</f>
        <v>purified_peptide</v>
      </c>
      <c r="F47" s="1" t="n">
        <f aca="false">IF(E47="control",1,IF(E47="peptide",2,IF(E47="crude_peptide",3,4)))</f>
        <v>4</v>
      </c>
      <c r="G47" s="1" t="str">
        <f aca="false">AMP_invivo_awal!F47</f>
        <v>feed</v>
      </c>
      <c r="H47" s="1" t="n">
        <f aca="false">AMP_invivo_awal!G47</f>
        <v>20</v>
      </c>
      <c r="I47" s="2" t="n">
        <f aca="false">H47</f>
        <v>20</v>
      </c>
      <c r="J47" s="1" t="str">
        <f aca="false">AMP_invivo_awal!H47</f>
        <v>Cobb_500</v>
      </c>
      <c r="K47" s="1" t="n">
        <f aca="false">IF(J47="Arbor_Acres", 1, IF(J47="ROSS_308", 2, IF(J47="Cobb_500", 3, IF(J47="Lohman_Brown", 4, IF(J47="Lingnan", 5, IF(J47="Unknown", 6, 7))))))</f>
        <v>3</v>
      </c>
      <c r="L47" s="1" t="str">
        <f aca="false">AMP_invivo_awal!I47</f>
        <v>male</v>
      </c>
      <c r="M47" s="1" t="n">
        <f aca="false">IF(L47="male", 1, IF(L47="female", 2, 3))</f>
        <v>1</v>
      </c>
      <c r="N47" s="1" t="str">
        <f aca="false">AMP_invivo_awal!J47</f>
        <v>1-10</v>
      </c>
      <c r="O47" s="1" t="str">
        <f aca="false">AMP_invivo_awal!K47</f>
        <v>11-24</v>
      </c>
      <c r="P47" s="1" t="str">
        <f aca="false">AMP_invivo_awal!L47</f>
        <v>1-24</v>
      </c>
      <c r="Q47" s="4" t="n">
        <v>1604.18</v>
      </c>
      <c r="R47" s="4" t="n">
        <v>65.12</v>
      </c>
      <c r="S47" s="4" t="n">
        <v>92.62</v>
      </c>
      <c r="T47" s="4" t="n">
        <v>1.42</v>
      </c>
      <c r="U47" s="4"/>
      <c r="V47" s="4"/>
      <c r="W47" s="4"/>
      <c r="X47" s="4"/>
      <c r="Y47" s="4" t="n">
        <v>1604.18</v>
      </c>
      <c r="Z47" s="4" t="n">
        <v>65.12</v>
      </c>
      <c r="AA47" s="4" t="n">
        <v>92.62</v>
      </c>
      <c r="AB47" s="4" t="n">
        <v>1.42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 t="n">
        <v>1.67</v>
      </c>
      <c r="CI47" s="4" t="n">
        <v>4.03</v>
      </c>
      <c r="CJ47" s="4" t="n">
        <v>5.36</v>
      </c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 t="n">
        <v>1.67</v>
      </c>
      <c r="CV47" s="4" t="n">
        <v>4.13</v>
      </c>
      <c r="CW47" s="4" t="n">
        <v>8.51</v>
      </c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 t="n">
        <v>1167</v>
      </c>
      <c r="DL47" s="4"/>
      <c r="DM47" s="4"/>
      <c r="DN47" s="4" t="n">
        <v>171</v>
      </c>
      <c r="DO47" s="4"/>
      <c r="DP47" s="4"/>
      <c r="DQ47" s="4" t="n">
        <f aca="false">DK47/DN47</f>
        <v>6.82456140350877</v>
      </c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</row>
    <row r="48" customFormat="false" ht="12.8" hidden="false" customHeight="false" outlineLevel="0" collapsed="false">
      <c r="A48" s="1" t="n">
        <f aca="false">AMP_invivo_awal!A48</f>
        <v>14</v>
      </c>
      <c r="B48" s="1" t="str">
        <f aca="false">AMP_invivo_awal!B48</f>
        <v>Torki_et_al.</v>
      </c>
      <c r="C48" s="1" t="n">
        <f aca="false">AMP_invivo_awal!C48</f>
        <v>2018</v>
      </c>
      <c r="D48" s="1" t="str">
        <f aca="false">AMP_invivo_awal!D48</f>
        <v>control</v>
      </c>
      <c r="E48" s="1" t="str">
        <f aca="false">AMP_invivo_awal!E48</f>
        <v>control</v>
      </c>
      <c r="F48" s="1" t="n">
        <f aca="false">IF(E48="control",1,IF(E48="peptide",2,IF(E48="crude_peptide",3,4)))</f>
        <v>1</v>
      </c>
      <c r="G48" s="1" t="str">
        <f aca="false">AMP_invivo_awal!F48</f>
        <v>control</v>
      </c>
      <c r="H48" s="1" t="n">
        <f aca="false">AMP_invivo_awal!G48</f>
        <v>0</v>
      </c>
      <c r="I48" s="2" t="n">
        <f aca="false">H48</f>
        <v>0</v>
      </c>
      <c r="J48" s="1" t="str">
        <f aca="false">AMP_invivo_awal!H48</f>
        <v>ROSS_308</v>
      </c>
      <c r="K48" s="1" t="n">
        <f aca="false">IF(J48="Arbor_Acres", 1, IF(J48="ROSS_308", 2, IF(J48="Cobb_500", 3, IF(J48="Lohman_Brown", 4, IF(J48="Lingnan", 5, IF(J48="Unknown", 6, 7))))))</f>
        <v>2</v>
      </c>
      <c r="L48" s="1" t="str">
        <f aca="false">AMP_invivo_awal!I48</f>
        <v>male</v>
      </c>
      <c r="M48" s="1" t="n">
        <f aca="false">IF(L48="male", 1, IF(L48="female", 2, 3))</f>
        <v>1</v>
      </c>
      <c r="N48" s="1" t="str">
        <f aca="false">AMP_invivo_awal!J48</f>
        <v>14-28</v>
      </c>
      <c r="O48" s="1" t="str">
        <f aca="false">AMP_invivo_awal!K48</f>
        <v>29-33</v>
      </c>
      <c r="P48" s="1" t="str">
        <f aca="false">AMP_invivo_awal!L48</f>
        <v>14-33</v>
      </c>
      <c r="Q48" s="4" t="n">
        <v>1001</v>
      </c>
      <c r="R48" s="4" t="n">
        <v>64</v>
      </c>
      <c r="S48" s="4" t="n">
        <v>90.88</v>
      </c>
      <c r="T48" s="4" t="n">
        <v>1.42</v>
      </c>
      <c r="U48" s="4" t="n">
        <v>2120</v>
      </c>
      <c r="V48" s="4" t="n">
        <v>93.67</v>
      </c>
      <c r="W48" s="4" t="n">
        <v>195.33</v>
      </c>
      <c r="X48" s="4" t="n">
        <v>2.09</v>
      </c>
      <c r="Y48" s="4" t="n">
        <v>2120</v>
      </c>
      <c r="Z48" s="4" t="n">
        <v>63</v>
      </c>
      <c r="AA48" s="4" t="n">
        <v>104.58</v>
      </c>
      <c r="AB48" s="4" t="n">
        <v>1.66</v>
      </c>
      <c r="AC48" s="4"/>
      <c r="AD48" s="4" t="n">
        <f aca="false">AVERAGE(5.3,6.2)</f>
        <v>5.75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n">
        <v>1.36</v>
      </c>
      <c r="BM48" s="4"/>
      <c r="BN48" s="4" t="n">
        <v>2.14</v>
      </c>
      <c r="BO48" s="4"/>
      <c r="BP48" s="4"/>
      <c r="BQ48" s="4"/>
      <c r="BR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</row>
    <row r="49" customFormat="false" ht="12.8" hidden="false" customHeight="false" outlineLevel="0" collapsed="false">
      <c r="A49" s="1" t="n">
        <f aca="false">AMP_invivo_awal!A49</f>
        <v>14</v>
      </c>
      <c r="B49" s="1" t="str">
        <f aca="false">AMP_invivo_awal!B49</f>
        <v>Torki_et_al.</v>
      </c>
      <c r="C49" s="1" t="n">
        <f aca="false">AMP_invivo_awal!C49</f>
        <v>2018</v>
      </c>
      <c r="D49" s="1" t="str">
        <f aca="false">AMP_invivo_awal!D49</f>
        <v>lysozyme</v>
      </c>
      <c r="E49" s="1" t="str">
        <f aca="false">AMP_invivo_awal!E49</f>
        <v>purified_peptide</v>
      </c>
      <c r="F49" s="1" t="n">
        <f aca="false">IF(E49="control",1,IF(E49="peptide",2,IF(E49="crude_peptide",3,4)))</f>
        <v>4</v>
      </c>
      <c r="G49" s="1" t="str">
        <f aca="false">AMP_invivo_awal!F49</f>
        <v>feed</v>
      </c>
      <c r="H49" s="1" t="n">
        <f aca="false">AMP_invivo_awal!G49</f>
        <v>40</v>
      </c>
      <c r="I49" s="2" t="n">
        <f aca="false">H49</f>
        <v>40</v>
      </c>
      <c r="J49" s="1" t="str">
        <f aca="false">AMP_invivo_awal!H49</f>
        <v>ROSS_308</v>
      </c>
      <c r="K49" s="1" t="n">
        <f aca="false">IF(J49="Arbor_Acres", 1, IF(J49="ROSS_308", 2, IF(J49="Cobb_500", 3, IF(J49="Lohman_Brown", 4, IF(J49="Lingnan", 5, IF(J49="Unknown", 6, 7))))))</f>
        <v>2</v>
      </c>
      <c r="L49" s="1" t="str">
        <f aca="false">AMP_invivo_awal!I49</f>
        <v>male</v>
      </c>
      <c r="M49" s="1" t="n">
        <f aca="false">IF(L49="male", 1, IF(L49="female", 2, 3))</f>
        <v>1</v>
      </c>
      <c r="N49" s="1" t="str">
        <f aca="false">AMP_invivo_awal!J49</f>
        <v>14-28</v>
      </c>
      <c r="O49" s="1" t="str">
        <f aca="false">AMP_invivo_awal!K49</f>
        <v>29-33</v>
      </c>
      <c r="P49" s="1" t="str">
        <f aca="false">AMP_invivo_awal!L49</f>
        <v>14-33</v>
      </c>
      <c r="Q49" s="4" t="n">
        <v>928.9</v>
      </c>
      <c r="R49" s="4" t="n">
        <v>55</v>
      </c>
      <c r="S49" s="4" t="n">
        <v>84.7</v>
      </c>
      <c r="T49" s="4" t="n">
        <v>1.54</v>
      </c>
      <c r="U49" s="4" t="n">
        <v>2079</v>
      </c>
      <c r="V49" s="4" t="n">
        <v>103.25</v>
      </c>
      <c r="W49" s="4" t="n">
        <v>206.67</v>
      </c>
      <c r="X49" s="4" t="n">
        <v>2</v>
      </c>
      <c r="Y49" s="4" t="n">
        <v>2079</v>
      </c>
      <c r="Z49" s="4" t="n">
        <v>61.76</v>
      </c>
      <c r="AA49" s="4" t="n">
        <v>101.28</v>
      </c>
      <c r="AB49" s="4" t="n">
        <v>1.64</v>
      </c>
      <c r="AC49" s="4"/>
      <c r="AD49" s="4" t="n">
        <f aca="false">AVERAGE(5.8,7.3)</f>
        <v>6.55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n">
        <v>1.26</v>
      </c>
      <c r="BM49" s="4"/>
      <c r="BN49" s="4" t="n">
        <v>2.15</v>
      </c>
      <c r="BO49" s="4"/>
      <c r="BP49" s="4"/>
      <c r="BQ49" s="4"/>
      <c r="BR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</row>
    <row r="50" customFormat="false" ht="12.8" hidden="false" customHeight="false" outlineLevel="0" collapsed="false">
      <c r="A50" s="1" t="n">
        <f aca="false">AMP_invivo_awal!A50</f>
        <v>15</v>
      </c>
      <c r="B50" s="1" t="str">
        <f aca="false">AMP_invivo_awal!B50</f>
        <v>Rezaei_and_Teimouri</v>
      </c>
      <c r="C50" s="1" t="n">
        <f aca="false">AMP_invivo_awal!C50</f>
        <v>2017</v>
      </c>
      <c r="D50" s="1" t="str">
        <f aca="false">AMP_invivo_awal!D50</f>
        <v>control</v>
      </c>
      <c r="E50" s="1" t="str">
        <f aca="false">AMP_invivo_awal!E50</f>
        <v>control</v>
      </c>
      <c r="F50" s="1" t="n">
        <f aca="false">IF(E50="control",1,IF(E50="peptide",2,IF(E50="crude_peptide",3,4)))</f>
        <v>1</v>
      </c>
      <c r="G50" s="1" t="str">
        <f aca="false">AMP_invivo_awal!F50</f>
        <v>control</v>
      </c>
      <c r="H50" s="1" t="n">
        <f aca="false">AMP_invivo_awal!G50</f>
        <v>0</v>
      </c>
      <c r="I50" s="2" t="n">
        <f aca="false">H50</f>
        <v>0</v>
      </c>
      <c r="J50" s="1" t="str">
        <f aca="false">AMP_invivo_awal!H50</f>
        <v>Unknown</v>
      </c>
      <c r="K50" s="1" t="n">
        <f aca="false">IF(J50="Arbor_Acres", 1, IF(J50="ROSS_308", 2, IF(J50="Cobb_500", 3, IF(J50="Lohman_Brown", 4, IF(J50="Lingnan", 5, IF(J50="Unknown", 6, 7))))))</f>
        <v>6</v>
      </c>
      <c r="L50" s="1" t="str">
        <f aca="false">AMP_invivo_awal!I50</f>
        <v>unknown</v>
      </c>
      <c r="M50" s="1" t="n">
        <f aca="false">IF(L50="male", 1, IF(L50="female", 2, 3))</f>
        <v>3</v>
      </c>
      <c r="N50" s="1" t="str">
        <f aca="false">AMP_invivo_awal!J50</f>
        <v>1-10</v>
      </c>
      <c r="O50" s="1" t="str">
        <f aca="false">AMP_invivo_awal!K50</f>
        <v>11-28</v>
      </c>
      <c r="P50" s="1" t="str">
        <f aca="false">AMP_invivo_awal!L50</f>
        <v>1-42</v>
      </c>
      <c r="Q50" s="4" t="n">
        <v>1143.02</v>
      </c>
      <c r="R50" s="4" t="n">
        <v>39.36</v>
      </c>
      <c r="S50" s="4" t="n">
        <v>58.17</v>
      </c>
      <c r="T50" s="4" t="n">
        <v>1.48</v>
      </c>
      <c r="U50" s="4" t="n">
        <v>2099.4</v>
      </c>
      <c r="V50" s="4" t="n">
        <v>68.31</v>
      </c>
      <c r="W50" s="4" t="n">
        <v>163.76</v>
      </c>
      <c r="X50" s="4" t="n">
        <v>2.4</v>
      </c>
      <c r="Y50" s="4" t="n">
        <v>2099.4</v>
      </c>
      <c r="Z50" s="4" t="n">
        <v>49.01</v>
      </c>
      <c r="AA50" s="4" t="n">
        <v>93.36</v>
      </c>
      <c r="AB50" s="4" t="n">
        <v>1.9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 t="n">
        <v>3.25</v>
      </c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 t="n">
        <v>4.89</v>
      </c>
      <c r="CY50" s="4" t="n">
        <v>3.25</v>
      </c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 t="n">
        <v>8.42</v>
      </c>
      <c r="FN50" s="4"/>
      <c r="FO50" s="4" t="n">
        <v>19.4</v>
      </c>
      <c r="FP50" s="4"/>
    </row>
    <row r="51" customFormat="false" ht="12.8" hidden="false" customHeight="false" outlineLevel="0" collapsed="false">
      <c r="A51" s="1" t="n">
        <f aca="false">AMP_invivo_awal!A51</f>
        <v>15</v>
      </c>
      <c r="B51" s="1" t="str">
        <f aca="false">AMP_invivo_awal!B51</f>
        <v>Rezaei_and_Teimouri</v>
      </c>
      <c r="C51" s="1" t="n">
        <f aca="false">AMP_invivo_awal!C51</f>
        <v>2017</v>
      </c>
      <c r="D51" s="1" t="str">
        <f aca="false">AMP_invivo_awal!D51</f>
        <v>peptide</v>
      </c>
      <c r="E51" s="1" t="str">
        <f aca="false">AMP_invivo_awal!E51</f>
        <v>purified_peptide</v>
      </c>
      <c r="F51" s="1" t="n">
        <f aca="false">IF(E51="control",1,IF(E51="peptide",2,IF(E51="crude_peptide",3,4)))</f>
        <v>4</v>
      </c>
      <c r="G51" s="1" t="str">
        <f aca="false">AMP_invivo_awal!F51</f>
        <v>feed</v>
      </c>
      <c r="H51" s="1" t="n">
        <f aca="false">AMP_invivo_awal!G51</f>
        <v>250</v>
      </c>
      <c r="I51" s="2" t="n">
        <f aca="false">H51</f>
        <v>250</v>
      </c>
      <c r="J51" s="1" t="str">
        <f aca="false">AMP_invivo_awal!H51</f>
        <v>Unknown</v>
      </c>
      <c r="K51" s="1" t="n">
        <f aca="false">IF(J51="Arbor_Acres", 1, IF(J51="ROSS_308", 2, IF(J51="Cobb_500", 3, IF(J51="Lohman_Brown", 4, IF(J51="Lingnan", 5, IF(J51="Unknown", 6, 7))))))</f>
        <v>6</v>
      </c>
      <c r="L51" s="1" t="str">
        <f aca="false">AMP_invivo_awal!I51</f>
        <v>unknown</v>
      </c>
      <c r="M51" s="1" t="n">
        <f aca="false">IF(L51="male", 1, IF(L51="female", 2, 3))</f>
        <v>3</v>
      </c>
      <c r="N51" s="1" t="str">
        <f aca="false">AMP_invivo_awal!J51</f>
        <v>1-10</v>
      </c>
      <c r="O51" s="1" t="str">
        <f aca="false">AMP_invivo_awal!K51</f>
        <v>11-28</v>
      </c>
      <c r="P51" s="1" t="str">
        <f aca="false">AMP_invivo_awal!L51</f>
        <v>1-42</v>
      </c>
      <c r="Q51" s="4" t="n">
        <v>1247.73</v>
      </c>
      <c r="R51" s="4" t="n">
        <v>43.1</v>
      </c>
      <c r="S51" s="4" t="n">
        <v>59.12</v>
      </c>
      <c r="T51" s="4" t="n">
        <v>1.37</v>
      </c>
      <c r="U51" s="4" t="n">
        <v>2319.63</v>
      </c>
      <c r="V51" s="4" t="n">
        <v>76.56</v>
      </c>
      <c r="W51" s="4" t="n">
        <v>165.91</v>
      </c>
      <c r="X51" s="4" t="n">
        <v>2.17</v>
      </c>
      <c r="Y51" s="4" t="n">
        <v>2319.63</v>
      </c>
      <c r="Z51" s="4" t="n">
        <v>54.25</v>
      </c>
      <c r="AA51" s="4" t="n">
        <v>94.72</v>
      </c>
      <c r="AB51" s="4" t="n">
        <v>1.75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 t="n">
        <v>1.92</v>
      </c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 t="n">
        <v>5.15</v>
      </c>
      <c r="CY51" s="4" t="n">
        <v>1.92</v>
      </c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 t="n">
        <v>10.54</v>
      </c>
      <c r="FN51" s="4"/>
      <c r="FO51" s="4" t="n">
        <v>23.67</v>
      </c>
      <c r="FP51" s="4"/>
    </row>
    <row r="52" customFormat="false" ht="12.8" hidden="false" customHeight="false" outlineLevel="0" collapsed="false">
      <c r="A52" s="1" t="n">
        <f aca="false">AMP_invivo_awal!A52</f>
        <v>16</v>
      </c>
      <c r="B52" s="1" t="str">
        <f aca="false">AMP_invivo_awal!B52</f>
        <v>Wang_et_al.</v>
      </c>
      <c r="C52" s="1" t="n">
        <f aca="false">AMP_invivo_awal!C52</f>
        <v>2015</v>
      </c>
      <c r="D52" s="1" t="str">
        <f aca="false">AMP_invivo_awal!D52</f>
        <v>control</v>
      </c>
      <c r="E52" s="1" t="str">
        <f aca="false">AMP_invivo_awal!E52</f>
        <v>control</v>
      </c>
      <c r="F52" s="1" t="n">
        <f aca="false">IF(E52="control",1,IF(E52="peptide",2,IF(E52="crude_peptide",3,4)))</f>
        <v>1</v>
      </c>
      <c r="G52" s="1" t="str">
        <f aca="false">AMP_invivo_awal!F52</f>
        <v>control</v>
      </c>
      <c r="H52" s="1" t="n">
        <f aca="false">AMP_invivo_awal!G52</f>
        <v>0</v>
      </c>
      <c r="I52" s="2" t="n">
        <f aca="false">H52</f>
        <v>0</v>
      </c>
      <c r="J52" s="1" t="str">
        <f aca="false">AMP_invivo_awal!H52</f>
        <v>Arbor_Acres</v>
      </c>
      <c r="K52" s="1" t="n">
        <f aca="false">IF(J52="Arbor_Acres", 1, IF(J52="ROSS_308", 2, IF(J52="Cobb_500", 3, IF(J52="Lohman_Brown", 4, IF(J52="Lingnan", 5, IF(J52="Unknown", 6, 7))))))</f>
        <v>1</v>
      </c>
      <c r="L52" s="1" t="str">
        <f aca="false">AMP_invivo_awal!I52</f>
        <v>unknown</v>
      </c>
      <c r="M52" s="1" t="n">
        <f aca="false">IF(L52="male", 1, IF(L52="female", 2, 3))</f>
        <v>3</v>
      </c>
      <c r="N52" s="1" t="str">
        <f aca="false">AMP_invivo_awal!J52</f>
        <v>1-21</v>
      </c>
      <c r="O52" s="1" t="str">
        <f aca="false">AMP_invivo_awal!K52</f>
        <v>22-28</v>
      </c>
      <c r="P52" s="1" t="str">
        <f aca="false">AMP_invivo_awal!L52</f>
        <v>1-28</v>
      </c>
      <c r="Q52" s="4" t="n">
        <v>834.82</v>
      </c>
      <c r="R52" s="4" t="n">
        <v>37.8</v>
      </c>
      <c r="S52" s="4" t="n">
        <v>49.17</v>
      </c>
      <c r="T52" s="4" t="n">
        <v>1.3</v>
      </c>
      <c r="U52" s="4" t="n">
        <v>1260.42</v>
      </c>
      <c r="V52" s="4" t="n">
        <v>60.8</v>
      </c>
      <c r="W52" s="4" t="n">
        <v>109.9</v>
      </c>
      <c r="X52" s="4" t="n">
        <v>1.81</v>
      </c>
      <c r="Y52" s="4" t="n">
        <v>1260.42</v>
      </c>
      <c r="Z52" s="4" t="n">
        <v>43.55</v>
      </c>
      <c r="AA52" s="4" t="n">
        <v>64.35</v>
      </c>
      <c r="AB52" s="4" t="n">
        <v>1.48</v>
      </c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 t="n">
        <v>880.2</v>
      </c>
      <c r="DK52" s="4" t="n">
        <v>776.4</v>
      </c>
      <c r="DL52" s="4" t="n">
        <v>576</v>
      </c>
      <c r="DM52" s="4" t="n">
        <v>197.1</v>
      </c>
      <c r="DN52" s="4" t="n">
        <v>180.1</v>
      </c>
      <c r="DO52" s="4" t="n">
        <v>146.7</v>
      </c>
      <c r="DP52" s="4" t="n">
        <f aca="false">DJ52/DM52</f>
        <v>4.46575342465753</v>
      </c>
      <c r="DQ52" s="4" t="n">
        <f aca="false">DK52/DN52</f>
        <v>4.31093836757357</v>
      </c>
      <c r="DR52" s="4" t="n">
        <f aca="false">DL52/DO52</f>
        <v>3.92638036809816</v>
      </c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</row>
    <row r="53" customFormat="false" ht="12.8" hidden="false" customHeight="false" outlineLevel="0" collapsed="false">
      <c r="A53" s="1" t="n">
        <f aca="false">AMP_invivo_awal!A53</f>
        <v>16</v>
      </c>
      <c r="B53" s="1" t="str">
        <f aca="false">AMP_invivo_awal!B53</f>
        <v>Wang_et_al.</v>
      </c>
      <c r="C53" s="1" t="n">
        <f aca="false">AMP_invivo_awal!C53</f>
        <v>2015</v>
      </c>
      <c r="D53" s="1" t="str">
        <f aca="false">AMP_invivo_awal!D53</f>
        <v>sublancin</v>
      </c>
      <c r="E53" s="1" t="str">
        <f aca="false">AMP_invivo_awal!E53</f>
        <v>purified_peptide</v>
      </c>
      <c r="F53" s="1" t="n">
        <f aca="false">IF(E53="control",1,IF(E53="peptide",2,IF(E53="crude_peptide",3,4)))</f>
        <v>4</v>
      </c>
      <c r="G53" s="1" t="str">
        <f aca="false">AMP_invivo_awal!F53</f>
        <v>water</v>
      </c>
      <c r="H53" s="1" t="n">
        <f aca="false">AMP_invivo_awal!G53</f>
        <v>2.88</v>
      </c>
      <c r="I53" s="2" t="n">
        <f aca="false">H53</f>
        <v>2.88</v>
      </c>
      <c r="J53" s="1" t="str">
        <f aca="false">AMP_invivo_awal!H53</f>
        <v>Arbor_Acres</v>
      </c>
      <c r="K53" s="1" t="n">
        <f aca="false">IF(J53="Arbor_Acres", 1, IF(J53="ROSS_308", 2, IF(J53="Cobb_500", 3, IF(J53="Lohman_Brown", 4, IF(J53="Lingnan", 5, IF(J53="Unknown", 6, 7))))))</f>
        <v>1</v>
      </c>
      <c r="L53" s="1" t="str">
        <f aca="false">AMP_invivo_awal!I53</f>
        <v>unknown</v>
      </c>
      <c r="M53" s="1" t="n">
        <f aca="false">IF(L53="male", 1, IF(L53="female", 2, 3))</f>
        <v>3</v>
      </c>
      <c r="N53" s="1" t="str">
        <f aca="false">AMP_invivo_awal!J53</f>
        <v>1-21</v>
      </c>
      <c r="O53" s="1" t="str">
        <f aca="false">AMP_invivo_awal!K53</f>
        <v>22-28</v>
      </c>
      <c r="P53" s="1" t="str">
        <f aca="false">AMP_invivo_awal!L53</f>
        <v>1-28</v>
      </c>
      <c r="Q53" s="4" t="n">
        <v>846.02</v>
      </c>
      <c r="R53" s="4" t="n">
        <v>38.33</v>
      </c>
      <c r="S53" s="4" t="n">
        <v>50.6</v>
      </c>
      <c r="T53" s="4" t="n">
        <v>1.32</v>
      </c>
      <c r="U53" s="4" t="n">
        <v>1315.72</v>
      </c>
      <c r="V53" s="4" t="n">
        <v>67.1</v>
      </c>
      <c r="W53" s="4" t="n">
        <v>113.8</v>
      </c>
      <c r="X53" s="4" t="n">
        <v>1.7</v>
      </c>
      <c r="Y53" s="4" t="n">
        <v>1315.72</v>
      </c>
      <c r="Z53" s="4" t="n">
        <v>45.53</v>
      </c>
      <c r="AA53" s="4" t="n">
        <v>66.4</v>
      </c>
      <c r="AB53" s="4" t="n">
        <v>1.46</v>
      </c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 t="n">
        <v>906.6</v>
      </c>
      <c r="DK53" s="4" t="n">
        <v>873.6</v>
      </c>
      <c r="DL53" s="4" t="n">
        <v>608.7</v>
      </c>
      <c r="DM53" s="4" t="n">
        <v>177.8</v>
      </c>
      <c r="DN53" s="4" t="n">
        <v>146.5</v>
      </c>
      <c r="DO53" s="4" t="n">
        <v>130.4</v>
      </c>
      <c r="DP53" s="4" t="n">
        <f aca="false">DJ53/DM53</f>
        <v>5.09898762654668</v>
      </c>
      <c r="DQ53" s="4" t="n">
        <f aca="false">DK53/DN53</f>
        <v>5.96313993174061</v>
      </c>
      <c r="DR53" s="4" t="n">
        <f aca="false">DL53/DO53</f>
        <v>4.66794478527607</v>
      </c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</row>
    <row r="54" customFormat="false" ht="12.8" hidden="false" customHeight="false" outlineLevel="0" collapsed="false">
      <c r="A54" s="1" t="n">
        <f aca="false">AMP_invivo_awal!A54</f>
        <v>16</v>
      </c>
      <c r="B54" s="1" t="str">
        <f aca="false">AMP_invivo_awal!B54</f>
        <v>Wang_et_al.</v>
      </c>
      <c r="C54" s="1" t="n">
        <f aca="false">AMP_invivo_awal!C54</f>
        <v>2015</v>
      </c>
      <c r="D54" s="1" t="str">
        <f aca="false">AMP_invivo_awal!D54</f>
        <v>sublancin</v>
      </c>
      <c r="E54" s="1" t="str">
        <f aca="false">AMP_invivo_awal!E54</f>
        <v>purified_peptide</v>
      </c>
      <c r="F54" s="1" t="n">
        <f aca="false">IF(E54="control",1,IF(E54="peptide",2,IF(E54="crude_peptide",3,4)))</f>
        <v>4</v>
      </c>
      <c r="G54" s="1" t="str">
        <f aca="false">AMP_invivo_awal!F54</f>
        <v>water</v>
      </c>
      <c r="H54" s="1" t="n">
        <f aca="false">AMP_invivo_awal!G54</f>
        <v>5.76</v>
      </c>
      <c r="I54" s="2" t="n">
        <f aca="false">H54</f>
        <v>5.76</v>
      </c>
      <c r="J54" s="1" t="str">
        <f aca="false">AMP_invivo_awal!H54</f>
        <v>Arbor_Acres</v>
      </c>
      <c r="K54" s="1" t="n">
        <f aca="false">IF(J54="Arbor_Acres", 1, IF(J54="ROSS_308", 2, IF(J54="Cobb_500", 3, IF(J54="Lohman_Brown", 4, IF(J54="Lingnan", 5, IF(J54="Unknown", 6, 7))))))</f>
        <v>1</v>
      </c>
      <c r="L54" s="1" t="str">
        <f aca="false">AMP_invivo_awal!I54</f>
        <v>unknown</v>
      </c>
      <c r="M54" s="1" t="n">
        <f aca="false">IF(L54="male", 1, IF(L54="female", 2, 3))</f>
        <v>3</v>
      </c>
      <c r="N54" s="1" t="str">
        <f aca="false">AMP_invivo_awal!J54</f>
        <v>1-21</v>
      </c>
      <c r="O54" s="1" t="str">
        <f aca="false">AMP_invivo_awal!K54</f>
        <v>22-28</v>
      </c>
      <c r="P54" s="1" t="str">
        <f aca="false">AMP_invivo_awal!L54</f>
        <v>1-28</v>
      </c>
      <c r="Q54" s="4" t="n">
        <v>851.62</v>
      </c>
      <c r="R54" s="4" t="n">
        <v>38.6</v>
      </c>
      <c r="S54" s="4" t="n">
        <v>51.13</v>
      </c>
      <c r="T54" s="4" t="n">
        <v>1.32</v>
      </c>
      <c r="U54" s="4" t="n">
        <v>1329.72</v>
      </c>
      <c r="V54" s="4" t="n">
        <v>68.3</v>
      </c>
      <c r="W54" s="4" t="n">
        <v>113.2</v>
      </c>
      <c r="X54" s="4" t="n">
        <v>1.66</v>
      </c>
      <c r="Y54" s="4" t="n">
        <v>1329.72</v>
      </c>
      <c r="Z54" s="4" t="n">
        <v>46.03</v>
      </c>
      <c r="AA54" s="4" t="n">
        <v>66.65</v>
      </c>
      <c r="AB54" s="4" t="n">
        <v>1.45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 t="n">
        <v>1016.3</v>
      </c>
      <c r="DK54" s="4" t="n">
        <v>9032</v>
      </c>
      <c r="DL54" s="4" t="n">
        <v>624.1</v>
      </c>
      <c r="DM54" s="4" t="n">
        <v>192.4</v>
      </c>
      <c r="DN54" s="4" t="n">
        <v>168.7</v>
      </c>
      <c r="DO54" s="4" t="n">
        <v>136.1</v>
      </c>
      <c r="DP54" s="4" t="n">
        <f aca="false">DJ54/DM54</f>
        <v>5.28222453222453</v>
      </c>
      <c r="DQ54" s="4" t="n">
        <f aca="false">DK54/DN54</f>
        <v>53.5388263189093</v>
      </c>
      <c r="DR54" s="4" t="n">
        <f aca="false">DL54/DO54</f>
        <v>4.58559882439383</v>
      </c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</row>
    <row r="55" customFormat="false" ht="12.8" hidden="false" customHeight="false" outlineLevel="0" collapsed="false">
      <c r="A55" s="1" t="n">
        <f aca="false">AMP_invivo_awal!A55</f>
        <v>16</v>
      </c>
      <c r="B55" s="1" t="str">
        <f aca="false">AMP_invivo_awal!B55</f>
        <v>Wang_et_al.</v>
      </c>
      <c r="C55" s="1" t="n">
        <f aca="false">AMP_invivo_awal!C55</f>
        <v>2015</v>
      </c>
      <c r="D55" s="1" t="str">
        <f aca="false">AMP_invivo_awal!D55</f>
        <v>sublancin</v>
      </c>
      <c r="E55" s="1" t="str">
        <f aca="false">AMP_invivo_awal!E55</f>
        <v>purified_peptide</v>
      </c>
      <c r="F55" s="1" t="n">
        <f aca="false">IF(E55="control",1,IF(E55="peptide",2,IF(E55="crude_peptide",3,4)))</f>
        <v>4</v>
      </c>
      <c r="G55" s="1" t="str">
        <f aca="false">AMP_invivo_awal!F55</f>
        <v>water</v>
      </c>
      <c r="H55" s="1" t="n">
        <f aca="false">AMP_invivo_awal!G55</f>
        <v>11.52</v>
      </c>
      <c r="I55" s="2" t="n">
        <f aca="false">H55</f>
        <v>11.52</v>
      </c>
      <c r="J55" s="1" t="str">
        <f aca="false">AMP_invivo_awal!H55</f>
        <v>Arbor_Acres</v>
      </c>
      <c r="K55" s="1" t="n">
        <f aca="false">IF(J55="Arbor_Acres", 1, IF(J55="ROSS_308", 2, IF(J55="Cobb_500", 3, IF(J55="Lohman_Brown", 4, IF(J55="Lingnan", 5, IF(J55="Unknown", 6, 7))))))</f>
        <v>1</v>
      </c>
      <c r="L55" s="1" t="str">
        <f aca="false">AMP_invivo_awal!I55</f>
        <v>unknown</v>
      </c>
      <c r="M55" s="1" t="n">
        <f aca="false">IF(L55="male", 1, IF(L55="female", 2, 3))</f>
        <v>3</v>
      </c>
      <c r="N55" s="1" t="str">
        <f aca="false">AMP_invivo_awal!J55</f>
        <v>1-21</v>
      </c>
      <c r="O55" s="1" t="str">
        <f aca="false">AMP_invivo_awal!K55</f>
        <v>22-28</v>
      </c>
      <c r="P55" s="1" t="str">
        <f aca="false">AMP_invivo_awal!L55</f>
        <v>1-28</v>
      </c>
      <c r="Q55" s="4" t="n">
        <v>829.22</v>
      </c>
      <c r="R55" s="4" t="n">
        <v>37.53</v>
      </c>
      <c r="S55" s="4" t="n">
        <v>49.13</v>
      </c>
      <c r="T55" s="4" t="n">
        <v>1.31</v>
      </c>
      <c r="U55" s="4" t="n">
        <v>1298.92</v>
      </c>
      <c r="V55" s="4" t="n">
        <v>67.1</v>
      </c>
      <c r="W55" s="4" t="n">
        <v>109.1</v>
      </c>
      <c r="X55" s="4" t="n">
        <v>1.63</v>
      </c>
      <c r="Y55" s="4" t="n">
        <v>1298.92</v>
      </c>
      <c r="Z55" s="4" t="n">
        <v>44.93</v>
      </c>
      <c r="AA55" s="4" t="n">
        <v>64.13</v>
      </c>
      <c r="AB55" s="4" t="n">
        <v>1.43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 t="n">
        <v>1104</v>
      </c>
      <c r="DK55" s="4" t="n">
        <v>918.8</v>
      </c>
      <c r="DL55" s="4" t="n">
        <v>651.4</v>
      </c>
      <c r="DM55" s="4" t="n">
        <v>186.8</v>
      </c>
      <c r="DN55" s="4" t="n">
        <v>174.8</v>
      </c>
      <c r="DO55" s="4" t="n">
        <v>123.6</v>
      </c>
      <c r="DP55" s="4" t="n">
        <f aca="false">DJ55/DM55</f>
        <v>5.91006423982869</v>
      </c>
      <c r="DQ55" s="4" t="n">
        <f aca="false">DK55/DN55</f>
        <v>5.25629290617849</v>
      </c>
      <c r="DR55" s="4" t="n">
        <f aca="false">DL55/DO55</f>
        <v>5.27022653721683</v>
      </c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</row>
    <row r="56" customFormat="false" ht="12.8" hidden="false" customHeight="false" outlineLevel="0" collapsed="false">
      <c r="A56" s="1" t="n">
        <f aca="false">AMP_invivo_awal!A56</f>
        <v>17</v>
      </c>
      <c r="B56" s="1" t="str">
        <f aca="false">AMP_invivo_awal!B56</f>
        <v>Gong_et_al.</v>
      </c>
      <c r="C56" s="1" t="n">
        <f aca="false">AMP_invivo_awal!C56</f>
        <v>2016</v>
      </c>
      <c r="D56" s="1" t="str">
        <f aca="false">AMP_invivo_awal!D56</f>
        <v>control</v>
      </c>
      <c r="E56" s="1" t="str">
        <f aca="false">AMP_invivo_awal!E56</f>
        <v>control</v>
      </c>
      <c r="F56" s="1" t="n">
        <f aca="false">IF(E56="control",1,IF(E56="peptide",2,IF(E56="crude_peptide",3,4)))</f>
        <v>1</v>
      </c>
      <c r="G56" s="1" t="str">
        <f aca="false">AMP_invivo_awal!F56</f>
        <v>control</v>
      </c>
      <c r="H56" s="1" t="n">
        <f aca="false">AMP_invivo_awal!G56</f>
        <v>0</v>
      </c>
      <c r="I56" s="2" t="n">
        <f aca="false">H56</f>
        <v>0</v>
      </c>
      <c r="J56" s="1" t="str">
        <f aca="false">AMP_invivo_awal!H56</f>
        <v>ROSS_308</v>
      </c>
      <c r="K56" s="1" t="n">
        <f aca="false">IF(J56="Arbor_Acres", 1, IF(J56="ROSS_308", 2, IF(J56="Cobb_500", 3, IF(J56="Lohman_Brown", 4, IF(J56="Lingnan", 5, IF(J56="Unknown", 6, 7))))))</f>
        <v>2</v>
      </c>
      <c r="L56" s="1" t="str">
        <f aca="false">AMP_invivo_awal!I56</f>
        <v>male</v>
      </c>
      <c r="M56" s="1" t="n">
        <f aca="false">IF(L56="male", 1, IF(L56="female", 2, 3))</f>
        <v>1</v>
      </c>
      <c r="N56" s="1" t="str">
        <f aca="false">AMP_invivo_awal!J56</f>
        <v>1-24</v>
      </c>
      <c r="O56" s="1" t="str">
        <f aca="false">AMP_invivo_awal!K56</f>
        <v>25-35</v>
      </c>
      <c r="P56" s="1" t="str">
        <f aca="false">AMP_invivo_awal!L56</f>
        <v>1-35</v>
      </c>
      <c r="Q56" s="4"/>
      <c r="R56" s="4"/>
      <c r="S56" s="4"/>
      <c r="T56" s="4"/>
      <c r="U56" s="4"/>
      <c r="V56" s="4"/>
      <c r="W56" s="4"/>
      <c r="X56" s="4"/>
      <c r="Y56" s="4" t="n">
        <f aca="false">44+35*Z56</f>
        <v>1892</v>
      </c>
      <c r="Z56" s="4" t="n">
        <v>52.8</v>
      </c>
      <c r="AA56" s="4" t="n">
        <v>81.1</v>
      </c>
      <c r="AB56" s="4" t="n">
        <v>1.44</v>
      </c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 t="n">
        <v>5</v>
      </c>
      <c r="CH56" s="4" t="n">
        <v>2.62</v>
      </c>
      <c r="CI56" s="4" t="n">
        <v>4.76</v>
      </c>
      <c r="CJ56" s="4" t="n">
        <v>7.15</v>
      </c>
      <c r="CK56" s="4" t="n">
        <v>7.15</v>
      </c>
      <c r="CL56" s="4"/>
      <c r="CM56" s="4"/>
      <c r="CN56" s="4"/>
      <c r="CO56" s="4"/>
      <c r="CP56" s="4"/>
      <c r="CQ56" s="4"/>
      <c r="CR56" s="4"/>
      <c r="CS56" s="4"/>
      <c r="CT56" s="4" t="n">
        <v>5</v>
      </c>
      <c r="CU56" s="4" t="n">
        <v>2.62</v>
      </c>
      <c r="CV56" s="4" t="n">
        <v>4.76</v>
      </c>
      <c r="CW56" s="4" t="n">
        <v>7.15</v>
      </c>
      <c r="CX56" s="4" t="n">
        <v>7.15</v>
      </c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</row>
    <row r="57" customFormat="false" ht="12.8" hidden="false" customHeight="false" outlineLevel="0" collapsed="false">
      <c r="A57" s="1" t="n">
        <f aca="false">AMP_invivo_awal!A57</f>
        <v>17</v>
      </c>
      <c r="B57" s="1" t="str">
        <f aca="false">AMP_invivo_awal!B57</f>
        <v>Gong_et_al.</v>
      </c>
      <c r="C57" s="1" t="n">
        <f aca="false">AMP_invivo_awal!C57</f>
        <v>2016</v>
      </c>
      <c r="D57" s="1" t="str">
        <f aca="false">AMP_invivo_awal!D57</f>
        <v>lysozyme</v>
      </c>
      <c r="E57" s="1" t="str">
        <f aca="false">AMP_invivo_awal!E57</f>
        <v>purified_peptide</v>
      </c>
      <c r="F57" s="1" t="n">
        <f aca="false">IF(E57="control",1,IF(E57="peptide",2,IF(E57="crude_peptide",3,4)))</f>
        <v>4</v>
      </c>
      <c r="G57" s="1" t="str">
        <f aca="false">AMP_invivo_awal!F57</f>
        <v>feed</v>
      </c>
      <c r="H57" s="1" t="n">
        <f aca="false">AMP_invivo_awal!G57</f>
        <v>100</v>
      </c>
      <c r="I57" s="2" t="n">
        <f aca="false">H57</f>
        <v>100</v>
      </c>
      <c r="J57" s="1" t="str">
        <f aca="false">AMP_invivo_awal!H57</f>
        <v>ROSS_308</v>
      </c>
      <c r="K57" s="1" t="n">
        <f aca="false">IF(J57="Arbor_Acres", 1, IF(J57="ROSS_308", 2, IF(J57="Cobb_500", 3, IF(J57="Lohman_Brown", 4, IF(J57="Lingnan", 5, IF(J57="Unknown", 6, 7))))))</f>
        <v>2</v>
      </c>
      <c r="L57" s="1" t="str">
        <f aca="false">AMP_invivo_awal!I57</f>
        <v>male</v>
      </c>
      <c r="M57" s="1" t="n">
        <f aca="false">IF(L57="male", 1, IF(L57="female", 2, 3))</f>
        <v>1</v>
      </c>
      <c r="N57" s="1" t="str">
        <f aca="false">AMP_invivo_awal!J57</f>
        <v>1-24</v>
      </c>
      <c r="O57" s="1" t="str">
        <f aca="false">AMP_invivo_awal!K57</f>
        <v>25-35</v>
      </c>
      <c r="P57" s="1" t="str">
        <f aca="false">AMP_invivo_awal!L57</f>
        <v>1-35</v>
      </c>
      <c r="Q57" s="4"/>
      <c r="R57" s="4"/>
      <c r="S57" s="4"/>
      <c r="T57" s="4"/>
      <c r="U57" s="4"/>
      <c r="V57" s="4"/>
      <c r="W57" s="4"/>
      <c r="X57" s="4"/>
      <c r="Y57" s="4" t="n">
        <f aca="false">44+35*Z57</f>
        <v>1874.5</v>
      </c>
      <c r="Z57" s="4" t="n">
        <v>52.3</v>
      </c>
      <c r="AA57" s="4" t="n">
        <v>80.9</v>
      </c>
      <c r="AB57" s="4" t="n">
        <v>1.45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 t="n">
        <v>4.67</v>
      </c>
      <c r="CH57" s="4" t="n">
        <v>2.52</v>
      </c>
      <c r="CI57" s="4" t="n">
        <v>4.67</v>
      </c>
      <c r="CJ57" s="4" t="n">
        <v>7.2</v>
      </c>
      <c r="CK57" s="4" t="n">
        <v>7.17</v>
      </c>
      <c r="CL57" s="4"/>
      <c r="CM57" s="4"/>
      <c r="CN57" s="4"/>
      <c r="CO57" s="4"/>
      <c r="CP57" s="4"/>
      <c r="CQ57" s="4"/>
      <c r="CR57" s="4"/>
      <c r="CS57" s="4"/>
      <c r="CT57" s="4" t="n">
        <v>4.82</v>
      </c>
      <c r="CU57" s="4" t="n">
        <v>2.66</v>
      </c>
      <c r="CV57" s="4" t="n">
        <v>4.4</v>
      </c>
      <c r="CW57" s="4" t="n">
        <v>7.01</v>
      </c>
      <c r="CX57" s="4" t="n">
        <v>7.04</v>
      </c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</row>
    <row r="58" customFormat="false" ht="12.8" hidden="false" customHeight="false" outlineLevel="0" collapsed="false">
      <c r="A58" s="1" t="n">
        <f aca="false">AMP_invivo_awal!A58</f>
        <v>18</v>
      </c>
      <c r="B58" s="1" t="str">
        <f aca="false">AMP_invivo_awal!B58</f>
        <v>Wang_et_al.</v>
      </c>
      <c r="C58" s="1" t="n">
        <f aca="false">AMP_invivo_awal!C58</f>
        <v>2009</v>
      </c>
      <c r="D58" s="1" t="str">
        <f aca="false">AMP_invivo_awal!D58</f>
        <v>control</v>
      </c>
      <c r="E58" s="1" t="str">
        <f aca="false">AMP_invivo_awal!E58</f>
        <v>control</v>
      </c>
      <c r="F58" s="1" t="n">
        <f aca="false">IF(E58="control",1,IF(E58="peptide",2,IF(E58="crude_peptide",3,4)))</f>
        <v>1</v>
      </c>
      <c r="G58" s="1" t="str">
        <f aca="false">AMP_invivo_awal!F58</f>
        <v>control</v>
      </c>
      <c r="H58" s="1" t="n">
        <f aca="false">AMP_invivo_awal!G58</f>
        <v>0</v>
      </c>
      <c r="I58" s="2" t="n">
        <f aca="false">H58</f>
        <v>0</v>
      </c>
      <c r="J58" s="1" t="str">
        <f aca="false">AMP_invivo_awal!H58</f>
        <v>Lohmann_Brown</v>
      </c>
      <c r="K58" s="1" t="n">
        <f aca="false">IF(J58="Arbor_Acres", 1, IF(J58="ROSS_308", 2, IF(J58="Cobb_500", 3, IF(J58="Lohman_Brown", 4, IF(J58="Lingnan", 5, IF(J58="Unknown", 6, 7))))))</f>
        <v>7</v>
      </c>
      <c r="L58" s="1" t="str">
        <f aca="false">AMP_invivo_awal!I58</f>
        <v>unknown</v>
      </c>
      <c r="M58" s="1" t="n">
        <f aca="false">IF(L58="male", 1, IF(L58="female", 2, 3))</f>
        <v>3</v>
      </c>
      <c r="N58" s="1" t="str">
        <f aca="false">AMP_invivo_awal!J58</f>
        <v>unknown</v>
      </c>
      <c r="O58" s="1" t="str">
        <f aca="false">AMP_invivo_awal!K58</f>
        <v>unknown</v>
      </c>
      <c r="P58" s="1" t="str">
        <f aca="false">AMP_invivo_awal!L58</f>
        <v>1-42</v>
      </c>
      <c r="Q58" s="4"/>
      <c r="R58" s="4"/>
      <c r="S58" s="4"/>
      <c r="T58" s="4"/>
      <c r="U58" s="4"/>
      <c r="V58" s="4"/>
      <c r="W58" s="4"/>
      <c r="X58" s="4"/>
      <c r="Y58" s="4" t="n">
        <f aca="false">41+Z58*49</f>
        <v>584.9</v>
      </c>
      <c r="Z58" s="4" t="n">
        <v>11.1</v>
      </c>
      <c r="AA58" s="4" t="n">
        <v>28.85</v>
      </c>
      <c r="AB58" s="4" t="n">
        <v>2.6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 t="n">
        <v>204</v>
      </c>
      <c r="DT58" s="4" t="n">
        <v>245</v>
      </c>
      <c r="DU58" s="4" t="n">
        <v>279</v>
      </c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</row>
    <row r="59" customFormat="false" ht="12.8" hidden="false" customHeight="false" outlineLevel="0" collapsed="false">
      <c r="A59" s="1" t="n">
        <f aca="false">AMP_invivo_awal!A59</f>
        <v>18</v>
      </c>
      <c r="B59" s="1" t="str">
        <f aca="false">AMP_invivo_awal!B59</f>
        <v>Wang_et_al.</v>
      </c>
      <c r="C59" s="1" t="n">
        <f aca="false">AMP_invivo_awal!C59</f>
        <v>2009</v>
      </c>
      <c r="D59" s="1" t="str">
        <f aca="false">AMP_invivo_awal!D59</f>
        <v>swine_gut_antimicrobial_peptide</v>
      </c>
      <c r="E59" s="1" t="str">
        <f aca="false">AMP_invivo_awal!E59</f>
        <v>purified_peptide</v>
      </c>
      <c r="F59" s="1" t="n">
        <f aca="false">IF(E59="control",1,IF(E59="peptide",2,IF(E59="crude_peptide",3,4)))</f>
        <v>4</v>
      </c>
      <c r="G59" s="1" t="str">
        <f aca="false">AMP_invivo_awal!F59</f>
        <v>injected</v>
      </c>
      <c r="H59" s="1" t="n">
        <f aca="false">AMP_invivo_awal!G59</f>
        <v>0.1</v>
      </c>
      <c r="I59" s="2" t="n">
        <f aca="false">H59</f>
        <v>0.1</v>
      </c>
      <c r="J59" s="1" t="str">
        <f aca="false">AMP_invivo_awal!H59</f>
        <v>Lohmann_Brown</v>
      </c>
      <c r="K59" s="1" t="n">
        <f aca="false">IF(J59="Arbor_Acres", 1, IF(J59="ROSS_308", 2, IF(J59="Cobb_500", 3, IF(J59="Lohman_Brown", 4, IF(J59="Lingnan", 5, IF(J59="Unknown", 6, 7))))))</f>
        <v>7</v>
      </c>
      <c r="L59" s="1" t="str">
        <f aca="false">AMP_invivo_awal!I59</f>
        <v>unknown</v>
      </c>
      <c r="M59" s="1" t="n">
        <f aca="false">IF(L59="male", 1, IF(L59="female", 2, 3))</f>
        <v>3</v>
      </c>
      <c r="N59" s="1" t="str">
        <f aca="false">AMP_invivo_awal!J59</f>
        <v>unknown</v>
      </c>
      <c r="O59" s="1" t="str">
        <f aca="false">AMP_invivo_awal!K59</f>
        <v>unknown</v>
      </c>
      <c r="P59" s="1" t="str">
        <f aca="false">AMP_invivo_awal!L59</f>
        <v>1-42</v>
      </c>
      <c r="Q59" s="4"/>
      <c r="R59" s="4"/>
      <c r="S59" s="4"/>
      <c r="T59" s="4"/>
      <c r="U59" s="4"/>
      <c r="V59" s="4"/>
      <c r="W59" s="4"/>
      <c r="X59" s="4"/>
      <c r="Y59" s="4" t="n">
        <f aca="false">41+Z59*49</f>
        <v>802.46</v>
      </c>
      <c r="Z59" s="4" t="n">
        <v>15.54</v>
      </c>
      <c r="AA59" s="4" t="n">
        <v>29.82</v>
      </c>
      <c r="AB59" s="4" t="n">
        <v>2.7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 t="n">
        <v>248</v>
      </c>
      <c r="DT59" s="4" t="n">
        <v>292</v>
      </c>
      <c r="DU59" s="4" t="n">
        <v>335</v>
      </c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</row>
    <row r="60" customFormat="false" ht="12.8" hidden="false" customHeight="false" outlineLevel="0" collapsed="false">
      <c r="A60" s="1" t="n">
        <f aca="false">AMP_invivo_awal!A60</f>
        <v>19</v>
      </c>
      <c r="B60" s="1" t="str">
        <f aca="false">AMP_invivo_awal!B60</f>
        <v>Wen_and_He</v>
      </c>
      <c r="C60" s="1" t="n">
        <f aca="false">AMP_invivo_awal!C60</f>
        <v>2012</v>
      </c>
      <c r="D60" s="1" t="str">
        <f aca="false">AMP_invivo_awal!D60</f>
        <v>control</v>
      </c>
      <c r="E60" s="1" t="str">
        <f aca="false">AMP_invivo_awal!E60</f>
        <v>control</v>
      </c>
      <c r="F60" s="1" t="n">
        <f aca="false">IF(E60="control",1,IF(E60="peptide",2,IF(E60="crude_peptide",3,4)))</f>
        <v>1</v>
      </c>
      <c r="G60" s="1" t="str">
        <f aca="false">AMP_invivo_awal!F60</f>
        <v>control</v>
      </c>
      <c r="H60" s="1" t="n">
        <f aca="false">AMP_invivo_awal!G60</f>
        <v>0</v>
      </c>
      <c r="I60" s="2" t="n">
        <f aca="false">H60</f>
        <v>0</v>
      </c>
      <c r="J60" s="1" t="str">
        <f aca="false">AMP_invivo_awal!H60</f>
        <v>Lingnan</v>
      </c>
      <c r="K60" s="1" t="n">
        <f aca="false">IF(J60="Arbor_Acres", 1, IF(J60="ROSS_308", 2, IF(J60="Cobb_500", 3, IF(J60="Lohman_Brown", 4, IF(J60="Lingnan", 5, IF(J60="Unknown", 6, 7))))))</f>
        <v>5</v>
      </c>
      <c r="L60" s="1" t="str">
        <f aca="false">AMP_invivo_awal!I60</f>
        <v>male</v>
      </c>
      <c r="M60" s="1" t="n">
        <f aca="false">IF(L60="male", 1, IF(L60="female", 2, 3))</f>
        <v>1</v>
      </c>
      <c r="N60" s="1" t="str">
        <f aca="false">AMP_invivo_awal!J60</f>
        <v>14-28</v>
      </c>
      <c r="O60" s="1" t="str">
        <f aca="false">AMP_invivo_awal!K60</f>
        <v>29-42</v>
      </c>
      <c r="P60" s="1" t="str">
        <f aca="false">AMP_invivo_awal!L60</f>
        <v>14-42</v>
      </c>
      <c r="Q60" s="4" t="n">
        <v>542</v>
      </c>
      <c r="R60" s="4" t="n">
        <v>21.4</v>
      </c>
      <c r="S60" s="4" t="n">
        <v>41.3</v>
      </c>
      <c r="T60" s="4" t="n">
        <v>1.93</v>
      </c>
      <c r="U60" s="4" t="n">
        <v>1530.4</v>
      </c>
      <c r="V60" s="4" t="n">
        <v>70.6</v>
      </c>
      <c r="W60" s="4" t="n">
        <v>165</v>
      </c>
      <c r="X60" s="4" t="n">
        <v>2.34</v>
      </c>
      <c r="Y60" s="4" t="n">
        <f aca="false">U60</f>
        <v>1530.4</v>
      </c>
      <c r="Z60" s="4" t="n">
        <f aca="false">AVERAGE(R60,V60)</f>
        <v>46</v>
      </c>
      <c r="AA60" s="4" t="n">
        <f aca="false">AVERAGE(S60,W60)</f>
        <v>103.15</v>
      </c>
      <c r="AB60" s="4" t="n">
        <f aca="false">AA60/Z60</f>
        <v>2.24239130434783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 t="n">
        <v>48</v>
      </c>
      <c r="AO60" s="4"/>
      <c r="AP60" s="4"/>
      <c r="AQ60" s="4" t="n">
        <f aca="false">0.24*1000*12.1</f>
        <v>2904</v>
      </c>
      <c r="AR60" s="4"/>
      <c r="AS60" s="4"/>
      <c r="AT60" s="4" t="n">
        <v>86.4</v>
      </c>
      <c r="AU60" s="4"/>
      <c r="AV60" s="4"/>
      <c r="AW60" s="4"/>
      <c r="AX60" s="4"/>
      <c r="AY60" s="4"/>
      <c r="AZ60" s="4" t="n">
        <v>62.6</v>
      </c>
      <c r="BA60" s="4"/>
      <c r="BB60" s="4" t="n">
        <f aca="false">0.24*1000*12.5</f>
        <v>3000</v>
      </c>
      <c r="BC60" s="4"/>
      <c r="BD60" s="4" t="n">
        <v>88.1</v>
      </c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 t="n">
        <v>452</v>
      </c>
      <c r="DK60" s="4"/>
      <c r="DL60" s="4" t="n">
        <v>345</v>
      </c>
      <c r="DM60" s="4" t="n">
        <v>90</v>
      </c>
      <c r="DN60" s="4"/>
      <c r="DO60" s="4" t="n">
        <v>143</v>
      </c>
      <c r="DP60" s="4" t="n">
        <f aca="false">DJ60/DM60</f>
        <v>5.02222222222222</v>
      </c>
      <c r="DQ60" s="4"/>
      <c r="DR60" s="4" t="n">
        <f aca="false">DL60/DO60</f>
        <v>2.41258741258741</v>
      </c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</row>
    <row r="61" customFormat="false" ht="12.8" hidden="false" customHeight="false" outlineLevel="0" collapsed="false">
      <c r="A61" s="1" t="n">
        <f aca="false">AMP_invivo_awal!A61</f>
        <v>19</v>
      </c>
      <c r="B61" s="1" t="str">
        <f aca="false">AMP_invivo_awal!B61</f>
        <v>Wen_and_He</v>
      </c>
      <c r="C61" s="1" t="n">
        <f aca="false">AMP_invivo_awal!C61</f>
        <v>2012</v>
      </c>
      <c r="D61" s="1" t="str">
        <f aca="false">AMP_invivo_awal!D61</f>
        <v>cecropin_A</v>
      </c>
      <c r="E61" s="1" t="str">
        <f aca="false">AMP_invivo_awal!E61</f>
        <v>purified_peptide</v>
      </c>
      <c r="F61" s="1" t="n">
        <f aca="false">IF(E61="control",1,IF(E61="peptide",2,IF(E61="crude_peptide",3,4)))</f>
        <v>4</v>
      </c>
      <c r="G61" s="1" t="str">
        <f aca="false">AMP_invivo_awal!F61</f>
        <v>feed</v>
      </c>
      <c r="H61" s="1" t="n">
        <f aca="false">AMP_invivo_awal!G61</f>
        <v>2</v>
      </c>
      <c r="I61" s="2" t="n">
        <f aca="false">H61</f>
        <v>2</v>
      </c>
      <c r="J61" s="1" t="str">
        <f aca="false">AMP_invivo_awal!H61</f>
        <v>Lingnan</v>
      </c>
      <c r="K61" s="1" t="n">
        <f aca="false">IF(J61="Arbor_Acres", 1, IF(J61="ROSS_308", 2, IF(J61="Cobb_500", 3, IF(J61="Lohman_Brown", 4, IF(J61="Lingnan", 5, IF(J61="Unknown", 6, 7))))))</f>
        <v>5</v>
      </c>
      <c r="L61" s="1" t="str">
        <f aca="false">AMP_invivo_awal!I61</f>
        <v>male</v>
      </c>
      <c r="M61" s="1" t="n">
        <f aca="false">IF(L61="male", 1, IF(L61="female", 2, 3))</f>
        <v>1</v>
      </c>
      <c r="N61" s="1" t="str">
        <f aca="false">AMP_invivo_awal!J61</f>
        <v>14-28</v>
      </c>
      <c r="O61" s="1" t="str">
        <f aca="false">AMP_invivo_awal!K61</f>
        <v>29-42</v>
      </c>
      <c r="P61" s="1" t="str">
        <f aca="false">AMP_invivo_awal!L61</f>
        <v>14-42</v>
      </c>
      <c r="Q61" s="4" t="n">
        <v>545.5</v>
      </c>
      <c r="R61" s="4" t="n">
        <v>21.5</v>
      </c>
      <c r="S61" s="4" t="n">
        <v>39.4</v>
      </c>
      <c r="T61" s="4" t="n">
        <v>1.83</v>
      </c>
      <c r="U61" s="4" t="n">
        <v>1554.9</v>
      </c>
      <c r="V61" s="4" t="n">
        <v>72.1</v>
      </c>
      <c r="W61" s="4" t="n">
        <v>168</v>
      </c>
      <c r="X61" s="4" t="n">
        <v>2.33</v>
      </c>
      <c r="Y61" s="4" t="n">
        <f aca="false">U61</f>
        <v>1554.9</v>
      </c>
      <c r="Z61" s="4" t="n">
        <f aca="false">AVERAGE(R61,V61)</f>
        <v>46.8</v>
      </c>
      <c r="AA61" s="4" t="n">
        <f aca="false">AVERAGE(S61,W61)</f>
        <v>103.7</v>
      </c>
      <c r="AB61" s="4" t="n">
        <f aca="false">AA61/Z61</f>
        <v>2.21581196581197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 t="n">
        <v>49.9</v>
      </c>
      <c r="AO61" s="4"/>
      <c r="AP61" s="4"/>
      <c r="AQ61" s="27" t="n">
        <f aca="false">0.24*1000*12.4</f>
        <v>2976</v>
      </c>
      <c r="AR61" s="4"/>
      <c r="AS61" s="4"/>
      <c r="AT61" s="4" t="n">
        <v>87.4</v>
      </c>
      <c r="AU61" s="4"/>
      <c r="AV61" s="4"/>
      <c r="AW61" s="4"/>
      <c r="AX61" s="4"/>
      <c r="AY61" s="4"/>
      <c r="AZ61" s="4" t="n">
        <v>64.1</v>
      </c>
      <c r="BA61" s="4"/>
      <c r="BB61" s="27" t="n">
        <f aca="false">0.24*1000*12.6</f>
        <v>3024</v>
      </c>
      <c r="BC61" s="4"/>
      <c r="BD61" s="4" t="n">
        <v>90.2</v>
      </c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 t="n">
        <v>466</v>
      </c>
      <c r="DK61" s="4"/>
      <c r="DL61" s="4" t="n">
        <v>438</v>
      </c>
      <c r="DM61" s="4" t="n">
        <v>83</v>
      </c>
      <c r="DN61" s="4"/>
      <c r="DO61" s="4" t="n">
        <v>94</v>
      </c>
      <c r="DP61" s="4" t="n">
        <f aca="false">DJ61/DM61</f>
        <v>5.6144578313253</v>
      </c>
      <c r="DQ61" s="4"/>
      <c r="DR61" s="4" t="n">
        <f aca="false">DL61/DO61</f>
        <v>4.65957446808511</v>
      </c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</row>
    <row r="62" customFormat="false" ht="12.8" hidden="false" customHeight="false" outlineLevel="0" collapsed="false">
      <c r="A62" s="1" t="n">
        <f aca="false">AMP_invivo_awal!A62</f>
        <v>19</v>
      </c>
      <c r="B62" s="1" t="str">
        <f aca="false">AMP_invivo_awal!B62</f>
        <v>Wen_and_He</v>
      </c>
      <c r="C62" s="1" t="n">
        <f aca="false">AMP_invivo_awal!C62</f>
        <v>2012</v>
      </c>
      <c r="D62" s="1" t="str">
        <f aca="false">AMP_invivo_awal!D62</f>
        <v>cecropin_A</v>
      </c>
      <c r="E62" s="1" t="str">
        <f aca="false">AMP_invivo_awal!E62</f>
        <v>purified_peptide</v>
      </c>
      <c r="F62" s="1" t="n">
        <f aca="false">IF(E62="control",1,IF(E62="peptide",2,IF(E62="crude_peptide",3,4)))</f>
        <v>4</v>
      </c>
      <c r="G62" s="1" t="str">
        <f aca="false">AMP_invivo_awal!F62</f>
        <v>feed</v>
      </c>
      <c r="H62" s="1" t="n">
        <f aca="false">AMP_invivo_awal!G62</f>
        <v>4</v>
      </c>
      <c r="I62" s="2" t="n">
        <f aca="false">H62</f>
        <v>4</v>
      </c>
      <c r="J62" s="1" t="str">
        <f aca="false">AMP_invivo_awal!H62</f>
        <v>Lingnan</v>
      </c>
      <c r="K62" s="1" t="n">
        <f aca="false">IF(J62="Arbor_Acres", 1, IF(J62="ROSS_308", 2, IF(J62="Cobb_500", 3, IF(J62="Lohman_Brown", 4, IF(J62="Lingnan", 5, IF(J62="Unknown", 6, 7))))))</f>
        <v>5</v>
      </c>
      <c r="L62" s="1" t="str">
        <f aca="false">AMP_invivo_awal!I62</f>
        <v>male</v>
      </c>
      <c r="M62" s="1" t="n">
        <f aca="false">IF(L62="male", 1, IF(L62="female", 2, 3))</f>
        <v>1</v>
      </c>
      <c r="N62" s="1" t="str">
        <f aca="false">AMP_invivo_awal!J62</f>
        <v>14-28</v>
      </c>
      <c r="O62" s="1" t="str">
        <f aca="false">AMP_invivo_awal!K62</f>
        <v>29-42</v>
      </c>
      <c r="P62" s="1" t="str">
        <f aca="false">AMP_invivo_awal!L62</f>
        <v>14-42</v>
      </c>
      <c r="Q62" s="4" t="n">
        <v>551.5</v>
      </c>
      <c r="R62" s="4" t="n">
        <v>21.9</v>
      </c>
      <c r="S62" s="4" t="n">
        <v>38.9</v>
      </c>
      <c r="T62" s="4" t="n">
        <v>1.78</v>
      </c>
      <c r="U62" s="4" t="n">
        <v>1602.9</v>
      </c>
      <c r="V62" s="4" t="n">
        <v>75.1</v>
      </c>
      <c r="W62" s="4" t="n">
        <v>173</v>
      </c>
      <c r="X62" s="4" t="n">
        <v>2.3</v>
      </c>
      <c r="Y62" s="4" t="n">
        <f aca="false">U62</f>
        <v>1602.9</v>
      </c>
      <c r="Z62" s="4" t="n">
        <f aca="false">AVERAGE(R62,V62)</f>
        <v>48.5</v>
      </c>
      <c r="AA62" s="4" t="n">
        <f aca="false">AVERAGE(S62,W62)</f>
        <v>105.95</v>
      </c>
      <c r="AB62" s="4" t="n">
        <f aca="false">AA62/Z62</f>
        <v>2.18453608247423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 t="n">
        <v>50.6</v>
      </c>
      <c r="AO62" s="4"/>
      <c r="AP62" s="4"/>
      <c r="AQ62" s="27" t="n">
        <f aca="false">0.24*1000*12.7</f>
        <v>3048</v>
      </c>
      <c r="AR62" s="4"/>
      <c r="AS62" s="4"/>
      <c r="AT62" s="4" t="n">
        <v>88.5</v>
      </c>
      <c r="AU62" s="4"/>
      <c r="AV62" s="4"/>
      <c r="AW62" s="4"/>
      <c r="AX62" s="4"/>
      <c r="AY62" s="4"/>
      <c r="AZ62" s="4" t="n">
        <v>71.2</v>
      </c>
      <c r="BA62" s="4"/>
      <c r="BB62" s="27" t="n">
        <f aca="false">0.24*1000*13</f>
        <v>3120</v>
      </c>
      <c r="BC62" s="4"/>
      <c r="BD62" s="4" t="n">
        <v>92.6</v>
      </c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 t="n">
        <v>492</v>
      </c>
      <c r="DK62" s="4"/>
      <c r="DL62" s="4" t="n">
        <v>499</v>
      </c>
      <c r="DM62" s="4" t="n">
        <v>64</v>
      </c>
      <c r="DN62" s="4"/>
      <c r="DO62" s="4" t="n">
        <v>65</v>
      </c>
      <c r="DP62" s="4" t="n">
        <f aca="false">DJ62/DM62</f>
        <v>7.6875</v>
      </c>
      <c r="DQ62" s="4"/>
      <c r="DR62" s="4" t="n">
        <f aca="false">DL62/DO62</f>
        <v>7.67692307692308</v>
      </c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</row>
    <row r="63" customFormat="false" ht="12.8" hidden="false" customHeight="false" outlineLevel="0" collapsed="false">
      <c r="A63" s="1" t="n">
        <f aca="false">AMP_invivo_awal!A63</f>
        <v>19</v>
      </c>
      <c r="B63" s="1" t="str">
        <f aca="false">AMP_invivo_awal!B63</f>
        <v>Wen_and_He</v>
      </c>
      <c r="C63" s="1" t="n">
        <f aca="false">AMP_invivo_awal!C63</f>
        <v>2012</v>
      </c>
      <c r="D63" s="1" t="str">
        <f aca="false">AMP_invivo_awal!D63</f>
        <v>cecropin_A</v>
      </c>
      <c r="E63" s="1" t="str">
        <f aca="false">AMP_invivo_awal!E63</f>
        <v>purified_peptide</v>
      </c>
      <c r="F63" s="1" t="n">
        <f aca="false">IF(E63="control",1,IF(E63="peptide",2,IF(E63="crude_peptide",3,4)))</f>
        <v>4</v>
      </c>
      <c r="G63" s="1" t="str">
        <f aca="false">AMP_invivo_awal!F63</f>
        <v>feed</v>
      </c>
      <c r="H63" s="1" t="n">
        <f aca="false">AMP_invivo_awal!G63</f>
        <v>6</v>
      </c>
      <c r="I63" s="2" t="n">
        <f aca="false">H63</f>
        <v>6</v>
      </c>
      <c r="J63" s="1" t="str">
        <f aca="false">AMP_invivo_awal!H63</f>
        <v>Lingnan</v>
      </c>
      <c r="K63" s="1" t="n">
        <f aca="false">IF(J63="Arbor_Acres", 1, IF(J63="ROSS_308", 2, IF(J63="Cobb_500", 3, IF(J63="Lohman_Brown", 4, IF(J63="Lingnan", 5, IF(J63="Unknown", 6, 7))))))</f>
        <v>5</v>
      </c>
      <c r="L63" s="1" t="str">
        <f aca="false">AMP_invivo_awal!I63</f>
        <v>male</v>
      </c>
      <c r="M63" s="1" t="n">
        <f aca="false">IF(L63="male", 1, IF(L63="female", 2, 3))</f>
        <v>1</v>
      </c>
      <c r="N63" s="1" t="str">
        <f aca="false">AMP_invivo_awal!J63</f>
        <v>14-28</v>
      </c>
      <c r="O63" s="1" t="str">
        <f aca="false">AMP_invivo_awal!K63</f>
        <v>29-42</v>
      </c>
      <c r="P63" s="1" t="str">
        <f aca="false">AMP_invivo_awal!L63</f>
        <v>14-42</v>
      </c>
      <c r="Q63" s="4" t="n">
        <v>545</v>
      </c>
      <c r="R63" s="4" t="n">
        <v>21.6</v>
      </c>
      <c r="S63" s="4" t="n">
        <v>34.7</v>
      </c>
      <c r="T63" s="4" t="n">
        <v>1.61</v>
      </c>
      <c r="U63" s="4" t="n">
        <v>1544.6</v>
      </c>
      <c r="V63" s="4" t="n">
        <v>71.4</v>
      </c>
      <c r="W63" s="4" t="n">
        <v>165</v>
      </c>
      <c r="X63" s="4" t="n">
        <v>2.31</v>
      </c>
      <c r="Y63" s="4" t="n">
        <f aca="false">U63</f>
        <v>1544.6</v>
      </c>
      <c r="Z63" s="4" t="n">
        <f aca="false">AVERAGE(R63,V63)</f>
        <v>46.5</v>
      </c>
      <c r="AA63" s="4" t="n">
        <f aca="false">AVERAGE(S63,W63)</f>
        <v>99.85</v>
      </c>
      <c r="AB63" s="4" t="n">
        <f aca="false">AA63/Z63</f>
        <v>2.14731182795699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 t="n">
        <v>52.6</v>
      </c>
      <c r="AO63" s="4"/>
      <c r="AP63" s="4"/>
      <c r="AQ63" s="27" t="n">
        <f aca="false">0.24*1000*13.3</f>
        <v>3192</v>
      </c>
      <c r="AR63" s="4"/>
      <c r="AS63" s="4"/>
      <c r="AT63" s="4" t="n">
        <v>89.3</v>
      </c>
      <c r="AU63" s="4"/>
      <c r="AV63" s="4"/>
      <c r="AW63" s="4"/>
      <c r="AX63" s="4"/>
      <c r="AY63" s="4"/>
      <c r="AZ63" s="4" t="n">
        <v>75</v>
      </c>
      <c r="BA63" s="4"/>
      <c r="BB63" s="27" t="n">
        <f aca="false">0.24*1000*13.3</f>
        <v>3192</v>
      </c>
      <c r="BC63" s="4"/>
      <c r="BD63" s="4" t="n">
        <v>92.2</v>
      </c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 t="n">
        <v>512</v>
      </c>
      <c r="DK63" s="4"/>
      <c r="DL63" s="4" t="n">
        <v>508</v>
      </c>
      <c r="DM63" s="4" t="n">
        <v>66</v>
      </c>
      <c r="DN63" s="4"/>
      <c r="DO63" s="4" t="n">
        <v>64</v>
      </c>
      <c r="DP63" s="4" t="n">
        <f aca="false">DJ63/DM63</f>
        <v>7.75757575757576</v>
      </c>
      <c r="DQ63" s="4"/>
      <c r="DR63" s="4" t="n">
        <f aca="false">DL63/DO63</f>
        <v>7.9375</v>
      </c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</row>
    <row r="64" customFormat="false" ht="12.8" hidden="false" customHeight="false" outlineLevel="0" collapsed="false">
      <c r="A64" s="1" t="n">
        <f aca="false">AMP_invivo_awal!A64</f>
        <v>19</v>
      </c>
      <c r="B64" s="1" t="str">
        <f aca="false">AMP_invivo_awal!B64</f>
        <v>Wen_and_He</v>
      </c>
      <c r="C64" s="1" t="n">
        <f aca="false">AMP_invivo_awal!C64</f>
        <v>2012</v>
      </c>
      <c r="D64" s="1" t="str">
        <f aca="false">AMP_invivo_awal!D64</f>
        <v>cecropin_A</v>
      </c>
      <c r="E64" s="1" t="str">
        <f aca="false">AMP_invivo_awal!E64</f>
        <v>purified_peptide</v>
      </c>
      <c r="F64" s="1" t="n">
        <f aca="false">IF(E64="control",1,IF(E64="peptide",2,IF(E64="crude_peptide",3,4)))</f>
        <v>4</v>
      </c>
      <c r="G64" s="1" t="str">
        <f aca="false">AMP_invivo_awal!F64</f>
        <v>feed</v>
      </c>
      <c r="H64" s="1" t="n">
        <f aca="false">AMP_invivo_awal!G64</f>
        <v>8</v>
      </c>
      <c r="I64" s="2" t="n">
        <f aca="false">H64</f>
        <v>8</v>
      </c>
      <c r="J64" s="1" t="str">
        <f aca="false">AMP_invivo_awal!H64</f>
        <v>Lingnan</v>
      </c>
      <c r="K64" s="1" t="n">
        <f aca="false">IF(J64="Arbor_Acres", 1, IF(J64="ROSS_308", 2, IF(J64="Cobb_500", 3, IF(J64="Lohman_Brown", 4, IF(J64="Lingnan", 5, IF(J64="Unknown", 6, 7))))))</f>
        <v>5</v>
      </c>
      <c r="L64" s="1" t="str">
        <f aca="false">AMP_invivo_awal!I64</f>
        <v>male</v>
      </c>
      <c r="M64" s="1" t="n">
        <f aca="false">IF(L64="male", 1, IF(L64="female", 2, 3))</f>
        <v>1</v>
      </c>
      <c r="N64" s="1" t="str">
        <f aca="false">AMP_invivo_awal!J64</f>
        <v>14-28</v>
      </c>
      <c r="O64" s="1" t="str">
        <f aca="false">AMP_invivo_awal!K64</f>
        <v>29-42</v>
      </c>
      <c r="P64" s="1" t="str">
        <f aca="false">AMP_invivo_awal!L64</f>
        <v>14-42</v>
      </c>
      <c r="Q64" s="4" t="n">
        <v>534</v>
      </c>
      <c r="R64" s="4" t="n">
        <v>20.8</v>
      </c>
      <c r="S64" s="4" t="n">
        <v>35.4</v>
      </c>
      <c r="T64" s="4" t="n">
        <v>1.7</v>
      </c>
      <c r="U64" s="4" t="n">
        <v>1505.6</v>
      </c>
      <c r="V64" s="4" t="n">
        <v>69.4</v>
      </c>
      <c r="W64" s="4" t="n">
        <v>163</v>
      </c>
      <c r="X64" s="4" t="n">
        <v>2.35</v>
      </c>
      <c r="Y64" s="4" t="n">
        <f aca="false">U64</f>
        <v>1505.6</v>
      </c>
      <c r="Z64" s="4" t="n">
        <f aca="false">AVERAGE(R64,V64)</f>
        <v>45.1</v>
      </c>
      <c r="AA64" s="4" t="n">
        <f aca="false">AVERAGE(S64,W64)</f>
        <v>99.2</v>
      </c>
      <c r="AB64" s="4" t="n">
        <f aca="false">AA64/Z64</f>
        <v>2.19955654101996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 t="n">
        <v>53</v>
      </c>
      <c r="AO64" s="4"/>
      <c r="AP64" s="4"/>
      <c r="AQ64" s="27" t="n">
        <f aca="false">0.24*1000*13.4</f>
        <v>3216</v>
      </c>
      <c r="AR64" s="4"/>
      <c r="AS64" s="4"/>
      <c r="AT64" s="4" t="n">
        <v>90.4</v>
      </c>
      <c r="AU64" s="4"/>
      <c r="AV64" s="4"/>
      <c r="AW64" s="4"/>
      <c r="AX64" s="4"/>
      <c r="AY64" s="4"/>
      <c r="AZ64" s="4" t="n">
        <v>77.3</v>
      </c>
      <c r="BA64" s="4"/>
      <c r="BB64" s="27" t="n">
        <f aca="false">0.24*1000*13.5</f>
        <v>3240</v>
      </c>
      <c r="BC64" s="4"/>
      <c r="BD64" s="4" t="n">
        <v>93.3</v>
      </c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 t="n">
        <v>516</v>
      </c>
      <c r="DK64" s="4"/>
      <c r="DL64" s="4" t="n">
        <v>506</v>
      </c>
      <c r="DM64" s="4" t="n">
        <v>66</v>
      </c>
      <c r="DN64" s="4"/>
      <c r="DO64" s="4" t="n">
        <v>62</v>
      </c>
      <c r="DP64" s="4" t="n">
        <f aca="false">DJ64/DM64</f>
        <v>7.81818181818182</v>
      </c>
      <c r="DQ64" s="4"/>
      <c r="DR64" s="4" t="n">
        <f aca="false">DL64/DO64</f>
        <v>8.16129032258065</v>
      </c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</row>
    <row r="65" customFormat="false" ht="12.8" hidden="false" customHeight="false" outlineLevel="0" collapsed="false">
      <c r="A65" s="1" t="n">
        <f aca="false">AMP_invivo_awal!A65</f>
        <v>20</v>
      </c>
      <c r="B65" s="1" t="str">
        <f aca="false">AMP_invivo_awal!B65</f>
        <v>King_et_al.</v>
      </c>
      <c r="C65" s="1" t="n">
        <f aca="false">AMP_invivo_awal!C65</f>
        <v>2005</v>
      </c>
      <c r="D65" s="1" t="str">
        <f aca="false">AMP_invivo_awal!D65</f>
        <v>control</v>
      </c>
      <c r="E65" s="1" t="str">
        <f aca="false">AMP_invivo_awal!E65</f>
        <v>control</v>
      </c>
      <c r="F65" s="1" t="n">
        <f aca="false">IF(E65="control",1,IF(E65="peptide",2,IF(E65="crude_peptide",3,4)))</f>
        <v>1</v>
      </c>
      <c r="G65" s="1" t="str">
        <f aca="false">AMP_invivo_awal!F65</f>
        <v>control</v>
      </c>
      <c r="H65" s="1" t="n">
        <f aca="false">AMP_invivo_awal!G65</f>
        <v>0</v>
      </c>
      <c r="I65" s="2" t="n">
        <f aca="false">H65</f>
        <v>0</v>
      </c>
      <c r="J65" s="1" t="str">
        <f aca="false">AMP_invivo_awal!H65</f>
        <v>ROSS_308</v>
      </c>
      <c r="K65" s="1" t="n">
        <f aca="false">IF(J65="Arbor_Acres", 1, IF(J65="ROSS_308", 2, IF(J65="Cobb_500", 3, IF(J65="Lohman_Brown", 4, IF(J65="Lingnan", 5, IF(J65="Unknown", 6, 7))))))</f>
        <v>2</v>
      </c>
      <c r="L65" s="1" t="str">
        <f aca="false">AMP_invivo_awal!I65</f>
        <v>male</v>
      </c>
      <c r="M65" s="1" t="n">
        <f aca="false">IF(L65="male", 1, IF(L65="female", 2, 3))</f>
        <v>1</v>
      </c>
      <c r="N65" s="1" t="str">
        <f aca="false">AMP_invivo_awal!J65</f>
        <v>1-14</v>
      </c>
      <c r="O65" s="1" t="str">
        <f aca="false">AMP_invivo_awal!K65</f>
        <v>14-35</v>
      </c>
      <c r="P65" s="1" t="str">
        <f aca="false">AMP_invivo_awal!L65</f>
        <v>1-35</v>
      </c>
      <c r="Q65" s="4" t="n">
        <v>462.02</v>
      </c>
      <c r="R65" s="4" t="n">
        <v>29.93</v>
      </c>
      <c r="S65" s="4" t="n">
        <v>36.93</v>
      </c>
      <c r="T65" s="4" t="n">
        <v>1.23</v>
      </c>
      <c r="U65" s="4" t="n">
        <v>2188.02</v>
      </c>
      <c r="V65" s="4" t="n">
        <v>76.5</v>
      </c>
      <c r="W65" s="4" t="n">
        <v>132.95</v>
      </c>
      <c r="X65" s="4" t="n">
        <v>1.75</v>
      </c>
      <c r="Y65" s="4" t="n">
        <f aca="false">U65</f>
        <v>2188.02</v>
      </c>
      <c r="Z65" s="4" t="n">
        <v>61.29</v>
      </c>
      <c r="AA65" s="4" t="n">
        <v>98.34</v>
      </c>
      <c r="AB65" s="4" t="n">
        <v>1.647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 t="n">
        <v>1325</v>
      </c>
      <c r="DK65" s="4"/>
      <c r="DL65" s="4"/>
      <c r="DM65" s="4" t="n">
        <v>199</v>
      </c>
      <c r="DN65" s="4"/>
      <c r="DO65" s="4"/>
      <c r="DP65" s="4" t="n">
        <f aca="false">DJ65/DM65</f>
        <v>6.65829145728643</v>
      </c>
      <c r="DQ65" s="4"/>
      <c r="DR65" s="4"/>
      <c r="DS65" s="4" t="n">
        <v>144</v>
      </c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</row>
    <row r="66" customFormat="false" ht="12.8" hidden="false" customHeight="false" outlineLevel="0" collapsed="false">
      <c r="A66" s="1" t="n">
        <f aca="false">AMP_invivo_awal!A66</f>
        <v>20</v>
      </c>
      <c r="B66" s="1" t="str">
        <f aca="false">AMP_invivo_awal!B66</f>
        <v>King_et_al.</v>
      </c>
      <c r="C66" s="1" t="n">
        <f aca="false">AMP_invivo_awal!C66</f>
        <v>2005</v>
      </c>
      <c r="D66" s="1" t="str">
        <f aca="false">AMP_invivo_awal!D66</f>
        <v>spray_dried_bovine_colostrum</v>
      </c>
      <c r="E66" s="1" t="str">
        <f aca="false">AMP_invivo_awal!E66</f>
        <v>crude_peptide</v>
      </c>
      <c r="F66" s="1" t="n">
        <f aca="false">IF(E66="control",1,IF(E66="peptide",2,IF(E66="crude_peptide",3,4)))</f>
        <v>3</v>
      </c>
      <c r="G66" s="1" t="str">
        <f aca="false">AMP_invivo_awal!F66</f>
        <v>feed</v>
      </c>
      <c r="H66" s="1" t="n">
        <f aca="false">AMP_invivo_awal!G66</f>
        <v>50000</v>
      </c>
      <c r="I66" s="2" t="n">
        <f aca="false">H66</f>
        <v>50000</v>
      </c>
      <c r="J66" s="1" t="str">
        <f aca="false">AMP_invivo_awal!H66</f>
        <v>ROSS_308</v>
      </c>
      <c r="K66" s="1" t="n">
        <f aca="false">IF(J66="Arbor_Acres", 1, IF(J66="ROSS_308", 2, IF(J66="Cobb_500", 3, IF(J66="Lohman_Brown", 4, IF(J66="Lingnan", 5, IF(J66="Unknown", 6, 7))))))</f>
        <v>2</v>
      </c>
      <c r="L66" s="1" t="str">
        <f aca="false">AMP_invivo_awal!I66</f>
        <v>male</v>
      </c>
      <c r="M66" s="1" t="n">
        <f aca="false">IF(L66="male", 1, IF(L66="female", 2, 3))</f>
        <v>1</v>
      </c>
      <c r="N66" s="1" t="str">
        <f aca="false">AMP_invivo_awal!J66</f>
        <v>1-14</v>
      </c>
      <c r="O66" s="1" t="str">
        <f aca="false">AMP_invivo_awal!K66</f>
        <v>14-35</v>
      </c>
      <c r="P66" s="1" t="str">
        <f aca="false">AMP_invivo_awal!L66</f>
        <v>1-35</v>
      </c>
      <c r="Q66" s="4" t="n">
        <v>477.98</v>
      </c>
      <c r="R66" s="4" t="n">
        <v>31.07</v>
      </c>
      <c r="S66" s="4" t="n">
        <v>37</v>
      </c>
      <c r="T66" s="4" t="n">
        <v>1.29</v>
      </c>
      <c r="U66" s="4" t="n">
        <v>2257.88</v>
      </c>
      <c r="V66" s="4" t="n">
        <v>78.95</v>
      </c>
      <c r="W66" s="4" t="n">
        <v>135.5</v>
      </c>
      <c r="X66" s="4" t="n">
        <v>1.74</v>
      </c>
      <c r="Y66" s="4" t="n">
        <f aca="false">U66</f>
        <v>2257.88</v>
      </c>
      <c r="Z66" s="4" t="n">
        <v>63.28</v>
      </c>
      <c r="AA66" s="4" t="n">
        <v>98.83</v>
      </c>
      <c r="AB66" s="4" t="n">
        <v>1.619</v>
      </c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 t="n">
        <v>1286</v>
      </c>
      <c r="DK66" s="4"/>
      <c r="DL66" s="4"/>
      <c r="DM66" s="4" t="n">
        <v>207</v>
      </c>
      <c r="DN66" s="4"/>
      <c r="DO66" s="4"/>
      <c r="DP66" s="4" t="n">
        <f aca="false">DJ66/DM66</f>
        <v>6.21256038647343</v>
      </c>
      <c r="DQ66" s="4"/>
      <c r="DR66" s="4"/>
      <c r="DS66" s="4" t="n">
        <v>124</v>
      </c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</row>
    <row r="67" customFormat="false" ht="12.8" hidden="false" customHeight="false" outlineLevel="0" collapsed="false">
      <c r="A67" s="1" t="n">
        <f aca="false">AMP_invivo_awal!A67</f>
        <v>21</v>
      </c>
      <c r="B67" s="1" t="str">
        <f aca="false">AMP_invivo_awal!B67</f>
        <v>King_et_al.</v>
      </c>
      <c r="C67" s="1" t="n">
        <f aca="false">AMP_invivo_awal!C67</f>
        <v>2005</v>
      </c>
      <c r="D67" s="1" t="str">
        <f aca="false">AMP_invivo_awal!D67</f>
        <v>control</v>
      </c>
      <c r="E67" s="1" t="str">
        <f aca="false">AMP_invivo_awal!E67</f>
        <v>control</v>
      </c>
      <c r="F67" s="1" t="n">
        <f aca="false">IF(E67="control",1,IF(E67="peptide",2,IF(E67="crude_peptide",3,4)))</f>
        <v>1</v>
      </c>
      <c r="G67" s="1" t="str">
        <f aca="false">AMP_invivo_awal!F67</f>
        <v>control</v>
      </c>
      <c r="H67" s="1" t="n">
        <f aca="false">AMP_invivo_awal!G67</f>
        <v>0</v>
      </c>
      <c r="I67" s="2" t="n">
        <f aca="false">H67</f>
        <v>0</v>
      </c>
      <c r="J67" s="1" t="str">
        <f aca="false">AMP_invivo_awal!H67</f>
        <v>ROSS_308</v>
      </c>
      <c r="K67" s="1" t="n">
        <f aca="false">IF(J67="Arbor_Acres", 1, IF(J67="ROSS_308", 2, IF(J67="Cobb_500", 3, IF(J67="Lohman_Brown", 4, IF(J67="Lingnan", 5, IF(J67="Unknown", 6, 7))))))</f>
        <v>2</v>
      </c>
      <c r="L67" s="1" t="str">
        <f aca="false">AMP_invivo_awal!I67</f>
        <v>male</v>
      </c>
      <c r="M67" s="1" t="n">
        <f aca="false">IF(L67="male", 1, IF(L67="female", 2, 3))</f>
        <v>1</v>
      </c>
      <c r="N67" s="1" t="str">
        <f aca="false">AMP_invivo_awal!J67</f>
        <v>1-14</v>
      </c>
      <c r="O67" s="1" t="str">
        <f aca="false">AMP_invivo_awal!K67</f>
        <v>14-35</v>
      </c>
      <c r="P67" s="1" t="str">
        <f aca="false">AMP_invivo_awal!L67</f>
        <v>1-35</v>
      </c>
      <c r="Q67" s="4" t="n">
        <v>462.02</v>
      </c>
      <c r="R67" s="4" t="n">
        <v>29.93</v>
      </c>
      <c r="S67" s="4" t="n">
        <v>36.93</v>
      </c>
      <c r="T67" s="4" t="n">
        <v>1.23</v>
      </c>
      <c r="U67" s="4" t="n">
        <v>2188.02</v>
      </c>
      <c r="V67" s="4" t="n">
        <v>76.5</v>
      </c>
      <c r="W67" s="4" t="n">
        <v>132.95</v>
      </c>
      <c r="X67" s="4" t="n">
        <v>1.75</v>
      </c>
      <c r="Y67" s="4" t="n">
        <f aca="false">U67</f>
        <v>2188.02</v>
      </c>
      <c r="Z67" s="4" t="n">
        <v>61.29</v>
      </c>
      <c r="AA67" s="4" t="n">
        <v>98.34</v>
      </c>
      <c r="AB67" s="4" t="n">
        <v>1.647</v>
      </c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 t="n">
        <v>1325</v>
      </c>
      <c r="DK67" s="4"/>
      <c r="DL67" s="4"/>
      <c r="DM67" s="4" t="n">
        <v>199</v>
      </c>
      <c r="DN67" s="4"/>
      <c r="DO67" s="4"/>
      <c r="DP67" s="4" t="n">
        <f aca="false">DJ67/DM67</f>
        <v>6.65829145728643</v>
      </c>
      <c r="DQ67" s="4"/>
      <c r="DR67" s="4"/>
      <c r="DS67" s="4" t="n">
        <v>144</v>
      </c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</row>
    <row r="68" customFormat="false" ht="12.8" hidden="false" customHeight="false" outlineLevel="0" collapsed="false">
      <c r="A68" s="1" t="n">
        <f aca="false">AMP_invivo_awal!A68</f>
        <v>21</v>
      </c>
      <c r="B68" s="1" t="str">
        <f aca="false">AMP_invivo_awal!B68</f>
        <v>King_et_al.</v>
      </c>
      <c r="C68" s="1" t="n">
        <f aca="false">AMP_invivo_awal!C68</f>
        <v>2005</v>
      </c>
      <c r="D68" s="1" t="str">
        <f aca="false">AMP_invivo_awal!D68</f>
        <v>spray_dried_bovine_plasma</v>
      </c>
      <c r="E68" s="1" t="str">
        <f aca="false">AMP_invivo_awal!E68</f>
        <v>crude_peptide</v>
      </c>
      <c r="F68" s="1" t="n">
        <f aca="false">IF(E68="control",1,IF(E68="peptide",2,IF(E68="crude_peptide",3,4)))</f>
        <v>3</v>
      </c>
      <c r="G68" s="1" t="str">
        <f aca="false">AMP_invivo_awal!F68</f>
        <v>feed</v>
      </c>
      <c r="H68" s="1" t="n">
        <f aca="false">AMP_invivo_awal!G68</f>
        <v>50000</v>
      </c>
      <c r="I68" s="2" t="n">
        <f aca="false">H68</f>
        <v>50000</v>
      </c>
      <c r="J68" s="1" t="str">
        <f aca="false">AMP_invivo_awal!H68</f>
        <v>ROSS_308</v>
      </c>
      <c r="K68" s="1" t="n">
        <f aca="false">IF(J68="Arbor_Acres", 1, IF(J68="ROSS_308", 2, IF(J68="Cobb_500", 3, IF(J68="Lohman_Brown", 4, IF(J68="Lingnan", 5, IF(J68="Unknown", 6, 7))))))</f>
        <v>2</v>
      </c>
      <c r="L68" s="1" t="str">
        <f aca="false">AMP_invivo_awal!I68</f>
        <v>male</v>
      </c>
      <c r="M68" s="1" t="n">
        <f aca="false">IF(L68="male", 1, IF(L68="female", 2, 3))</f>
        <v>1</v>
      </c>
      <c r="N68" s="1" t="str">
        <f aca="false">AMP_invivo_awal!J68</f>
        <v>1-14</v>
      </c>
      <c r="O68" s="1" t="str">
        <f aca="false">AMP_invivo_awal!K68</f>
        <v>14-35</v>
      </c>
      <c r="P68" s="1" t="str">
        <f aca="false">AMP_invivo_awal!L68</f>
        <v>1-35</v>
      </c>
      <c r="Q68" s="4" t="n">
        <v>470</v>
      </c>
      <c r="R68" s="4" t="n">
        <v>30.5</v>
      </c>
      <c r="S68" s="4" t="n">
        <v>36.93</v>
      </c>
      <c r="T68" s="4" t="n">
        <v>1.21</v>
      </c>
      <c r="U68" s="4" t="n">
        <v>2241.98</v>
      </c>
      <c r="V68" s="4" t="n">
        <v>78.59</v>
      </c>
      <c r="W68" s="4" t="n">
        <v>136</v>
      </c>
      <c r="X68" s="4" t="n">
        <v>1.75</v>
      </c>
      <c r="Y68" s="4" t="n">
        <f aca="false">U68</f>
        <v>2241.98</v>
      </c>
      <c r="Z68" s="4" t="n">
        <v>62.83</v>
      </c>
      <c r="AA68" s="4" t="n">
        <v>99.54</v>
      </c>
      <c r="AB68" s="4" t="n">
        <v>1.639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 t="n">
        <v>1386</v>
      </c>
      <c r="DK68" s="4"/>
      <c r="DL68" s="4"/>
      <c r="DM68" s="4" t="n">
        <v>204</v>
      </c>
      <c r="DN68" s="4"/>
      <c r="DO68" s="4"/>
      <c r="DP68" s="4" t="n">
        <f aca="false">DJ68/DM68</f>
        <v>6.79411764705882</v>
      </c>
      <c r="DQ68" s="4"/>
      <c r="DR68" s="4"/>
      <c r="DS68" s="4" t="n">
        <v>132</v>
      </c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</row>
    <row r="69" customFormat="false" ht="12.8" hidden="false" customHeight="false" outlineLevel="0" collapsed="false">
      <c r="A69" s="1" t="n">
        <f aca="false">AMP_invivo_awal!A69</f>
        <v>22</v>
      </c>
      <c r="B69" s="1" t="str">
        <f aca="false">AMP_invivo_awal!B69</f>
        <v>King_et_al.</v>
      </c>
      <c r="C69" s="1" t="n">
        <f aca="false">AMP_invivo_awal!C69</f>
        <v>2005</v>
      </c>
      <c r="D69" s="1" t="str">
        <f aca="false">AMP_invivo_awal!D69</f>
        <v>control</v>
      </c>
      <c r="E69" s="1" t="str">
        <f aca="false">AMP_invivo_awal!E69</f>
        <v>control</v>
      </c>
      <c r="F69" s="1" t="n">
        <f aca="false">IF(E69="control",1,IF(E69="peptide",2,IF(E69="crude_peptide",3,4)))</f>
        <v>1</v>
      </c>
      <c r="G69" s="1" t="str">
        <f aca="false">AMP_invivo_awal!F69</f>
        <v>control</v>
      </c>
      <c r="H69" s="1" t="n">
        <f aca="false">AMP_invivo_awal!G69</f>
        <v>0</v>
      </c>
      <c r="I69" s="2" t="n">
        <f aca="false">H69</f>
        <v>0</v>
      </c>
      <c r="J69" s="1" t="str">
        <f aca="false">AMP_invivo_awal!H69</f>
        <v>ROSS_308</v>
      </c>
      <c r="K69" s="1" t="n">
        <f aca="false">IF(J69="Arbor_Acres", 1, IF(J69="ROSS_308", 2, IF(J69="Cobb_500", 3, IF(J69="Lohman_Brown", 4, IF(J69="Lingnan", 5, IF(J69="Unknown", 6, 7))))))</f>
        <v>2</v>
      </c>
      <c r="L69" s="1" t="str">
        <f aca="false">AMP_invivo_awal!I69</f>
        <v>male</v>
      </c>
      <c r="M69" s="1" t="n">
        <f aca="false">IF(L69="male", 1, IF(L69="female", 2, 3))</f>
        <v>1</v>
      </c>
      <c r="N69" s="1" t="str">
        <f aca="false">AMP_invivo_awal!J69</f>
        <v>1-14</v>
      </c>
      <c r="O69" s="1" t="str">
        <f aca="false">AMP_invivo_awal!K69</f>
        <v>14-35</v>
      </c>
      <c r="P69" s="1" t="str">
        <f aca="false">AMP_invivo_awal!L69</f>
        <v>1-35</v>
      </c>
      <c r="Q69" s="4" t="n">
        <v>462.02</v>
      </c>
      <c r="R69" s="4" t="n">
        <v>29.93</v>
      </c>
      <c r="S69" s="4" t="n">
        <v>36.93</v>
      </c>
      <c r="T69" s="4" t="n">
        <v>1.23</v>
      </c>
      <c r="U69" s="4" t="n">
        <v>2188.02</v>
      </c>
      <c r="V69" s="4" t="n">
        <v>76.5</v>
      </c>
      <c r="W69" s="4" t="n">
        <v>132.95</v>
      </c>
      <c r="X69" s="4" t="n">
        <v>1.75</v>
      </c>
      <c r="Y69" s="4" t="n">
        <f aca="false">U69</f>
        <v>2188.02</v>
      </c>
      <c r="Z69" s="4" t="n">
        <v>61.29</v>
      </c>
      <c r="AA69" s="4" t="n">
        <v>98.34</v>
      </c>
      <c r="AB69" s="4" t="n">
        <v>1.647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 t="n">
        <v>1325</v>
      </c>
      <c r="DK69" s="4"/>
      <c r="DL69" s="4"/>
      <c r="DM69" s="4" t="n">
        <v>199</v>
      </c>
      <c r="DN69" s="4"/>
      <c r="DO69" s="4"/>
      <c r="DP69" s="4" t="n">
        <f aca="false">DJ69/DM69</f>
        <v>6.65829145728643</v>
      </c>
      <c r="DQ69" s="4"/>
      <c r="DR69" s="4"/>
      <c r="DS69" s="4" t="n">
        <v>144</v>
      </c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</row>
    <row r="70" customFormat="false" ht="12.8" hidden="false" customHeight="false" outlineLevel="0" collapsed="false">
      <c r="A70" s="1" t="n">
        <f aca="false">AMP_invivo_awal!A70</f>
        <v>22</v>
      </c>
      <c r="B70" s="1" t="str">
        <f aca="false">AMP_invivo_awal!B70</f>
        <v>King_et_al.</v>
      </c>
      <c r="C70" s="1" t="n">
        <f aca="false">AMP_invivo_awal!C70</f>
        <v>2005</v>
      </c>
      <c r="D70" s="1" t="str">
        <f aca="false">AMP_invivo_awal!D70</f>
        <v>spray_dried_porcine_plasma</v>
      </c>
      <c r="E70" s="1" t="str">
        <f aca="false">AMP_invivo_awal!E70</f>
        <v>crude_peptide</v>
      </c>
      <c r="F70" s="1" t="n">
        <f aca="false">IF(E70="control",1,IF(E70="peptide",2,IF(E70="crude_peptide",3,4)))</f>
        <v>3</v>
      </c>
      <c r="G70" s="1" t="str">
        <f aca="false">AMP_invivo_awal!F70</f>
        <v>feed</v>
      </c>
      <c r="H70" s="1" t="n">
        <f aca="false">AMP_invivo_awal!G70</f>
        <v>50000</v>
      </c>
      <c r="I70" s="2" t="n">
        <f aca="false">H70</f>
        <v>50000</v>
      </c>
      <c r="J70" s="1" t="str">
        <f aca="false">AMP_invivo_awal!H70</f>
        <v>ROSS_308</v>
      </c>
      <c r="K70" s="1" t="n">
        <f aca="false">IF(J70="Arbor_Acres", 1, IF(J70="ROSS_308", 2, IF(J70="Cobb_500", 3, IF(J70="Lohman_Brown", 4, IF(J70="Lingnan", 5, IF(J70="Unknown", 6, 7))))))</f>
        <v>2</v>
      </c>
      <c r="L70" s="1" t="str">
        <f aca="false">AMP_invivo_awal!I70</f>
        <v>male</v>
      </c>
      <c r="M70" s="1" t="n">
        <f aca="false">IF(L70="male", 1, IF(L70="female", 2, 3))</f>
        <v>1</v>
      </c>
      <c r="N70" s="1" t="str">
        <f aca="false">AMP_invivo_awal!J70</f>
        <v>1-14</v>
      </c>
      <c r="O70" s="1" t="str">
        <f aca="false">AMP_invivo_awal!K70</f>
        <v>14-35</v>
      </c>
      <c r="P70" s="1" t="str">
        <f aca="false">AMP_invivo_awal!L70</f>
        <v>1-35</v>
      </c>
      <c r="Q70" s="4" t="n">
        <v>458.94</v>
      </c>
      <c r="R70" s="4" t="n">
        <v>29.71</v>
      </c>
      <c r="S70" s="4" t="n">
        <v>35.79</v>
      </c>
      <c r="T70" s="4" t="n">
        <v>1.21</v>
      </c>
      <c r="U70" s="4" t="n">
        <v>2208.04</v>
      </c>
      <c r="V70" s="4" t="n">
        <v>77.55</v>
      </c>
      <c r="W70" s="4" t="n">
        <v>134.5</v>
      </c>
      <c r="X70" s="4" t="n">
        <v>1.75</v>
      </c>
      <c r="Y70" s="4" t="n">
        <f aca="false">U70</f>
        <v>2208.04</v>
      </c>
      <c r="Z70" s="4" t="n">
        <v>61.86</v>
      </c>
      <c r="AA70" s="4" t="n">
        <v>98.34</v>
      </c>
      <c r="AB70" s="4" t="n">
        <v>1.638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 t="n">
        <v>1400</v>
      </c>
      <c r="DK70" s="4"/>
      <c r="DL70" s="4"/>
      <c r="DM70" s="4" t="n">
        <v>211</v>
      </c>
      <c r="DN70" s="4"/>
      <c r="DO70" s="4"/>
      <c r="DP70" s="4" t="n">
        <f aca="false">DJ70/DM70</f>
        <v>6.63507109004739</v>
      </c>
      <c r="DQ70" s="4"/>
      <c r="DR70" s="4"/>
      <c r="DS70" s="4" t="n">
        <v>146</v>
      </c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</row>
    <row r="71" customFormat="false" ht="12.8" hidden="false" customHeight="false" outlineLevel="0" collapsed="false">
      <c r="A71" s="1" t="n">
        <f aca="false">AMP_invivo_awal!A71</f>
        <v>23</v>
      </c>
      <c r="B71" s="1" t="str">
        <f aca="false">AMP_invivo_awal!B71</f>
        <v>Han_et_al.</v>
      </c>
      <c r="C71" s="1" t="n">
        <f aca="false">AMP_invivo_awal!C71</f>
        <v>2010</v>
      </c>
      <c r="D71" s="1" t="str">
        <f aca="false">AMP_invivo_awal!D71</f>
        <v>control</v>
      </c>
      <c r="E71" s="1" t="str">
        <f aca="false">AMP_invivo_awal!E71</f>
        <v>control</v>
      </c>
      <c r="F71" s="1" t="n">
        <f aca="false">IF(E71="control",1,IF(E71="peptide",2,IF(E71="crude_peptide",3,4)))</f>
        <v>1</v>
      </c>
      <c r="G71" s="1" t="str">
        <f aca="false">AMP_invivo_awal!F71</f>
        <v>control</v>
      </c>
      <c r="H71" s="1" t="n">
        <f aca="false">AMP_invivo_awal!G71</f>
        <v>0</v>
      </c>
      <c r="I71" s="2" t="n">
        <f aca="false">H71</f>
        <v>0</v>
      </c>
      <c r="J71" s="1" t="str">
        <f aca="false">AMP_invivo_awal!H71</f>
        <v>Arbor_Acres</v>
      </c>
      <c r="K71" s="1" t="n">
        <f aca="false">IF(J71="Arbor_Acres", 1, IF(J71="ROSS_308", 2, IF(J71="Cobb_500", 3, IF(J71="Lohman_Brown", 4, IF(J71="Lingnan", 5, IF(J71="Unknown", 6, 7))))))</f>
        <v>1</v>
      </c>
      <c r="L71" s="1" t="str">
        <f aca="false">AMP_invivo_awal!I71</f>
        <v>unknown</v>
      </c>
      <c r="M71" s="1" t="n">
        <f aca="false">IF(L71="male", 1, IF(L71="female", 2, 3))</f>
        <v>3</v>
      </c>
      <c r="N71" s="1" t="str">
        <f aca="false">AMP_invivo_awal!J71</f>
        <v>1-28</v>
      </c>
      <c r="O71" s="1" t="str">
        <f aca="false">AMP_invivo_awal!K71</f>
        <v>unknown</v>
      </c>
      <c r="P71" s="1" t="str">
        <f aca="false">AMP_invivo_awal!L71</f>
        <v>1-28</v>
      </c>
      <c r="Q71" s="4"/>
      <c r="R71" s="4"/>
      <c r="S71" s="4"/>
      <c r="T71" s="4"/>
      <c r="U71" s="4"/>
      <c r="V71" s="4"/>
      <c r="W71" s="4"/>
      <c r="X71" s="4"/>
      <c r="Y71" s="4" t="n">
        <v>1265</v>
      </c>
      <c r="Z71" s="4" t="n">
        <v>43.82</v>
      </c>
      <c r="AA71" s="4" t="n">
        <v>64.4</v>
      </c>
      <c r="AB71" s="4" t="n">
        <f aca="false">AA71/Z71</f>
        <v>1.46964856230032</v>
      </c>
      <c r="AC71" s="4" t="n">
        <v>8.3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 t="n">
        <v>21.4</v>
      </c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</row>
    <row r="72" customFormat="false" ht="12.8" hidden="false" customHeight="false" outlineLevel="0" collapsed="false">
      <c r="A72" s="1" t="n">
        <f aca="false">AMP_invivo_awal!A72</f>
        <v>23</v>
      </c>
      <c r="B72" s="1" t="str">
        <f aca="false">AMP_invivo_awal!B72</f>
        <v>Han_et_al.</v>
      </c>
      <c r="C72" s="1" t="n">
        <f aca="false">AMP_invivo_awal!C72</f>
        <v>2010</v>
      </c>
      <c r="D72" s="1" t="str">
        <f aca="false">AMP_invivo_awal!D72</f>
        <v>bee_venom</v>
      </c>
      <c r="E72" s="1" t="str">
        <f aca="false">AMP_invivo_awal!E72</f>
        <v>purified_peptide</v>
      </c>
      <c r="F72" s="1" t="n">
        <f aca="false">IF(E72="control",1,IF(E72="peptide",2,IF(E72="crude_peptide",3,4)))</f>
        <v>4</v>
      </c>
      <c r="G72" s="1" t="str">
        <f aca="false">AMP_invivo_awal!F72</f>
        <v>water</v>
      </c>
      <c r="H72" s="1" t="n">
        <f aca="false">AMP_invivo_awal!G72</f>
        <v>0.5</v>
      </c>
      <c r="I72" s="2" t="n">
        <f aca="false">H72</f>
        <v>0.5</v>
      </c>
      <c r="J72" s="1" t="str">
        <f aca="false">AMP_invivo_awal!H72</f>
        <v>Arbor_Acres</v>
      </c>
      <c r="K72" s="1" t="n">
        <f aca="false">IF(J72="Arbor_Acres", 1, IF(J72="ROSS_308", 2, IF(J72="Cobb_500", 3, IF(J72="Lohman_Brown", 4, IF(J72="Lingnan", 5, IF(J72="Unknown", 6, 7))))))</f>
        <v>1</v>
      </c>
      <c r="L72" s="1" t="str">
        <f aca="false">AMP_invivo_awal!I72</f>
        <v>unknown</v>
      </c>
      <c r="M72" s="1" t="n">
        <f aca="false">IF(L72="male", 1, IF(L72="female", 2, 3))</f>
        <v>3</v>
      </c>
      <c r="N72" s="1" t="str">
        <f aca="false">AMP_invivo_awal!J72</f>
        <v>1-28</v>
      </c>
      <c r="O72" s="1" t="str">
        <f aca="false">AMP_invivo_awal!K72</f>
        <v>unknown</v>
      </c>
      <c r="P72" s="1" t="str">
        <f aca="false">AMP_invivo_awal!L72</f>
        <v>1-28</v>
      </c>
      <c r="Q72" s="4"/>
      <c r="R72" s="4"/>
      <c r="S72" s="4"/>
      <c r="T72" s="4"/>
      <c r="U72" s="4"/>
      <c r="V72" s="4"/>
      <c r="W72" s="4"/>
      <c r="X72" s="4"/>
      <c r="Y72" s="4" t="n">
        <v>1396</v>
      </c>
      <c r="Z72" s="4" t="n">
        <v>48.5</v>
      </c>
      <c r="AA72" s="4" t="n">
        <v>66.5</v>
      </c>
      <c r="AB72" s="4" t="n">
        <f aca="false">AA72/Z72</f>
        <v>1.37113402061856</v>
      </c>
      <c r="AC72" s="4" t="n">
        <v>4.7</v>
      </c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 t="n">
        <v>27.3</v>
      </c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</row>
    <row r="73" customFormat="false" ht="12.8" hidden="false" customHeight="false" outlineLevel="0" collapsed="false">
      <c r="A73" s="1" t="n">
        <f aca="false">AMP_invivo_awal!A73</f>
        <v>23</v>
      </c>
      <c r="B73" s="1" t="str">
        <f aca="false">AMP_invivo_awal!B73</f>
        <v>Han_et_al.</v>
      </c>
      <c r="C73" s="1" t="n">
        <f aca="false">AMP_invivo_awal!C73</f>
        <v>2010</v>
      </c>
      <c r="D73" s="1" t="str">
        <f aca="false">AMP_invivo_awal!D73</f>
        <v>bee_venom</v>
      </c>
      <c r="E73" s="1" t="str">
        <f aca="false">AMP_invivo_awal!E73</f>
        <v>purified_peptide</v>
      </c>
      <c r="F73" s="1" t="n">
        <f aca="false">IF(E73="control",1,IF(E73="peptide",2,IF(E73="crude_peptide",3,4)))</f>
        <v>4</v>
      </c>
      <c r="G73" s="1" t="str">
        <f aca="false">AMP_invivo_awal!F73</f>
        <v>water</v>
      </c>
      <c r="H73" s="1" t="n">
        <f aca="false">AMP_invivo_awal!G73</f>
        <v>1</v>
      </c>
      <c r="I73" s="2" t="n">
        <f aca="false">H73</f>
        <v>1</v>
      </c>
      <c r="J73" s="1" t="str">
        <f aca="false">AMP_invivo_awal!H73</f>
        <v>Arbor_Acres</v>
      </c>
      <c r="K73" s="1" t="n">
        <f aca="false">IF(J73="Arbor_Acres", 1, IF(J73="ROSS_308", 2, IF(J73="Cobb_500", 3, IF(J73="Lohman_Brown", 4, IF(J73="Lingnan", 5, IF(J73="Unknown", 6, 7))))))</f>
        <v>1</v>
      </c>
      <c r="L73" s="1" t="str">
        <f aca="false">AMP_invivo_awal!I73</f>
        <v>unknown</v>
      </c>
      <c r="M73" s="1" t="n">
        <f aca="false">IF(L73="male", 1, IF(L73="female", 2, 3))</f>
        <v>3</v>
      </c>
      <c r="N73" s="1" t="str">
        <f aca="false">AMP_invivo_awal!J73</f>
        <v>1-28</v>
      </c>
      <c r="O73" s="1" t="str">
        <f aca="false">AMP_invivo_awal!K73</f>
        <v>unknown</v>
      </c>
      <c r="P73" s="1" t="str">
        <f aca="false">AMP_invivo_awal!L73</f>
        <v>1-28</v>
      </c>
      <c r="Q73" s="4"/>
      <c r="R73" s="4"/>
      <c r="S73" s="4"/>
      <c r="T73" s="4"/>
      <c r="U73" s="4"/>
      <c r="V73" s="4"/>
      <c r="W73" s="4"/>
      <c r="X73" s="4"/>
      <c r="Y73" s="4" t="n">
        <v>1415</v>
      </c>
      <c r="Z73" s="4" t="n">
        <v>49.18</v>
      </c>
      <c r="AA73" s="4" t="n">
        <v>67.2</v>
      </c>
      <c r="AB73" s="4" t="n">
        <f aca="false">AA73/Z73</f>
        <v>1.36640910939406</v>
      </c>
      <c r="AC73" s="4" t="n">
        <v>4.5</v>
      </c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 t="n">
        <v>28.2</v>
      </c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</row>
    <row r="74" customFormat="false" ht="12.8" hidden="false" customHeight="false" outlineLevel="0" collapsed="false">
      <c r="A74" s="1" t="n">
        <f aca="false">AMP_invivo_awal!A74</f>
        <v>24</v>
      </c>
      <c r="B74" s="1" t="str">
        <f aca="false">AMP_invivo_awal!B74</f>
        <v>Hu_et_al.</v>
      </c>
      <c r="C74" s="1" t="n">
        <f aca="false">AMP_invivo_awal!C74</f>
        <v>2010</v>
      </c>
      <c r="D74" s="1" t="str">
        <f aca="false">AMP_invivo_awal!D74</f>
        <v>control</v>
      </c>
      <c r="E74" s="1" t="str">
        <f aca="false">AMP_invivo_awal!E74</f>
        <v>control</v>
      </c>
      <c r="F74" s="1" t="n">
        <f aca="false">IF(E74="control",1,IF(E74="peptide",2,IF(E74="crude_peptide",3,4)))</f>
        <v>1</v>
      </c>
      <c r="G74" s="1" t="str">
        <f aca="false">AMP_invivo_awal!F74</f>
        <v>control</v>
      </c>
      <c r="H74" s="1" t="n">
        <f aca="false">AMP_invivo_awal!G74</f>
        <v>0</v>
      </c>
      <c r="I74" s="2" t="n">
        <f aca="false">H74</f>
        <v>0</v>
      </c>
      <c r="J74" s="1" t="str">
        <f aca="false">AMP_invivo_awal!H74</f>
        <v>Arbor_Acres</v>
      </c>
      <c r="K74" s="1" t="n">
        <f aca="false">IF(J74="Arbor_Acres", 1, IF(J74="ROSS_308", 2, IF(J74="Cobb_500", 3, IF(J74="Lohman_Brown", 4, IF(J74="Lingnan", 5, IF(J74="Unknown", 6, 7))))))</f>
        <v>1</v>
      </c>
      <c r="L74" s="1" t="str">
        <f aca="false">AMP_invivo_awal!I74</f>
        <v>unknown</v>
      </c>
      <c r="M74" s="1" t="n">
        <f aca="false">IF(L74="male", 1, IF(L74="female", 2, 3))</f>
        <v>3</v>
      </c>
      <c r="N74" s="1" t="str">
        <f aca="false">AMP_invivo_awal!J74</f>
        <v>1-21</v>
      </c>
      <c r="O74" s="1" t="str">
        <f aca="false">AMP_invivo_awal!K74</f>
        <v>unknown</v>
      </c>
      <c r="P74" s="1" t="str">
        <f aca="false">AMP_invivo_awal!L74</f>
        <v>1-21</v>
      </c>
      <c r="Q74" s="4"/>
      <c r="R74" s="4"/>
      <c r="S74" s="4"/>
      <c r="T74" s="4"/>
      <c r="U74" s="4"/>
      <c r="V74" s="4"/>
      <c r="W74" s="4"/>
      <c r="X74" s="4"/>
      <c r="Y74" s="4" t="n">
        <v>694.15</v>
      </c>
      <c r="Z74" s="4" t="n">
        <v>40.34</v>
      </c>
      <c r="AA74" s="4" t="n">
        <v>59.65</v>
      </c>
      <c r="AB74" s="4" t="n">
        <v>1.44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 t="n">
        <v>983.85</v>
      </c>
      <c r="DK74" s="4" t="n">
        <v>782.83</v>
      </c>
      <c r="DL74" s="4"/>
      <c r="DM74" s="4" t="n">
        <v>110.86</v>
      </c>
      <c r="DN74" s="4" t="n">
        <v>111.28</v>
      </c>
      <c r="DO74" s="4"/>
      <c r="DP74" s="4" t="n">
        <f aca="false">DJ74/DM74</f>
        <v>8.87470683745264</v>
      </c>
      <c r="DQ74" s="4" t="n">
        <f aca="false">DK74/DN74</f>
        <v>7.0347771387491</v>
      </c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</row>
    <row r="75" customFormat="false" ht="12.8" hidden="false" customHeight="false" outlineLevel="0" collapsed="false">
      <c r="A75" s="1" t="n">
        <f aca="false">AMP_invivo_awal!A75</f>
        <v>24</v>
      </c>
      <c r="B75" s="1" t="str">
        <f aca="false">AMP_invivo_awal!B75</f>
        <v>Hu_et_al.</v>
      </c>
      <c r="C75" s="1" t="n">
        <f aca="false">AMP_invivo_awal!C75</f>
        <v>2010</v>
      </c>
      <c r="D75" s="1" t="str">
        <f aca="false">AMP_invivo_awal!D75</f>
        <v>glucagon_like_peptide</v>
      </c>
      <c r="E75" s="1" t="str">
        <f aca="false">AMP_invivo_awal!E75</f>
        <v>purified_peptide</v>
      </c>
      <c r="F75" s="1" t="n">
        <f aca="false">IF(E75="control",1,IF(E75="peptide",2,IF(E75="crude_peptide",3,4)))</f>
        <v>4</v>
      </c>
      <c r="G75" s="1" t="str">
        <f aca="false">AMP_invivo_awal!F75</f>
        <v>injected</v>
      </c>
      <c r="H75" s="1" t="n">
        <f aca="false">AMP_invivo_awal!G75</f>
        <v>0.33</v>
      </c>
      <c r="I75" s="2" t="n">
        <f aca="false">H75</f>
        <v>0.33</v>
      </c>
      <c r="J75" s="1" t="str">
        <f aca="false">AMP_invivo_awal!H75</f>
        <v>Arbor_Acres</v>
      </c>
      <c r="K75" s="1" t="n">
        <f aca="false">IF(J75="Arbor_Acres", 1, IF(J75="ROSS_308", 2, IF(J75="Cobb_500", 3, IF(J75="Lohman_Brown", 4, IF(J75="Lingnan", 5, IF(J75="Unknown", 6, 7))))))</f>
        <v>1</v>
      </c>
      <c r="L75" s="1" t="str">
        <f aca="false">AMP_invivo_awal!I75</f>
        <v>unknown</v>
      </c>
      <c r="M75" s="1" t="n">
        <f aca="false">IF(L75="male", 1, IF(L75="female", 2, 3))</f>
        <v>3</v>
      </c>
      <c r="N75" s="1" t="str">
        <f aca="false">AMP_invivo_awal!J75</f>
        <v>1-21</v>
      </c>
      <c r="O75" s="1" t="str">
        <f aca="false">AMP_invivo_awal!K75</f>
        <v>unknown</v>
      </c>
      <c r="P75" s="1" t="str">
        <f aca="false">AMP_invivo_awal!L75</f>
        <v>1-21</v>
      </c>
      <c r="Q75" s="4"/>
      <c r="R75" s="4"/>
      <c r="S75" s="4"/>
      <c r="T75" s="4"/>
      <c r="U75" s="4"/>
      <c r="V75" s="4"/>
      <c r="W75" s="4"/>
      <c r="X75" s="4"/>
      <c r="Y75" s="4" t="n">
        <v>742.55</v>
      </c>
      <c r="Z75" s="4" t="n">
        <v>42.64</v>
      </c>
      <c r="AA75" s="4" t="n">
        <v>60</v>
      </c>
      <c r="AB75" s="4" t="n">
        <v>1.4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 t="n">
        <v>1078.25</v>
      </c>
      <c r="DK75" s="4" t="n">
        <v>1014.94</v>
      </c>
      <c r="DL75" s="4"/>
      <c r="DM75" s="4" t="n">
        <v>125.83</v>
      </c>
      <c r="DN75" s="4" t="n">
        <v>139.05</v>
      </c>
      <c r="DO75" s="4"/>
      <c r="DP75" s="4" t="n">
        <f aca="false">DJ75/DM75</f>
        <v>8.56910116824287</v>
      </c>
      <c r="DQ75" s="4" t="n">
        <f aca="false">DK75/DN75</f>
        <v>7.29910104279036</v>
      </c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</row>
    <row r="76" customFormat="false" ht="12.8" hidden="false" customHeight="false" outlineLevel="0" collapsed="false">
      <c r="A76" s="1" t="n">
        <f aca="false">AMP_invivo_awal!A76</f>
        <v>25</v>
      </c>
      <c r="B76" s="1" t="str">
        <f aca="false">AMP_invivo_awal!B76</f>
        <v>Hu_et_al.</v>
      </c>
      <c r="C76" s="1" t="n">
        <f aca="false">AMP_invivo_awal!C76</f>
        <v>2010</v>
      </c>
      <c r="D76" s="1" t="str">
        <f aca="false">AMP_invivo_awal!D76</f>
        <v>control</v>
      </c>
      <c r="E76" s="1" t="str">
        <f aca="false">AMP_invivo_awal!E76</f>
        <v>control</v>
      </c>
      <c r="F76" s="1" t="n">
        <f aca="false">IF(E76="control",1,IF(E76="peptide",2,IF(E76="crude_peptide",3,4)))</f>
        <v>1</v>
      </c>
      <c r="G76" s="1" t="str">
        <f aca="false">AMP_invivo_awal!F76</f>
        <v>control</v>
      </c>
      <c r="H76" s="1" t="n">
        <f aca="false">AMP_invivo_awal!G76</f>
        <v>0</v>
      </c>
      <c r="I76" s="2" t="n">
        <f aca="false">H76</f>
        <v>0</v>
      </c>
      <c r="J76" s="1" t="str">
        <f aca="false">AMP_invivo_awal!H76</f>
        <v>Arbor_Acres</v>
      </c>
      <c r="K76" s="1" t="n">
        <f aca="false">IF(J76="Arbor_Acres", 1, IF(J76="ROSS_308", 2, IF(J76="Cobb_500", 3, IF(J76="Lohman_Brown", 4, IF(J76="Lingnan", 5, IF(J76="Unknown", 6, 7))))))</f>
        <v>1</v>
      </c>
      <c r="L76" s="1" t="str">
        <f aca="false">AMP_invivo_awal!I76</f>
        <v>unknown</v>
      </c>
      <c r="M76" s="1" t="n">
        <f aca="false">IF(L76="male", 1, IF(L76="female", 2, 3))</f>
        <v>3</v>
      </c>
      <c r="N76" s="1" t="str">
        <f aca="false">AMP_invivo_awal!J76</f>
        <v>1-21</v>
      </c>
      <c r="O76" s="1" t="str">
        <f aca="false">AMP_invivo_awal!K76</f>
        <v>unknown</v>
      </c>
      <c r="P76" s="1" t="str">
        <f aca="false">AMP_invivo_awal!L76</f>
        <v>1-21</v>
      </c>
      <c r="Q76" s="4"/>
      <c r="R76" s="4"/>
      <c r="S76" s="4"/>
      <c r="T76" s="4"/>
      <c r="U76" s="4"/>
      <c r="V76" s="4"/>
      <c r="W76" s="4"/>
      <c r="X76" s="4"/>
      <c r="Y76" s="4" t="n">
        <v>394.11</v>
      </c>
      <c r="Z76" s="4" t="n">
        <v>15.02</v>
      </c>
      <c r="AA76" s="4" t="n">
        <v>46.2</v>
      </c>
      <c r="AB76" s="4" t="n">
        <v>3.15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 t="n">
        <v>879.59</v>
      </c>
      <c r="DK76" s="4" t="n">
        <v>699.82</v>
      </c>
      <c r="DL76" s="4"/>
      <c r="DM76" s="4" t="n">
        <v>92.82</v>
      </c>
      <c r="DN76" s="4" t="n">
        <v>93.65</v>
      </c>
      <c r="DO76" s="4"/>
      <c r="DP76" s="4" t="n">
        <f aca="false">DJ76/DM76</f>
        <v>9.47629821159233</v>
      </c>
      <c r="DQ76" s="4" t="n">
        <f aca="false">DK76/DN76</f>
        <v>7.4727175654031</v>
      </c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</row>
    <row r="77" customFormat="false" ht="12.8" hidden="false" customHeight="false" outlineLevel="0" collapsed="false">
      <c r="A77" s="1" t="n">
        <f aca="false">AMP_invivo_awal!A77</f>
        <v>25</v>
      </c>
      <c r="B77" s="1" t="str">
        <f aca="false">AMP_invivo_awal!B77</f>
        <v>Hu_et_al.</v>
      </c>
      <c r="C77" s="1" t="n">
        <f aca="false">AMP_invivo_awal!C77</f>
        <v>2010</v>
      </c>
      <c r="D77" s="1" t="str">
        <f aca="false">AMP_invivo_awal!D77</f>
        <v>glucagon_like_peptide</v>
      </c>
      <c r="E77" s="1" t="str">
        <f aca="false">AMP_invivo_awal!E77</f>
        <v>purified_peptide</v>
      </c>
      <c r="F77" s="1" t="n">
        <f aca="false">IF(E77="control",1,IF(E77="peptide",2,IF(E77="crude_peptide",3,4)))</f>
        <v>4</v>
      </c>
      <c r="G77" s="1" t="str">
        <f aca="false">AMP_invivo_awal!F77</f>
        <v>injected</v>
      </c>
      <c r="H77" s="1" t="n">
        <f aca="false">AMP_invivo_awal!G77</f>
        <v>0.33</v>
      </c>
      <c r="I77" s="2" t="n">
        <f aca="false">H77</f>
        <v>0.33</v>
      </c>
      <c r="J77" s="1" t="str">
        <f aca="false">AMP_invivo_awal!H77</f>
        <v>Arbor_Acres</v>
      </c>
      <c r="K77" s="1" t="n">
        <f aca="false">IF(J77="Arbor_Acres", 1, IF(J77="ROSS_308", 2, IF(J77="Cobb_500", 3, IF(J77="Lohman_Brown", 4, IF(J77="Lingnan", 5, IF(J77="Unknown", 6, 7))))))</f>
        <v>1</v>
      </c>
      <c r="L77" s="1" t="str">
        <f aca="false">AMP_invivo_awal!I77</f>
        <v>unknown</v>
      </c>
      <c r="M77" s="1" t="n">
        <f aca="false">IF(L77="male", 1, IF(L77="female", 2, 3))</f>
        <v>3</v>
      </c>
      <c r="N77" s="1" t="str">
        <f aca="false">AMP_invivo_awal!J77</f>
        <v>1-21</v>
      </c>
      <c r="O77" s="1" t="str">
        <f aca="false">AMP_invivo_awal!K77</f>
        <v>unknown</v>
      </c>
      <c r="P77" s="1" t="str">
        <f aca="false">AMP_invivo_awal!L77</f>
        <v>1-21</v>
      </c>
      <c r="Q77" s="4"/>
      <c r="R77" s="4"/>
      <c r="S77" s="4"/>
      <c r="T77" s="4"/>
      <c r="U77" s="4"/>
      <c r="V77" s="4"/>
      <c r="W77" s="4"/>
      <c r="X77" s="4"/>
      <c r="Y77" s="4" t="n">
        <v>368.9</v>
      </c>
      <c r="Z77" s="4" t="n">
        <v>15.22</v>
      </c>
      <c r="AA77" s="4" t="n">
        <v>46.93</v>
      </c>
      <c r="AB77" s="4" t="n">
        <v>2.99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 t="n">
        <v>1008.31</v>
      </c>
      <c r="DK77" s="4" t="n">
        <v>827.15</v>
      </c>
      <c r="DL77" s="4"/>
      <c r="DM77" s="4" t="n">
        <v>114.54</v>
      </c>
      <c r="DN77" s="4" t="n">
        <v>104.69</v>
      </c>
      <c r="DO77" s="4"/>
      <c r="DP77" s="4" t="n">
        <f aca="false">DJ77/DM77</f>
        <v>8.8031255456609</v>
      </c>
      <c r="DQ77" s="4" t="n">
        <f aca="false">DK77/DN77</f>
        <v>7.90094564905913</v>
      </c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</row>
    <row r="78" customFormat="false" ht="12.8" hidden="false" customHeight="false" outlineLevel="0" collapsed="false">
      <c r="A78" s="1" t="n">
        <f aca="false">AMP_invivo_awal!A78</f>
        <v>26</v>
      </c>
      <c r="B78" s="1" t="str">
        <f aca="false">AMP_invivo_awal!B78</f>
        <v>Zhang_et_al.</v>
      </c>
      <c r="C78" s="1" t="n">
        <f aca="false">AMP_invivo_awal!C78</f>
        <v>2010</v>
      </c>
      <c r="D78" s="1" t="str">
        <f aca="false">AMP_invivo_awal!D78</f>
        <v>control</v>
      </c>
      <c r="E78" s="1" t="str">
        <f aca="false">AMP_invivo_awal!E78</f>
        <v>control</v>
      </c>
      <c r="F78" s="1" t="n">
        <f aca="false">IF(E78="control",1,IF(E78="peptide",2,IF(E78="crude_peptide",3,4)))</f>
        <v>1</v>
      </c>
      <c r="G78" s="1" t="str">
        <f aca="false">AMP_invivo_awal!F78</f>
        <v>control</v>
      </c>
      <c r="H78" s="1" t="n">
        <f aca="false">AMP_invivo_awal!G78</f>
        <v>0</v>
      </c>
      <c r="I78" s="2" t="n">
        <f aca="false">H78</f>
        <v>0</v>
      </c>
      <c r="J78" s="1" t="str">
        <f aca="false">AMP_invivo_awal!H78</f>
        <v>Cobb_500</v>
      </c>
      <c r="K78" s="1" t="n">
        <f aca="false">IF(J78="Arbor_Acres", 1, IF(J78="ROSS_308", 2, IF(J78="Cobb_500", 3, IF(J78="Lohman_Brown", 4, IF(J78="Lingnan", 5, IF(J78="Unknown", 6, 7))))))</f>
        <v>3</v>
      </c>
      <c r="L78" s="1" t="str">
        <f aca="false">AMP_invivo_awal!I78</f>
        <v>male</v>
      </c>
      <c r="M78" s="1" t="n">
        <f aca="false">IF(L78="male", 1, IF(L78="female", 2, 3))</f>
        <v>1</v>
      </c>
      <c r="N78" s="1" t="str">
        <f aca="false">AMP_invivo_awal!J78</f>
        <v>1-28</v>
      </c>
      <c r="O78" s="1" t="str">
        <f aca="false">AMP_invivo_awal!K78</f>
        <v>unknown</v>
      </c>
      <c r="P78" s="1" t="str">
        <f aca="false">AMP_invivo_awal!L78</f>
        <v>1-28</v>
      </c>
      <c r="Q78" s="4"/>
      <c r="R78" s="4"/>
      <c r="S78" s="4"/>
      <c r="T78" s="4"/>
      <c r="U78" s="4"/>
      <c r="V78" s="4"/>
      <c r="W78" s="4"/>
      <c r="X78" s="4"/>
      <c r="Y78" s="4" t="n">
        <v>685</v>
      </c>
      <c r="Z78" s="4" t="n">
        <v>24.46</v>
      </c>
      <c r="AA78" s="4" t="n">
        <v>53.16</v>
      </c>
      <c r="AB78" s="4" t="n">
        <v>2.17</v>
      </c>
      <c r="AC78" s="4" t="n">
        <v>32.06</v>
      </c>
      <c r="AD78" s="4" t="n">
        <v>1.4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</row>
    <row r="79" customFormat="false" ht="12.8" hidden="false" customHeight="false" outlineLevel="0" collapsed="false">
      <c r="A79" s="1" t="n">
        <f aca="false">AMP_invivo_awal!A79</f>
        <v>26</v>
      </c>
      <c r="B79" s="1" t="str">
        <f aca="false">AMP_invivo_awal!B79</f>
        <v>Zhang_et_al.</v>
      </c>
      <c r="C79" s="1" t="n">
        <f aca="false">AMP_invivo_awal!C79</f>
        <v>2010</v>
      </c>
      <c r="D79" s="1" t="str">
        <f aca="false">AMP_invivo_awal!D79</f>
        <v>lysozyme</v>
      </c>
      <c r="E79" s="1" t="str">
        <f aca="false">AMP_invivo_awal!E79</f>
        <v>purified_peptide</v>
      </c>
      <c r="F79" s="1" t="n">
        <f aca="false">IF(E79="control",1,IF(E79="peptide",2,IF(E79="crude_peptide",3,4)))</f>
        <v>4</v>
      </c>
      <c r="G79" s="1" t="str">
        <f aca="false">AMP_invivo_awal!F79</f>
        <v>feed</v>
      </c>
      <c r="H79" s="1" t="n">
        <f aca="false">AMP_invivo_awal!G79</f>
        <v>200</v>
      </c>
      <c r="I79" s="2" t="n">
        <f aca="false">H79</f>
        <v>200</v>
      </c>
      <c r="J79" s="1" t="str">
        <f aca="false">AMP_invivo_awal!H79</f>
        <v>Cobb_500</v>
      </c>
      <c r="K79" s="1" t="n">
        <f aca="false">IF(J79="Arbor_Acres", 1, IF(J79="ROSS_308", 2, IF(J79="Cobb_500", 3, IF(J79="Lohman_Brown", 4, IF(J79="Lingnan", 5, IF(J79="Unknown", 6, 7))))))</f>
        <v>3</v>
      </c>
      <c r="L79" s="1" t="str">
        <f aca="false">AMP_invivo_awal!I79</f>
        <v>male</v>
      </c>
      <c r="M79" s="1" t="n">
        <f aca="false">IF(L79="male", 1, IF(L79="female", 2, 3))</f>
        <v>1</v>
      </c>
      <c r="N79" s="1" t="str">
        <f aca="false">AMP_invivo_awal!J79</f>
        <v>1-28</v>
      </c>
      <c r="O79" s="1" t="str">
        <f aca="false">AMP_invivo_awal!K79</f>
        <v>unknown</v>
      </c>
      <c r="P79" s="1" t="str">
        <f aca="false">AMP_invivo_awal!L79</f>
        <v>1-28</v>
      </c>
      <c r="Q79" s="4"/>
      <c r="R79" s="4"/>
      <c r="S79" s="4"/>
      <c r="T79" s="4"/>
      <c r="U79" s="4"/>
      <c r="V79" s="4"/>
      <c r="W79" s="4"/>
      <c r="X79" s="4"/>
      <c r="Y79" s="4" t="n">
        <v>872</v>
      </c>
      <c r="Z79" s="4" t="n">
        <v>31.14</v>
      </c>
      <c r="AA79" s="4" t="n">
        <v>57.68</v>
      </c>
      <c r="AB79" s="4" t="n">
        <v>1.85</v>
      </c>
      <c r="AC79" s="4" t="n">
        <v>15.84</v>
      </c>
      <c r="AD79" s="4" t="n">
        <v>0.6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</row>
    <row r="80" customFormat="false" ht="12.8" hidden="false" customHeight="false" outlineLevel="0" collapsed="false">
      <c r="A80" s="1" t="n">
        <f aca="false">AMP_invivo_awal!A80</f>
        <v>27</v>
      </c>
      <c r="B80" s="1" t="str">
        <f aca="false">AMP_invivo_awal!B80</f>
        <v>Zhang_et_al.</v>
      </c>
      <c r="C80" s="1" t="n">
        <f aca="false">AMP_invivo_awal!C80</f>
        <v>2010</v>
      </c>
      <c r="D80" s="1" t="str">
        <f aca="false">AMP_invivo_awal!D80</f>
        <v>control</v>
      </c>
      <c r="E80" s="1" t="str">
        <f aca="false">AMP_invivo_awal!E80</f>
        <v>control</v>
      </c>
      <c r="F80" s="1" t="n">
        <f aca="false">IF(E80="control",1,IF(E80="peptide",2,IF(E80="crude_peptide",3,4)))</f>
        <v>1</v>
      </c>
      <c r="G80" s="1" t="str">
        <f aca="false">AMP_invivo_awal!F80</f>
        <v>control</v>
      </c>
      <c r="H80" s="1" t="n">
        <f aca="false">AMP_invivo_awal!G80</f>
        <v>0</v>
      </c>
      <c r="I80" s="2" t="n">
        <f aca="false">H80</f>
        <v>0</v>
      </c>
      <c r="J80" s="1" t="str">
        <f aca="false">AMP_invivo_awal!H80</f>
        <v>Cobb_500</v>
      </c>
      <c r="K80" s="1" t="n">
        <f aca="false">IF(J80="Arbor_Acres", 1, IF(J80="ROSS_308", 2, IF(J80="Cobb_500", 3, IF(J80="Lohman_Brown", 4, IF(J80="Lingnan", 5, IF(J80="Unknown", 6, 7))))))</f>
        <v>3</v>
      </c>
      <c r="L80" s="1" t="str">
        <f aca="false">AMP_invivo_awal!I80</f>
        <v>male</v>
      </c>
      <c r="M80" s="1" t="n">
        <f aca="false">IF(L80="male", 1, IF(L80="female", 2, 3))</f>
        <v>1</v>
      </c>
      <c r="N80" s="1" t="str">
        <f aca="false">AMP_invivo_awal!J80</f>
        <v>1-28</v>
      </c>
      <c r="O80" s="1" t="str">
        <f aca="false">AMP_invivo_awal!K80</f>
        <v>unknown</v>
      </c>
      <c r="P80" s="1" t="str">
        <f aca="false">AMP_invivo_awal!L80</f>
        <v>1-28</v>
      </c>
      <c r="Q80" s="4"/>
      <c r="R80" s="4"/>
      <c r="S80" s="4"/>
      <c r="T80" s="4"/>
      <c r="U80" s="4"/>
      <c r="V80" s="4"/>
      <c r="W80" s="4"/>
      <c r="X80" s="4"/>
      <c r="Y80" s="4" t="n">
        <v>685</v>
      </c>
      <c r="Z80" s="4" t="n">
        <v>24.46</v>
      </c>
      <c r="AA80" s="4" t="n">
        <v>53.16</v>
      </c>
      <c r="AB80" s="4" t="n">
        <v>2.17</v>
      </c>
      <c r="AC80" s="4" t="n">
        <v>32.06</v>
      </c>
      <c r="AD80" s="4" t="n">
        <v>1.4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</row>
    <row r="81" customFormat="false" ht="12.8" hidden="false" customHeight="false" outlineLevel="0" collapsed="false">
      <c r="A81" s="1" t="n">
        <f aca="false">AMP_invivo_awal!A81</f>
        <v>27</v>
      </c>
      <c r="B81" s="1" t="str">
        <f aca="false">AMP_invivo_awal!B81</f>
        <v>Zhang_et_al.</v>
      </c>
      <c r="C81" s="1" t="n">
        <f aca="false">AMP_invivo_awal!C81</f>
        <v>2010</v>
      </c>
      <c r="D81" s="1" t="str">
        <f aca="false">AMP_invivo_awal!D81</f>
        <v>lysozyme__vacuum_microwave_dehydration</v>
      </c>
      <c r="E81" s="1" t="str">
        <f aca="false">AMP_invivo_awal!E81</f>
        <v>purified_peptide</v>
      </c>
      <c r="F81" s="1" t="n">
        <f aca="false">IF(E81="control",1,IF(E81="peptide",2,IF(E81="crude_peptide",3,4)))</f>
        <v>4</v>
      </c>
      <c r="G81" s="1" t="str">
        <f aca="false">AMP_invivo_awal!F81</f>
        <v>feed</v>
      </c>
      <c r="H81" s="1" t="n">
        <f aca="false">AMP_invivo_awal!G81</f>
        <v>200</v>
      </c>
      <c r="I81" s="2" t="n">
        <f aca="false">H81</f>
        <v>200</v>
      </c>
      <c r="J81" s="1" t="str">
        <f aca="false">AMP_invivo_awal!H81</f>
        <v>Cobb_500</v>
      </c>
      <c r="K81" s="1" t="n">
        <f aca="false">IF(J81="Arbor_Acres", 1, IF(J81="ROSS_308", 2, IF(J81="Cobb_500", 3, IF(J81="Lohman_Brown", 4, IF(J81="Lingnan", 5, IF(J81="Unknown", 6, 7))))))</f>
        <v>3</v>
      </c>
      <c r="L81" s="1" t="str">
        <f aca="false">AMP_invivo_awal!I81</f>
        <v>male</v>
      </c>
      <c r="M81" s="1" t="n">
        <f aca="false">IF(L81="male", 1, IF(L81="female", 2, 3))</f>
        <v>1</v>
      </c>
      <c r="N81" s="1" t="str">
        <f aca="false">AMP_invivo_awal!J81</f>
        <v>1-28</v>
      </c>
      <c r="O81" s="1" t="str">
        <f aca="false">AMP_invivo_awal!K81</f>
        <v>unknown</v>
      </c>
      <c r="P81" s="1" t="str">
        <f aca="false">AMP_invivo_awal!L81</f>
        <v>1-28</v>
      </c>
      <c r="Q81" s="4"/>
      <c r="R81" s="4"/>
      <c r="S81" s="4"/>
      <c r="T81" s="4"/>
      <c r="U81" s="4"/>
      <c r="V81" s="4"/>
      <c r="W81" s="4"/>
      <c r="X81" s="4"/>
      <c r="Y81" s="4" t="n">
        <v>892</v>
      </c>
      <c r="Z81" s="4" t="n">
        <v>31.86</v>
      </c>
      <c r="AA81" s="4" t="n">
        <v>59.22</v>
      </c>
      <c r="AB81" s="4" t="n">
        <v>1.86</v>
      </c>
      <c r="AC81" s="4" t="n">
        <v>9.04</v>
      </c>
      <c r="AD81" s="4" t="n">
        <v>0.8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</row>
    <row r="82" customFormat="false" ht="12.8" hidden="false" customHeight="false" outlineLevel="0" collapsed="false">
      <c r="A82" s="1" t="n">
        <f aca="false">AMP_invivo_awal!A82</f>
        <v>28</v>
      </c>
      <c r="B82" s="1" t="str">
        <f aca="false">AMP_invivo_awal!B82</f>
        <v>Abdollahi_et_al.</v>
      </c>
      <c r="C82" s="1" t="n">
        <f aca="false">AMP_invivo_awal!C82</f>
        <v>2018</v>
      </c>
      <c r="D82" s="1" t="str">
        <f aca="false">AMP_invivo_awal!D82</f>
        <v>control</v>
      </c>
      <c r="E82" s="1" t="str">
        <f aca="false">AMP_invivo_awal!E82</f>
        <v>control</v>
      </c>
      <c r="F82" s="1" t="n">
        <f aca="false">IF(E82="control",1,IF(E82="peptide",2,IF(E82="crude_peptide",3,4)))</f>
        <v>1</v>
      </c>
      <c r="G82" s="1" t="str">
        <f aca="false">AMP_invivo_awal!F82</f>
        <v>control</v>
      </c>
      <c r="H82" s="1" t="n">
        <f aca="false">AMP_invivo_awal!G82</f>
        <v>0</v>
      </c>
      <c r="I82" s="2" t="n">
        <f aca="false">H82</f>
        <v>0</v>
      </c>
      <c r="J82" s="1" t="str">
        <f aca="false">AMP_invivo_awal!H82</f>
        <v>ROSS_308</v>
      </c>
      <c r="K82" s="1" t="n">
        <f aca="false">IF(J82="Arbor_Acres", 1, IF(J82="ROSS_308", 2, IF(J82="Cobb_500", 3, IF(J82="Lohman_Brown", 4, IF(J82="Lingnan", 5, IF(J82="Unknown", 6, 7))))))</f>
        <v>2</v>
      </c>
      <c r="L82" s="1" t="str">
        <f aca="false">AMP_invivo_awal!I82</f>
        <v>male</v>
      </c>
      <c r="M82" s="1" t="n">
        <f aca="false">IF(L82="male", 1, IF(L82="female", 2, 3))</f>
        <v>1</v>
      </c>
      <c r="N82" s="1" t="str">
        <f aca="false">AMP_invivo_awal!J82</f>
        <v>1-21</v>
      </c>
      <c r="O82" s="1" t="str">
        <f aca="false">AMP_invivo_awal!K82</f>
        <v>22-42</v>
      </c>
      <c r="P82" s="1" t="str">
        <f aca="false">AMP_invivo_awal!L82</f>
        <v>1-42</v>
      </c>
      <c r="Q82" s="27" t="n">
        <v>1137.94</v>
      </c>
      <c r="R82" s="4" t="n">
        <v>52.14</v>
      </c>
      <c r="S82" s="4" t="n">
        <v>60.95</v>
      </c>
      <c r="T82" s="4" t="n">
        <v>1.169</v>
      </c>
      <c r="U82" s="4" t="n">
        <v>3328.03</v>
      </c>
      <c r="V82" s="4" t="n">
        <v>104.29</v>
      </c>
      <c r="W82" s="4" t="n">
        <v>179.52</v>
      </c>
      <c r="X82" s="4" t="n">
        <v>1.732</v>
      </c>
      <c r="Y82" s="4" t="n">
        <f aca="false">U82</f>
        <v>3328.03</v>
      </c>
      <c r="Z82" s="4" t="n">
        <v>78.21</v>
      </c>
      <c r="AA82" s="4" t="n">
        <v>120.44</v>
      </c>
      <c r="AB82" s="4" t="n">
        <v>1.54</v>
      </c>
      <c r="AC82" s="4" t="n">
        <v>5</v>
      </c>
      <c r="AD82" s="4" t="n">
        <v>1.48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 t="n">
        <v>76.8</v>
      </c>
      <c r="BF82" s="4" t="n">
        <v>22.7</v>
      </c>
      <c r="BG82" s="4" t="n">
        <v>19.1</v>
      </c>
      <c r="BH82" s="4" t="n">
        <v>11.2</v>
      </c>
      <c r="BI82" s="4"/>
      <c r="BJ82" s="4"/>
      <c r="BK82" s="4"/>
      <c r="BL82" s="4"/>
      <c r="BM82" s="4"/>
      <c r="BN82" s="4"/>
      <c r="BO82" s="4"/>
      <c r="BP82" s="4"/>
      <c r="BQ82" s="4"/>
      <c r="BR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</row>
    <row r="83" customFormat="false" ht="12.8" hidden="false" customHeight="false" outlineLevel="0" collapsed="false">
      <c r="A83" s="1" t="n">
        <f aca="false">AMP_invivo_awal!A83</f>
        <v>28</v>
      </c>
      <c r="B83" s="1" t="str">
        <f aca="false">AMP_invivo_awal!B83</f>
        <v>Abdollahi_et_al.</v>
      </c>
      <c r="C83" s="1" t="n">
        <f aca="false">AMP_invivo_awal!C83</f>
        <v>2018</v>
      </c>
      <c r="D83" s="1" t="str">
        <f aca="false">AMP_invivo_awal!D83</f>
        <v>soybean_bioactive_peptide</v>
      </c>
      <c r="E83" s="1" t="str">
        <f aca="false">AMP_invivo_awal!E83</f>
        <v>crude_peptide</v>
      </c>
      <c r="F83" s="1" t="n">
        <f aca="false">IF(E83="control",1,IF(E83="peptide",2,IF(E83="crude_peptide",3,4)))</f>
        <v>3</v>
      </c>
      <c r="G83" s="1" t="str">
        <f aca="false">AMP_invivo_awal!F83</f>
        <v>feed</v>
      </c>
      <c r="H83" s="1" t="n">
        <f aca="false">AMP_invivo_awal!G83</f>
        <v>1000</v>
      </c>
      <c r="I83" s="2" t="n">
        <f aca="false">H83</f>
        <v>1000</v>
      </c>
      <c r="J83" s="1" t="str">
        <f aca="false">AMP_invivo_awal!H83</f>
        <v>ROSS_308</v>
      </c>
      <c r="K83" s="1" t="n">
        <f aca="false">IF(J83="Arbor_Acres", 1, IF(J83="ROSS_308", 2, IF(J83="Cobb_500", 3, IF(J83="Lohman_Brown", 4, IF(J83="Lingnan", 5, IF(J83="Unknown", 6, 7))))))</f>
        <v>2</v>
      </c>
      <c r="L83" s="1" t="str">
        <f aca="false">AMP_invivo_awal!I83</f>
        <v>male</v>
      </c>
      <c r="M83" s="1" t="n">
        <f aca="false">IF(L83="male", 1, IF(L83="female", 2, 3))</f>
        <v>1</v>
      </c>
      <c r="N83" s="1" t="str">
        <f aca="false">AMP_invivo_awal!J83</f>
        <v>1-21</v>
      </c>
      <c r="O83" s="1" t="str">
        <f aca="false">AMP_invivo_awal!K83</f>
        <v>22-42</v>
      </c>
      <c r="P83" s="1" t="str">
        <f aca="false">AMP_invivo_awal!L83</f>
        <v>1-42</v>
      </c>
      <c r="Q83" s="27" t="n">
        <v>1141.93</v>
      </c>
      <c r="R83" s="4" t="n">
        <v>52.33</v>
      </c>
      <c r="S83" s="4" t="n">
        <v>60.48</v>
      </c>
      <c r="T83" s="4" t="n">
        <v>1.158</v>
      </c>
      <c r="U83" s="4" t="n">
        <v>3340.84</v>
      </c>
      <c r="V83" s="4" t="n">
        <v>104.71</v>
      </c>
      <c r="W83" s="4" t="n">
        <v>179.43</v>
      </c>
      <c r="X83" s="4" t="n">
        <v>1.733</v>
      </c>
      <c r="Y83" s="4" t="n">
        <f aca="false">U83</f>
        <v>3340.84</v>
      </c>
      <c r="Z83" s="4" t="n">
        <v>78.52</v>
      </c>
      <c r="AA83" s="4" t="n">
        <v>120.69</v>
      </c>
      <c r="AB83" s="4" t="n">
        <v>1.537</v>
      </c>
      <c r="AC83" s="4" t="n">
        <v>3.3</v>
      </c>
      <c r="AD83" s="4" t="n">
        <v>1.5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 t="n">
        <v>77.1</v>
      </c>
      <c r="BF83" s="4" t="n">
        <v>22.5</v>
      </c>
      <c r="BG83" s="4" t="n">
        <v>19.8</v>
      </c>
      <c r="BH83" s="4" t="n">
        <v>9.5</v>
      </c>
      <c r="BI83" s="4"/>
      <c r="BJ83" s="4"/>
      <c r="BK83" s="4"/>
      <c r="BL83" s="4"/>
      <c r="BM83" s="4"/>
      <c r="BN83" s="4"/>
      <c r="BO83" s="4"/>
      <c r="BP83" s="4"/>
      <c r="BQ83" s="4"/>
      <c r="BR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</row>
    <row r="84" customFormat="false" ht="12.8" hidden="false" customHeight="false" outlineLevel="0" collapsed="false">
      <c r="A84" s="1" t="n">
        <f aca="false">AMP_invivo_awal!A84</f>
        <v>28</v>
      </c>
      <c r="B84" s="1" t="str">
        <f aca="false">AMP_invivo_awal!B84</f>
        <v>Abdollahi_et_al.</v>
      </c>
      <c r="C84" s="1" t="n">
        <f aca="false">AMP_invivo_awal!C84</f>
        <v>2018</v>
      </c>
      <c r="D84" s="1" t="str">
        <f aca="false">AMP_invivo_awal!D84</f>
        <v>soybean_bioactive_peptide</v>
      </c>
      <c r="E84" s="1" t="str">
        <f aca="false">AMP_invivo_awal!E84</f>
        <v>crude_peptide</v>
      </c>
      <c r="F84" s="1" t="n">
        <f aca="false">IF(E84="control",1,IF(E84="peptide",2,IF(E84="crude_peptide",3,4)))</f>
        <v>3</v>
      </c>
      <c r="G84" s="1" t="str">
        <f aca="false">AMP_invivo_awal!F84</f>
        <v>feed</v>
      </c>
      <c r="H84" s="1" t="n">
        <f aca="false">AMP_invivo_awal!G84</f>
        <v>2000</v>
      </c>
      <c r="I84" s="2" t="n">
        <f aca="false">H84</f>
        <v>2000</v>
      </c>
      <c r="J84" s="1" t="str">
        <f aca="false">AMP_invivo_awal!H84</f>
        <v>ROSS_308</v>
      </c>
      <c r="K84" s="1" t="n">
        <f aca="false">IF(J84="Arbor_Acres", 1, IF(J84="ROSS_308", 2, IF(J84="Cobb_500", 3, IF(J84="Lohman_Brown", 4, IF(J84="Lingnan", 5, IF(J84="Unknown", 6, 7))))))</f>
        <v>2</v>
      </c>
      <c r="L84" s="1" t="str">
        <f aca="false">AMP_invivo_awal!I84</f>
        <v>male</v>
      </c>
      <c r="M84" s="1" t="n">
        <f aca="false">IF(L84="male", 1, IF(L84="female", 2, 3))</f>
        <v>1</v>
      </c>
      <c r="N84" s="1" t="str">
        <f aca="false">AMP_invivo_awal!J84</f>
        <v>1-21</v>
      </c>
      <c r="O84" s="1" t="str">
        <f aca="false">AMP_invivo_awal!K84</f>
        <v>22-42</v>
      </c>
      <c r="P84" s="1" t="str">
        <f aca="false">AMP_invivo_awal!L84</f>
        <v>1-42</v>
      </c>
      <c r="Q84" s="27" t="n">
        <v>1127.02</v>
      </c>
      <c r="R84" s="4" t="n">
        <v>51.62</v>
      </c>
      <c r="S84" s="4" t="n">
        <v>59.62</v>
      </c>
      <c r="T84" s="4" t="n">
        <v>1.157</v>
      </c>
      <c r="U84" s="4" t="n">
        <v>3329.92</v>
      </c>
      <c r="V84" s="4" t="n">
        <v>104.9</v>
      </c>
      <c r="W84" s="4" t="n">
        <v>178.95</v>
      </c>
      <c r="X84" s="4" t="n">
        <v>1.722</v>
      </c>
      <c r="Y84" s="4" t="n">
        <f aca="false">U84</f>
        <v>3329.92</v>
      </c>
      <c r="Z84" s="4" t="n">
        <v>78.26</v>
      </c>
      <c r="AA84" s="4" t="n">
        <v>119.89</v>
      </c>
      <c r="AB84" s="4" t="n">
        <v>1.532</v>
      </c>
      <c r="AC84" s="4" t="n">
        <v>2.5</v>
      </c>
      <c r="AD84" s="4" t="n">
        <v>1.22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 t="n">
        <v>76.6</v>
      </c>
      <c r="BF84" s="4" t="n">
        <v>22.5</v>
      </c>
      <c r="BG84" s="4" t="n">
        <v>19.8</v>
      </c>
      <c r="BH84" s="4" t="n">
        <v>10.4</v>
      </c>
      <c r="BI84" s="4"/>
      <c r="BJ84" s="4"/>
      <c r="BK84" s="4"/>
      <c r="BL84" s="4"/>
      <c r="BM84" s="4"/>
      <c r="BN84" s="4"/>
      <c r="BO84" s="4"/>
      <c r="BP84" s="4"/>
      <c r="BQ84" s="4"/>
      <c r="BR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</row>
    <row r="85" customFormat="false" ht="12.8" hidden="false" customHeight="false" outlineLevel="0" collapsed="false">
      <c r="A85" s="1" t="n">
        <f aca="false">AMP_invivo_awal!A85</f>
        <v>28</v>
      </c>
      <c r="B85" s="1" t="str">
        <f aca="false">AMP_invivo_awal!B85</f>
        <v>Abdollahi_et_al.</v>
      </c>
      <c r="C85" s="1" t="n">
        <f aca="false">AMP_invivo_awal!C85</f>
        <v>2018</v>
      </c>
      <c r="D85" s="1" t="str">
        <f aca="false">AMP_invivo_awal!D85</f>
        <v>soybean_bioactive_peptide</v>
      </c>
      <c r="E85" s="1" t="str">
        <f aca="false">AMP_invivo_awal!E85</f>
        <v>crude_peptide</v>
      </c>
      <c r="F85" s="1" t="n">
        <f aca="false">IF(E85="control",1,IF(E85="peptide",2,IF(E85="crude_peptide",3,4)))</f>
        <v>3</v>
      </c>
      <c r="G85" s="1" t="str">
        <f aca="false">AMP_invivo_awal!F85</f>
        <v>feed</v>
      </c>
      <c r="H85" s="1" t="n">
        <f aca="false">AMP_invivo_awal!G85</f>
        <v>3000</v>
      </c>
      <c r="I85" s="2" t="n">
        <f aca="false">H85</f>
        <v>3000</v>
      </c>
      <c r="J85" s="1" t="str">
        <f aca="false">AMP_invivo_awal!H85</f>
        <v>ROSS_308</v>
      </c>
      <c r="K85" s="1" t="n">
        <f aca="false">IF(J85="Arbor_Acres", 1, IF(J85="ROSS_308", 2, IF(J85="Cobb_500", 3, IF(J85="Lohman_Brown", 4, IF(J85="Lingnan", 5, IF(J85="Unknown", 6, 7))))))</f>
        <v>2</v>
      </c>
      <c r="L85" s="1" t="str">
        <f aca="false">AMP_invivo_awal!I85</f>
        <v>male</v>
      </c>
      <c r="M85" s="1" t="n">
        <f aca="false">IF(L85="male", 1, IF(L85="female", 2, 3))</f>
        <v>1</v>
      </c>
      <c r="N85" s="1" t="str">
        <f aca="false">AMP_invivo_awal!J85</f>
        <v>1-21</v>
      </c>
      <c r="O85" s="1" t="str">
        <f aca="false">AMP_invivo_awal!K85</f>
        <v>22-42</v>
      </c>
      <c r="P85" s="1" t="str">
        <f aca="false">AMP_invivo_awal!L85</f>
        <v>1-42</v>
      </c>
      <c r="Q85" s="27" t="n">
        <v>1127.02</v>
      </c>
      <c r="R85" s="4" t="n">
        <v>51.62</v>
      </c>
      <c r="S85" s="4" t="n">
        <v>59.29</v>
      </c>
      <c r="T85" s="4" t="n">
        <v>1.152</v>
      </c>
      <c r="U85" s="4" t="n">
        <v>3359.11</v>
      </c>
      <c r="V85" s="4" t="n">
        <v>106.29</v>
      </c>
      <c r="W85" s="4" t="n">
        <v>180.24</v>
      </c>
      <c r="X85" s="4" t="n">
        <v>1.727</v>
      </c>
      <c r="Y85" s="4" t="n">
        <f aca="false">U85</f>
        <v>3359.11</v>
      </c>
      <c r="Z85" s="4" t="n">
        <v>78.95</v>
      </c>
      <c r="AA85" s="4" t="n">
        <v>120.95</v>
      </c>
      <c r="AB85" s="4" t="n">
        <v>1.532</v>
      </c>
      <c r="AC85" s="4" t="n">
        <v>6.7</v>
      </c>
      <c r="AD85" s="4" t="n">
        <v>1.17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 t="n">
        <v>77.2</v>
      </c>
      <c r="BF85" s="4" t="n">
        <v>22.9</v>
      </c>
      <c r="BG85" s="4" t="n">
        <v>19.9</v>
      </c>
      <c r="BH85" s="4" t="n">
        <v>8.9</v>
      </c>
      <c r="BI85" s="4"/>
      <c r="BJ85" s="4"/>
      <c r="BK85" s="4"/>
      <c r="BL85" s="4"/>
      <c r="BM85" s="4"/>
      <c r="BN85" s="4"/>
      <c r="BO85" s="4"/>
      <c r="BP85" s="4"/>
      <c r="BQ85" s="4"/>
      <c r="BR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</row>
    <row r="86" customFormat="false" ht="12.8" hidden="false" customHeight="false" outlineLevel="0" collapsed="false">
      <c r="A86" s="1" t="n">
        <f aca="false">AMP_invivo_awal!A86</f>
        <v>28</v>
      </c>
      <c r="B86" s="1" t="str">
        <f aca="false">AMP_invivo_awal!B86</f>
        <v>Abdollahi_et_al.</v>
      </c>
      <c r="C86" s="1" t="n">
        <f aca="false">AMP_invivo_awal!C86</f>
        <v>2018</v>
      </c>
      <c r="D86" s="1" t="str">
        <f aca="false">AMP_invivo_awal!D86</f>
        <v>soybean_bioactive_peptide</v>
      </c>
      <c r="E86" s="1" t="str">
        <f aca="false">AMP_invivo_awal!E86</f>
        <v>crude_peptide</v>
      </c>
      <c r="F86" s="1" t="n">
        <f aca="false">IF(E86="control",1,IF(E86="peptide",2,IF(E86="crude_peptide",3,4)))</f>
        <v>3</v>
      </c>
      <c r="G86" s="1" t="str">
        <f aca="false">AMP_invivo_awal!F86</f>
        <v>feed</v>
      </c>
      <c r="H86" s="1" t="n">
        <f aca="false">AMP_invivo_awal!G86</f>
        <v>4000</v>
      </c>
      <c r="I86" s="2" t="n">
        <f aca="false">H86</f>
        <v>4000</v>
      </c>
      <c r="J86" s="1" t="str">
        <f aca="false">AMP_invivo_awal!H86</f>
        <v>ROSS_308</v>
      </c>
      <c r="K86" s="1" t="n">
        <f aca="false">IF(J86="Arbor_Acres", 1, IF(J86="ROSS_308", 2, IF(J86="Cobb_500", 3, IF(J86="Lohman_Brown", 4, IF(J86="Lingnan", 5, IF(J86="Unknown", 6, 7))))))</f>
        <v>2</v>
      </c>
      <c r="L86" s="1" t="str">
        <f aca="false">AMP_invivo_awal!I86</f>
        <v>male</v>
      </c>
      <c r="M86" s="1" t="n">
        <f aca="false">IF(L86="male", 1, IF(L86="female", 2, 3))</f>
        <v>1</v>
      </c>
      <c r="N86" s="1" t="str">
        <f aca="false">AMP_invivo_awal!J86</f>
        <v>1-21</v>
      </c>
      <c r="O86" s="1" t="str">
        <f aca="false">AMP_invivo_awal!K86</f>
        <v>22-42</v>
      </c>
      <c r="P86" s="1" t="str">
        <f aca="false">AMP_invivo_awal!L86</f>
        <v>1-42</v>
      </c>
      <c r="Q86" s="27" t="n">
        <v>1137.1</v>
      </c>
      <c r="R86" s="4" t="n">
        <v>52.1</v>
      </c>
      <c r="S86" s="4" t="n">
        <v>59.76</v>
      </c>
      <c r="T86" s="4" t="n">
        <v>1.148</v>
      </c>
      <c r="U86" s="4" t="n">
        <v>3365.2</v>
      </c>
      <c r="V86" s="4" t="n">
        <v>106.1</v>
      </c>
      <c r="W86" s="4" t="n">
        <v>179.9</v>
      </c>
      <c r="X86" s="4" t="n">
        <v>1.711</v>
      </c>
      <c r="Y86" s="4" t="n">
        <f aca="false">U86</f>
        <v>3365.2</v>
      </c>
      <c r="Z86" s="4" t="n">
        <v>79.1</v>
      </c>
      <c r="AA86" s="4" t="n">
        <v>120.31</v>
      </c>
      <c r="AB86" s="4" t="n">
        <v>1.521</v>
      </c>
      <c r="AC86" s="4" t="n">
        <v>6.7</v>
      </c>
      <c r="AD86" s="4" t="n">
        <v>1.25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 t="n">
        <v>76.8</v>
      </c>
      <c r="BF86" s="4" t="n">
        <v>22</v>
      </c>
      <c r="BG86" s="4" t="n">
        <v>19.8</v>
      </c>
      <c r="BH86" s="4" t="n">
        <v>10.4</v>
      </c>
      <c r="BI86" s="4"/>
      <c r="BJ86" s="4"/>
      <c r="BK86" s="4"/>
      <c r="BL86" s="4"/>
      <c r="BM86" s="4"/>
      <c r="BN86" s="4"/>
      <c r="BO86" s="4"/>
      <c r="BP86" s="4"/>
      <c r="BQ86" s="4"/>
      <c r="BR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</row>
    <row r="87" customFormat="false" ht="12.8" hidden="false" customHeight="false" outlineLevel="0" collapsed="false">
      <c r="A87" s="1" t="n">
        <f aca="false">AMP_invivo_awal!A87</f>
        <v>28</v>
      </c>
      <c r="B87" s="1" t="str">
        <f aca="false">AMP_invivo_awal!B87</f>
        <v>Abdollahi_et_al.</v>
      </c>
      <c r="C87" s="1" t="n">
        <f aca="false">AMP_invivo_awal!C87</f>
        <v>2018</v>
      </c>
      <c r="D87" s="1" t="str">
        <f aca="false">AMP_invivo_awal!D87</f>
        <v>soybean_bioactive_peptide</v>
      </c>
      <c r="E87" s="1" t="str">
        <f aca="false">AMP_invivo_awal!E87</f>
        <v>crude_peptide</v>
      </c>
      <c r="F87" s="1" t="n">
        <f aca="false">IF(E87="control",1,IF(E87="peptide",2,IF(E87="crude_peptide",3,4)))</f>
        <v>3</v>
      </c>
      <c r="G87" s="1" t="str">
        <f aca="false">AMP_invivo_awal!F87</f>
        <v>feed</v>
      </c>
      <c r="H87" s="1" t="n">
        <f aca="false">AMP_invivo_awal!G87</f>
        <v>5000</v>
      </c>
      <c r="I87" s="2" t="n">
        <f aca="false">H87</f>
        <v>5000</v>
      </c>
      <c r="J87" s="1" t="str">
        <f aca="false">AMP_invivo_awal!H87</f>
        <v>ROSS_308</v>
      </c>
      <c r="K87" s="1" t="n">
        <f aca="false">IF(J87="Arbor_Acres", 1, IF(J87="ROSS_308", 2, IF(J87="Cobb_500", 3, IF(J87="Lohman_Brown", 4, IF(J87="Lingnan", 5, IF(J87="Unknown", 6, 7))))))</f>
        <v>2</v>
      </c>
      <c r="L87" s="1" t="str">
        <f aca="false">AMP_invivo_awal!I87</f>
        <v>male</v>
      </c>
      <c r="M87" s="1" t="n">
        <f aca="false">IF(L87="male", 1, IF(L87="female", 2, 3))</f>
        <v>1</v>
      </c>
      <c r="N87" s="1" t="str">
        <f aca="false">AMP_invivo_awal!J87</f>
        <v>1-21</v>
      </c>
      <c r="O87" s="1" t="str">
        <f aca="false">AMP_invivo_awal!K87</f>
        <v>22-42</v>
      </c>
      <c r="P87" s="1" t="str">
        <f aca="false">AMP_invivo_awal!L87</f>
        <v>1-42</v>
      </c>
      <c r="Q87" s="27" t="n">
        <v>1149.07</v>
      </c>
      <c r="R87" s="4" t="n">
        <v>52.67</v>
      </c>
      <c r="S87" s="4" t="n">
        <v>60.05</v>
      </c>
      <c r="T87" s="4" t="n">
        <v>1.143</v>
      </c>
      <c r="U87" s="4" t="n">
        <v>3414.13</v>
      </c>
      <c r="V87" s="4" t="n">
        <v>107.86</v>
      </c>
      <c r="W87" s="4" t="n">
        <v>180.43</v>
      </c>
      <c r="X87" s="4" t="n">
        <v>1.689</v>
      </c>
      <c r="Y87" s="4" t="n">
        <f aca="false">U87</f>
        <v>3414.13</v>
      </c>
      <c r="Z87" s="4" t="n">
        <v>80.26</v>
      </c>
      <c r="AA87" s="4" t="n">
        <v>120.71</v>
      </c>
      <c r="AB87" s="4" t="n">
        <v>1.504</v>
      </c>
      <c r="AC87" s="4" t="n">
        <v>5</v>
      </c>
      <c r="AD87" s="4" t="n">
        <v>1.25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 t="n">
        <v>77.4</v>
      </c>
      <c r="BF87" s="4" t="n">
        <v>22.1</v>
      </c>
      <c r="BG87" s="4" t="n">
        <v>19.7</v>
      </c>
      <c r="BH87" s="4" t="n">
        <v>10</v>
      </c>
      <c r="BI87" s="4"/>
      <c r="BJ87" s="4"/>
      <c r="BK87" s="4"/>
      <c r="BL87" s="4"/>
      <c r="BM87" s="4"/>
      <c r="BN87" s="4"/>
      <c r="BO87" s="4"/>
      <c r="BP87" s="4"/>
      <c r="BQ87" s="4"/>
      <c r="BR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</row>
    <row r="88" customFormat="false" ht="12.8" hidden="false" customHeight="false" outlineLevel="0" collapsed="false">
      <c r="A88" s="1" t="n">
        <f aca="false">AMP_invivo_awal!A88</f>
        <v>28</v>
      </c>
      <c r="B88" s="1" t="str">
        <f aca="false">AMP_invivo_awal!B88</f>
        <v>Abdollahi_et_al.</v>
      </c>
      <c r="C88" s="1" t="n">
        <f aca="false">AMP_invivo_awal!C88</f>
        <v>2018</v>
      </c>
      <c r="D88" s="1" t="str">
        <f aca="false">AMP_invivo_awal!D88</f>
        <v>soybean_bioactive_peptide</v>
      </c>
      <c r="E88" s="1" t="str">
        <f aca="false">AMP_invivo_awal!E88</f>
        <v>crude_peptide</v>
      </c>
      <c r="F88" s="1" t="n">
        <f aca="false">IF(E88="control",1,IF(E88="peptide",2,IF(E88="crude_peptide",3,4)))</f>
        <v>3</v>
      </c>
      <c r="G88" s="1" t="str">
        <f aca="false">AMP_invivo_awal!F88</f>
        <v>feed</v>
      </c>
      <c r="H88" s="1" t="n">
        <f aca="false">AMP_invivo_awal!G88</f>
        <v>6000</v>
      </c>
      <c r="I88" s="2" t="n">
        <f aca="false">H88</f>
        <v>6000</v>
      </c>
      <c r="J88" s="1" t="str">
        <f aca="false">AMP_invivo_awal!H88</f>
        <v>ROSS_308</v>
      </c>
      <c r="K88" s="1" t="n">
        <f aca="false">IF(J88="Arbor_Acres", 1, IF(J88="ROSS_308", 2, IF(J88="Cobb_500", 3, IF(J88="Lohman_Brown", 4, IF(J88="Lingnan", 5, IF(J88="Unknown", 6, 7))))))</f>
        <v>2</v>
      </c>
      <c r="L88" s="1" t="str">
        <f aca="false">AMP_invivo_awal!I88</f>
        <v>male</v>
      </c>
      <c r="M88" s="1" t="n">
        <f aca="false">IF(L88="male", 1, IF(L88="female", 2, 3))</f>
        <v>1</v>
      </c>
      <c r="N88" s="1" t="str">
        <f aca="false">AMP_invivo_awal!J88</f>
        <v>1-21</v>
      </c>
      <c r="O88" s="1" t="str">
        <f aca="false">AMP_invivo_awal!K88</f>
        <v>22-42</v>
      </c>
      <c r="P88" s="1" t="str">
        <f aca="false">AMP_invivo_awal!L88</f>
        <v>1-42</v>
      </c>
      <c r="Q88" s="27" t="n">
        <v>1145.08</v>
      </c>
      <c r="R88" s="4" t="n">
        <v>52.48</v>
      </c>
      <c r="S88" s="4" t="n">
        <v>60.14</v>
      </c>
      <c r="T88" s="4" t="n">
        <v>1.148</v>
      </c>
      <c r="U88" s="4" t="n">
        <v>3417.07</v>
      </c>
      <c r="V88" s="4" t="n">
        <v>108.19</v>
      </c>
      <c r="W88" s="4" t="n">
        <v>180.71</v>
      </c>
      <c r="X88" s="4" t="n">
        <v>1.692</v>
      </c>
      <c r="Y88" s="4" t="n">
        <f aca="false">U88</f>
        <v>3417.07</v>
      </c>
      <c r="Z88" s="4" t="n">
        <v>80.33</v>
      </c>
      <c r="AA88" s="4" t="n">
        <v>121.22</v>
      </c>
      <c r="AB88" s="4" t="n">
        <v>1.509</v>
      </c>
      <c r="AC88" s="4" t="n">
        <v>6.7</v>
      </c>
      <c r="AD88" s="4" t="n">
        <v>1.02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 t="n">
        <v>76.6</v>
      </c>
      <c r="BF88" s="4" t="n">
        <v>22.3</v>
      </c>
      <c r="BG88" s="4" t="n">
        <v>19.3</v>
      </c>
      <c r="BH88" s="4" t="n">
        <v>9.6</v>
      </c>
      <c r="BI88" s="4"/>
      <c r="BJ88" s="4"/>
      <c r="BK88" s="4"/>
      <c r="BL88" s="4"/>
      <c r="BM88" s="4"/>
      <c r="BN88" s="4"/>
      <c r="BO88" s="4"/>
      <c r="BP88" s="4"/>
      <c r="BQ88" s="4"/>
      <c r="BR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</row>
    <row r="89" customFormat="false" ht="12.8" hidden="false" customHeight="false" outlineLevel="0" collapsed="false">
      <c r="A89" s="1" t="n">
        <f aca="false">AMP_invivo_awal!A89</f>
        <v>29</v>
      </c>
      <c r="B89" s="1" t="str">
        <f aca="false">AMP_invivo_awal!B89</f>
        <v>Kim_et_al.</v>
      </c>
      <c r="C89" s="1" t="n">
        <f aca="false">AMP_invivo_awal!C89</f>
        <v>2018</v>
      </c>
      <c r="D89" s="1" t="str">
        <f aca="false">AMP_invivo_awal!D89</f>
        <v>control</v>
      </c>
      <c r="E89" s="1" t="str">
        <f aca="false">AMP_invivo_awal!E89</f>
        <v>control</v>
      </c>
      <c r="F89" s="1" t="n">
        <f aca="false">IF(E89="control",1,IF(E89="peptide",2,IF(E89="crude_peptide",3,4)))</f>
        <v>1</v>
      </c>
      <c r="G89" s="1" t="str">
        <f aca="false">AMP_invivo_awal!F89</f>
        <v>control</v>
      </c>
      <c r="H89" s="1" t="n">
        <f aca="false">AMP_invivo_awal!G89</f>
        <v>0</v>
      </c>
      <c r="I89" s="2" t="n">
        <f aca="false">H89</f>
        <v>0</v>
      </c>
      <c r="J89" s="1" t="str">
        <f aca="false">AMP_invivo_awal!H89</f>
        <v>ROSS_308</v>
      </c>
      <c r="K89" s="1" t="n">
        <f aca="false">IF(J89="Arbor_Acres", 1, IF(J89="ROSS_308", 2, IF(J89="Cobb_500", 3, IF(J89="Lohman_Brown", 4, IF(J89="Lingnan", 5, IF(J89="Unknown", 6, 7))))))</f>
        <v>2</v>
      </c>
      <c r="L89" s="1" t="str">
        <f aca="false">AMP_invivo_awal!I89</f>
        <v>male</v>
      </c>
      <c r="M89" s="1" t="n">
        <f aca="false">IF(L89="male", 1, IF(L89="female", 2, 3))</f>
        <v>1</v>
      </c>
      <c r="N89" s="1" t="str">
        <f aca="false">AMP_invivo_awal!J89</f>
        <v>1-21</v>
      </c>
      <c r="O89" s="1" t="str">
        <f aca="false">AMP_invivo_awal!K89</f>
        <v>unknown</v>
      </c>
      <c r="P89" s="1" t="str">
        <f aca="false">AMP_invivo_awal!L89</f>
        <v>1-35</v>
      </c>
      <c r="Q89" s="4" t="n">
        <v>759.94</v>
      </c>
      <c r="R89" s="4" t="n">
        <v>34.14</v>
      </c>
      <c r="S89" s="4" t="n">
        <v>54.95</v>
      </c>
      <c r="T89" s="4" t="n">
        <v>1.592</v>
      </c>
      <c r="U89" s="4"/>
      <c r="V89" s="4"/>
      <c r="W89" s="4"/>
      <c r="X89" s="4"/>
      <c r="Y89" s="4" t="n">
        <v>1747.85</v>
      </c>
      <c r="Z89" s="4" t="n">
        <v>48.71</v>
      </c>
      <c r="AA89" s="4" t="n">
        <f aca="false">AB89*Z89</f>
        <v>76.81567</v>
      </c>
      <c r="AB89" s="4" t="n">
        <v>1.577</v>
      </c>
      <c r="AC89" s="4" t="n">
        <v>5.71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 t="n">
        <v>13.14</v>
      </c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 t="n">
        <v>753</v>
      </c>
      <c r="DK89" s="4"/>
      <c r="DL89" s="4"/>
      <c r="DM89" s="4" t="n">
        <v>155</v>
      </c>
      <c r="DN89" s="4"/>
      <c r="DO89" s="4"/>
      <c r="DP89" s="4" t="n">
        <f aca="false">DJ89/DM89</f>
        <v>4.85806451612903</v>
      </c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 t="n">
        <v>2.234</v>
      </c>
      <c r="FG89" s="4"/>
      <c r="FH89" s="4"/>
      <c r="FI89" s="4"/>
      <c r="FJ89" s="4"/>
      <c r="FK89" s="4"/>
      <c r="FL89" s="4"/>
      <c r="FM89" s="4" t="n">
        <v>6.156</v>
      </c>
      <c r="FN89" s="4"/>
      <c r="FO89" s="4"/>
      <c r="FP89" s="4"/>
    </row>
    <row r="90" customFormat="false" ht="12.8" hidden="false" customHeight="false" outlineLevel="0" collapsed="false">
      <c r="A90" s="1" t="n">
        <f aca="false">AMP_invivo_awal!A90</f>
        <v>29</v>
      </c>
      <c r="B90" s="1" t="str">
        <f aca="false">AMP_invivo_awal!B90</f>
        <v>Kim_et_al.</v>
      </c>
      <c r="C90" s="1" t="n">
        <f aca="false">AMP_invivo_awal!C90</f>
        <v>2018</v>
      </c>
      <c r="D90" s="1" t="str">
        <f aca="false">AMP_invivo_awal!D90</f>
        <v>bee_venom</v>
      </c>
      <c r="E90" s="1" t="str">
        <f aca="false">AMP_invivo_awal!E90</f>
        <v>purified_peptide</v>
      </c>
      <c r="F90" s="1" t="n">
        <f aca="false">IF(E90="control",1,IF(E90="peptide",2,IF(E90="crude_peptide",3,4)))</f>
        <v>4</v>
      </c>
      <c r="G90" s="1" t="str">
        <f aca="false">AMP_invivo_awal!F90</f>
        <v>feed</v>
      </c>
      <c r="H90" s="1" t="n">
        <f aca="false">AMP_invivo_awal!G90</f>
        <v>0.01</v>
      </c>
      <c r="I90" s="2" t="n">
        <f aca="false">H90</f>
        <v>0.01</v>
      </c>
      <c r="J90" s="1" t="str">
        <f aca="false">AMP_invivo_awal!H90</f>
        <v>ROSS_308</v>
      </c>
      <c r="K90" s="1" t="n">
        <f aca="false">IF(J90="Arbor_Acres", 1, IF(J90="ROSS_308", 2, IF(J90="Cobb_500", 3, IF(J90="Lohman_Brown", 4, IF(J90="Lingnan", 5, IF(J90="Unknown", 6, 7))))))</f>
        <v>2</v>
      </c>
      <c r="L90" s="1" t="str">
        <f aca="false">AMP_invivo_awal!I90</f>
        <v>male</v>
      </c>
      <c r="M90" s="1" t="n">
        <f aca="false">IF(L90="male", 1, IF(L90="female", 2, 3))</f>
        <v>1</v>
      </c>
      <c r="N90" s="1" t="str">
        <f aca="false">AMP_invivo_awal!J90</f>
        <v>1-21</v>
      </c>
      <c r="O90" s="1" t="str">
        <f aca="false">AMP_invivo_awal!K90</f>
        <v>unknown</v>
      </c>
      <c r="P90" s="1" t="str">
        <f aca="false">AMP_invivo_awal!L90</f>
        <v>1-35</v>
      </c>
      <c r="Q90" s="4" t="n">
        <v>757</v>
      </c>
      <c r="R90" s="4" t="n">
        <v>34</v>
      </c>
      <c r="S90" s="4" t="n">
        <v>54.52</v>
      </c>
      <c r="T90" s="4" t="n">
        <v>1.57</v>
      </c>
      <c r="U90" s="4"/>
      <c r="V90" s="4"/>
      <c r="W90" s="4"/>
      <c r="X90" s="4"/>
      <c r="Y90" s="4" t="n">
        <v>1754.85</v>
      </c>
      <c r="Z90" s="4" t="n">
        <v>48.91</v>
      </c>
      <c r="AA90" s="4" t="n">
        <f aca="false">AB90*Z90</f>
        <v>77.22889</v>
      </c>
      <c r="AB90" s="4" t="n">
        <v>1.579</v>
      </c>
      <c r="AC90" s="4" t="n">
        <v>4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 t="n">
        <v>14.55</v>
      </c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 t="n">
        <v>820</v>
      </c>
      <c r="DK90" s="4"/>
      <c r="DL90" s="4"/>
      <c r="DM90" s="4" t="n">
        <v>167</v>
      </c>
      <c r="DN90" s="4"/>
      <c r="DO90" s="4"/>
      <c r="DP90" s="4" t="n">
        <f aca="false">DJ90/DM90</f>
        <v>4.91017964071856</v>
      </c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 t="n">
        <v>2.577</v>
      </c>
      <c r="FG90" s="4"/>
      <c r="FH90" s="4"/>
      <c r="FI90" s="4"/>
      <c r="FJ90" s="4"/>
      <c r="FK90" s="4"/>
      <c r="FL90" s="4"/>
      <c r="FM90" s="4" t="n">
        <v>7.513</v>
      </c>
      <c r="FN90" s="4"/>
      <c r="FO90" s="4"/>
      <c r="FP90" s="4"/>
    </row>
    <row r="91" customFormat="false" ht="12.8" hidden="false" customHeight="false" outlineLevel="0" collapsed="false">
      <c r="A91" s="1" t="n">
        <f aca="false">AMP_invivo_awal!A91</f>
        <v>29</v>
      </c>
      <c r="B91" s="1" t="str">
        <f aca="false">AMP_invivo_awal!B91</f>
        <v>Kim_et_al.</v>
      </c>
      <c r="C91" s="1" t="n">
        <f aca="false">AMP_invivo_awal!C91</f>
        <v>2018</v>
      </c>
      <c r="D91" s="1" t="str">
        <f aca="false">AMP_invivo_awal!D91</f>
        <v>bee_venom</v>
      </c>
      <c r="E91" s="1" t="str">
        <f aca="false">AMP_invivo_awal!E91</f>
        <v>purified_peptide</v>
      </c>
      <c r="F91" s="1" t="n">
        <f aca="false">IF(E91="control",1,IF(E91="peptide",2,IF(E91="crude_peptide",3,4)))</f>
        <v>4</v>
      </c>
      <c r="G91" s="1" t="str">
        <f aca="false">AMP_invivo_awal!F91</f>
        <v>feed</v>
      </c>
      <c r="H91" s="1" t="n">
        <f aca="false">AMP_invivo_awal!G91</f>
        <v>0.05</v>
      </c>
      <c r="I91" s="2" t="n">
        <f aca="false">H91</f>
        <v>0.05</v>
      </c>
      <c r="J91" s="1" t="str">
        <f aca="false">AMP_invivo_awal!H91</f>
        <v>ROSS_308</v>
      </c>
      <c r="K91" s="1" t="n">
        <f aca="false">IF(J91="Arbor_Acres", 1, IF(J91="ROSS_308", 2, IF(J91="Cobb_500", 3, IF(J91="Lohman_Brown", 4, IF(J91="Lingnan", 5, IF(J91="Unknown", 6, 7))))))</f>
        <v>2</v>
      </c>
      <c r="L91" s="1" t="str">
        <f aca="false">AMP_invivo_awal!I91</f>
        <v>male</v>
      </c>
      <c r="M91" s="1" t="n">
        <f aca="false">IF(L91="male", 1, IF(L91="female", 2, 3))</f>
        <v>1</v>
      </c>
      <c r="N91" s="1" t="str">
        <f aca="false">AMP_invivo_awal!J91</f>
        <v>1-21</v>
      </c>
      <c r="O91" s="1" t="str">
        <f aca="false">AMP_invivo_awal!K91</f>
        <v>unknown</v>
      </c>
      <c r="P91" s="1" t="str">
        <f aca="false">AMP_invivo_awal!L91</f>
        <v>1-35</v>
      </c>
      <c r="Q91" s="4" t="n">
        <v>801.94</v>
      </c>
      <c r="R91" s="4" t="n">
        <v>36.14</v>
      </c>
      <c r="S91" s="4" t="n">
        <v>55.05</v>
      </c>
      <c r="T91" s="4" t="n">
        <v>1.526</v>
      </c>
      <c r="U91" s="4"/>
      <c r="V91" s="4"/>
      <c r="W91" s="4"/>
      <c r="X91" s="4"/>
      <c r="Y91" s="4" t="n">
        <v>1776.9</v>
      </c>
      <c r="Z91" s="4" t="n">
        <v>49.54</v>
      </c>
      <c r="AA91" s="4" t="n">
        <f aca="false">AB91*Z91</f>
        <v>77.38148</v>
      </c>
      <c r="AB91" s="4" t="n">
        <v>1.562</v>
      </c>
      <c r="AC91" s="4" t="n">
        <v>2.29</v>
      </c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 t="n">
        <v>13.59</v>
      </c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 t="n">
        <v>765</v>
      </c>
      <c r="DK91" s="4"/>
      <c r="DL91" s="4"/>
      <c r="DM91" s="4" t="n">
        <v>172</v>
      </c>
      <c r="DN91" s="4"/>
      <c r="DO91" s="4"/>
      <c r="DP91" s="4" t="n">
        <f aca="false">DJ91/DM91</f>
        <v>4.44767441860465</v>
      </c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 t="n">
        <v>2.634</v>
      </c>
      <c r="FG91" s="4"/>
      <c r="FH91" s="4"/>
      <c r="FI91" s="4"/>
      <c r="FJ91" s="4"/>
      <c r="FK91" s="4"/>
      <c r="FL91" s="4"/>
      <c r="FM91" s="4" t="n">
        <v>7.247</v>
      </c>
      <c r="FN91" s="4"/>
      <c r="FO91" s="4"/>
      <c r="FP91" s="4"/>
    </row>
    <row r="92" customFormat="false" ht="12.8" hidden="false" customHeight="false" outlineLevel="0" collapsed="false">
      <c r="A92" s="1" t="n">
        <f aca="false">AMP_invivo_awal!A92</f>
        <v>29</v>
      </c>
      <c r="B92" s="1" t="str">
        <f aca="false">AMP_invivo_awal!B92</f>
        <v>Kim_et_al.</v>
      </c>
      <c r="C92" s="1" t="n">
        <f aca="false">AMP_invivo_awal!C92</f>
        <v>2018</v>
      </c>
      <c r="D92" s="1" t="str">
        <f aca="false">AMP_invivo_awal!D92</f>
        <v>bee_venom</v>
      </c>
      <c r="E92" s="1" t="str">
        <f aca="false">AMP_invivo_awal!E92</f>
        <v>purified_peptide</v>
      </c>
      <c r="F92" s="1" t="n">
        <f aca="false">IF(E92="control",1,IF(E92="peptide",2,IF(E92="crude_peptide",3,4)))</f>
        <v>4</v>
      </c>
      <c r="G92" s="1" t="str">
        <f aca="false">AMP_invivo_awal!F92</f>
        <v>feed</v>
      </c>
      <c r="H92" s="1" t="n">
        <f aca="false">AMP_invivo_awal!G92</f>
        <v>0.1</v>
      </c>
      <c r="I92" s="2" t="n">
        <f aca="false">H92</f>
        <v>0.1</v>
      </c>
      <c r="J92" s="1" t="str">
        <f aca="false">AMP_invivo_awal!H92</f>
        <v>ROSS_308</v>
      </c>
      <c r="K92" s="1" t="n">
        <f aca="false">IF(J92="Arbor_Acres", 1, IF(J92="ROSS_308", 2, IF(J92="Cobb_500", 3, IF(J92="Lohman_Brown", 4, IF(J92="Lingnan", 5, IF(J92="Unknown", 6, 7))))))</f>
        <v>2</v>
      </c>
      <c r="L92" s="1" t="str">
        <f aca="false">AMP_invivo_awal!I92</f>
        <v>male</v>
      </c>
      <c r="M92" s="1" t="n">
        <f aca="false">IF(L92="male", 1, IF(L92="female", 2, 3))</f>
        <v>1</v>
      </c>
      <c r="N92" s="1" t="str">
        <f aca="false">AMP_invivo_awal!J92</f>
        <v>1-21</v>
      </c>
      <c r="O92" s="1" t="str">
        <f aca="false">AMP_invivo_awal!K92</f>
        <v>unknown</v>
      </c>
      <c r="P92" s="1" t="str">
        <f aca="false">AMP_invivo_awal!L92</f>
        <v>1-35</v>
      </c>
      <c r="Q92" s="4" t="n">
        <v>816.01</v>
      </c>
      <c r="R92" s="4" t="n">
        <v>36.81</v>
      </c>
      <c r="S92" s="4" t="n">
        <v>55.43</v>
      </c>
      <c r="T92" s="4" t="n">
        <v>1.508</v>
      </c>
      <c r="U92" s="4"/>
      <c r="V92" s="4"/>
      <c r="W92" s="4"/>
      <c r="X92" s="4"/>
      <c r="Y92" s="4" t="n">
        <v>1828</v>
      </c>
      <c r="Z92" s="4" t="n">
        <v>51</v>
      </c>
      <c r="AA92" s="4" t="n">
        <f aca="false">AB92*Z92</f>
        <v>78.132</v>
      </c>
      <c r="AB92" s="4" t="n">
        <v>1.532</v>
      </c>
      <c r="AC92" s="4" t="n">
        <v>2.86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 t="n">
        <v>14.49</v>
      </c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 t="n">
        <v>686</v>
      </c>
      <c r="DK92" s="4"/>
      <c r="DL92" s="4"/>
      <c r="DM92" s="4" t="n">
        <v>151</v>
      </c>
      <c r="DN92" s="4"/>
      <c r="DO92" s="4"/>
      <c r="DP92" s="4" t="n">
        <f aca="false">DJ92/DM92</f>
        <v>4.54304635761589</v>
      </c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 t="n">
        <v>2.539</v>
      </c>
      <c r="FG92" s="4"/>
      <c r="FH92" s="4"/>
      <c r="FI92" s="4"/>
      <c r="FJ92" s="4"/>
      <c r="FK92" s="4"/>
      <c r="FL92" s="4"/>
      <c r="FM92" s="4" t="n">
        <v>6.252</v>
      </c>
      <c r="FN92" s="4"/>
      <c r="FO92" s="4"/>
      <c r="FP92" s="4"/>
    </row>
    <row r="93" customFormat="false" ht="12.8" hidden="false" customHeight="false" outlineLevel="0" collapsed="false">
      <c r="A93" s="1" t="n">
        <f aca="false">AMP_invivo_awal!A93</f>
        <v>29</v>
      </c>
      <c r="B93" s="1" t="str">
        <f aca="false">AMP_invivo_awal!B93</f>
        <v>Kim_et_al.</v>
      </c>
      <c r="C93" s="1" t="n">
        <f aca="false">AMP_invivo_awal!C93</f>
        <v>2018</v>
      </c>
      <c r="D93" s="1" t="str">
        <f aca="false">AMP_invivo_awal!D93</f>
        <v>bee_venom</v>
      </c>
      <c r="E93" s="1" t="str">
        <f aca="false">AMP_invivo_awal!E93</f>
        <v>purified_peptide</v>
      </c>
      <c r="F93" s="1" t="n">
        <f aca="false">IF(E93="control",1,IF(E93="peptide",2,IF(E93="crude_peptide",3,4)))</f>
        <v>4</v>
      </c>
      <c r="G93" s="1" t="str">
        <f aca="false">AMP_invivo_awal!F93</f>
        <v>feed</v>
      </c>
      <c r="H93" s="1" t="n">
        <f aca="false">AMP_invivo_awal!G93</f>
        <v>0.5</v>
      </c>
      <c r="I93" s="2" t="n">
        <f aca="false">H93</f>
        <v>0.5</v>
      </c>
      <c r="J93" s="1" t="str">
        <f aca="false">AMP_invivo_awal!H93</f>
        <v>ROSS_308</v>
      </c>
      <c r="K93" s="1" t="n">
        <f aca="false">IF(J93="Arbor_Acres", 1, IF(J93="ROSS_308", 2, IF(J93="Cobb_500", 3, IF(J93="Lohman_Brown", 4, IF(J93="Lingnan", 5, IF(J93="Unknown", 6, 7))))))</f>
        <v>2</v>
      </c>
      <c r="L93" s="1" t="str">
        <f aca="false">AMP_invivo_awal!I93</f>
        <v>male</v>
      </c>
      <c r="M93" s="1" t="n">
        <f aca="false">IF(L93="male", 1, IF(L93="female", 2, 3))</f>
        <v>1</v>
      </c>
      <c r="N93" s="1" t="str">
        <f aca="false">AMP_invivo_awal!J93</f>
        <v>1-21</v>
      </c>
      <c r="O93" s="1" t="str">
        <f aca="false">AMP_invivo_awal!K93</f>
        <v>unknown</v>
      </c>
      <c r="P93" s="1" t="str">
        <f aca="false">AMP_invivo_awal!L93</f>
        <v>1-35</v>
      </c>
      <c r="Q93" s="4" t="n">
        <v>801.1</v>
      </c>
      <c r="R93" s="4" t="n">
        <v>36.1</v>
      </c>
      <c r="S93" s="4" t="n">
        <v>55.24</v>
      </c>
      <c r="T93" s="4" t="n">
        <v>1.537</v>
      </c>
      <c r="U93" s="4"/>
      <c r="V93" s="4"/>
      <c r="W93" s="4"/>
      <c r="X93" s="4"/>
      <c r="Y93" s="4" t="n">
        <v>1788.1</v>
      </c>
      <c r="Z93" s="4" t="n">
        <v>49.86</v>
      </c>
      <c r="AA93" s="4" t="n">
        <f aca="false">AB93*Z93</f>
        <v>78.18048</v>
      </c>
      <c r="AB93" s="4" t="n">
        <v>1.568</v>
      </c>
      <c r="AC93" s="4" t="n">
        <v>2.29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 t="n">
        <v>15.67</v>
      </c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T93" s="4"/>
      <c r="BU93" s="4"/>
      <c r="BV93" s="4"/>
      <c r="BW93" s="4"/>
      <c r="BX93" s="4" t="n">
        <v>2.993</v>
      </c>
      <c r="BY93" s="4" t="n">
        <v>1.091</v>
      </c>
      <c r="BZ93" s="4" t="n">
        <v>1.745</v>
      </c>
      <c r="CA93" s="4" t="n">
        <v>0.624</v>
      </c>
      <c r="CB93" s="4" t="n">
        <v>127.3</v>
      </c>
      <c r="CC93" s="4"/>
      <c r="CD93" s="4" t="n">
        <v>92.61</v>
      </c>
      <c r="CE93" s="4" t="n">
        <v>0.239</v>
      </c>
      <c r="CF93" s="4" t="n">
        <v>6.301</v>
      </c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 t="n">
        <v>610</v>
      </c>
      <c r="DK93" s="4"/>
      <c r="DL93" s="4"/>
      <c r="DM93" s="4" t="n">
        <v>152</v>
      </c>
      <c r="DN93" s="4"/>
      <c r="DO93" s="4"/>
      <c r="DP93" s="4" t="n">
        <f aca="false">DJ93/DM93</f>
        <v>4.01315789473684</v>
      </c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 t="n">
        <v>2.299</v>
      </c>
      <c r="FG93" s="4"/>
      <c r="FH93" s="4"/>
      <c r="FI93" s="4"/>
      <c r="FJ93" s="4"/>
      <c r="FK93" s="4"/>
      <c r="FL93" s="4"/>
      <c r="FM93" s="4" t="n">
        <v>6.168</v>
      </c>
      <c r="FN93" s="4"/>
      <c r="FO93" s="4"/>
      <c r="FP93" s="4"/>
    </row>
    <row r="94" customFormat="false" ht="12.8" hidden="false" customHeight="false" outlineLevel="0" collapsed="false">
      <c r="A94" s="1" t="n">
        <f aca="false">AMP_invivo_awal!A94</f>
        <v>30</v>
      </c>
      <c r="B94" s="1" t="str">
        <f aca="false">AMP_invivo_awal!B94</f>
        <v>Salavati_et_al.</v>
      </c>
      <c r="C94" s="1" t="n">
        <f aca="false">AMP_invivo_awal!C94</f>
        <v>2019</v>
      </c>
      <c r="D94" s="1" t="str">
        <f aca="false">AMP_invivo_awal!D94</f>
        <v>control</v>
      </c>
      <c r="E94" s="1" t="str">
        <f aca="false">AMP_invivo_awal!E94</f>
        <v>control</v>
      </c>
      <c r="F94" s="1" t="n">
        <f aca="false">IF(E94="control",1,IF(E94="peptide",2,IF(E94="crude_peptide",3,4)))</f>
        <v>1</v>
      </c>
      <c r="G94" s="1" t="str">
        <f aca="false">AMP_invivo_awal!F94</f>
        <v>control</v>
      </c>
      <c r="H94" s="1" t="n">
        <f aca="false">AMP_invivo_awal!G94</f>
        <v>0</v>
      </c>
      <c r="I94" s="2" t="n">
        <f aca="false">H94</f>
        <v>0</v>
      </c>
      <c r="J94" s="1" t="str">
        <f aca="false">AMP_invivo_awal!H94</f>
        <v>ROSS_308</v>
      </c>
      <c r="K94" s="1" t="n">
        <f aca="false">IF(J94="Arbor_Acres", 1, IF(J94="ROSS_308", 2, IF(J94="Cobb_500", 3, IF(J94="Lohman_Brown", 4, IF(J94="Lingnan", 5, IF(J94="Unknown", 6, 7))))))</f>
        <v>2</v>
      </c>
      <c r="L94" s="1" t="str">
        <f aca="false">AMP_invivo_awal!I94</f>
        <v>unknown</v>
      </c>
      <c r="M94" s="1" t="n">
        <f aca="false">IF(L94="male", 1, IF(L94="female", 2, 3))</f>
        <v>3</v>
      </c>
      <c r="N94" s="1" t="str">
        <f aca="false">AMP_invivo_awal!J94</f>
        <v>1-24</v>
      </c>
      <c r="O94" s="1" t="str">
        <f aca="false">AMP_invivo_awal!K94</f>
        <v>25-35</v>
      </c>
      <c r="P94" s="1" t="str">
        <f aca="false">AMP_invivo_awal!L94</f>
        <v>1-35</v>
      </c>
      <c r="Q94" s="4" t="n">
        <v>791.82</v>
      </c>
      <c r="R94" s="4" t="n">
        <v>31.2</v>
      </c>
      <c r="S94" s="4" t="n">
        <v>50.68</v>
      </c>
      <c r="T94" s="4" t="n">
        <v>1.62</v>
      </c>
      <c r="U94" s="4" t="n">
        <v>1315.96</v>
      </c>
      <c r="V94" s="4" t="n">
        <v>60.66</v>
      </c>
      <c r="W94" s="4" t="n">
        <v>142.8</v>
      </c>
      <c r="X94" s="4" t="n">
        <v>2.35</v>
      </c>
      <c r="Y94" s="4" t="n">
        <v>1315.96</v>
      </c>
      <c r="Z94" s="4" t="n">
        <v>39.78</v>
      </c>
      <c r="AA94" s="4" t="n">
        <v>78.1</v>
      </c>
      <c r="AB94" s="4" t="n">
        <v>1.96</v>
      </c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 t="n">
        <v>21.76</v>
      </c>
      <c r="BG94" s="4"/>
      <c r="BH94" s="4"/>
      <c r="BI94" s="4"/>
      <c r="BJ94" s="4" t="n">
        <v>2.31</v>
      </c>
      <c r="BK94" s="4" t="n">
        <v>2.35</v>
      </c>
      <c r="BL94" s="4"/>
      <c r="BM94" s="4"/>
      <c r="BN94" s="4"/>
      <c r="BO94" s="4"/>
      <c r="BP94" s="4"/>
      <c r="BQ94" s="4"/>
      <c r="BR94" s="4"/>
      <c r="BT94" s="4"/>
      <c r="BU94" s="4"/>
      <c r="BV94" s="4"/>
      <c r="BW94" s="4"/>
      <c r="BX94" s="4" t="n">
        <v>2.801</v>
      </c>
      <c r="BY94" s="4" t="n">
        <v>1.064</v>
      </c>
      <c r="BZ94" s="4" t="n">
        <v>1.58</v>
      </c>
      <c r="CA94" s="4" t="n">
        <v>0.689</v>
      </c>
      <c r="CB94" s="4" t="n">
        <v>105.1</v>
      </c>
      <c r="CC94" s="4"/>
      <c r="CD94" s="4" t="n">
        <v>79.81</v>
      </c>
      <c r="CE94" s="4" t="n">
        <v>0.229</v>
      </c>
      <c r="CF94" s="4" t="n">
        <v>5.747</v>
      </c>
      <c r="CG94" s="4"/>
      <c r="CH94" s="4"/>
      <c r="CI94" s="4"/>
      <c r="CJ94" s="4"/>
      <c r="CK94" s="4"/>
      <c r="CL94" s="4"/>
      <c r="CM94" s="4"/>
      <c r="CN94" s="4"/>
      <c r="CO94" s="4"/>
      <c r="CP94" s="4" t="n">
        <v>9.3</v>
      </c>
      <c r="CQ94" s="4"/>
      <c r="CR94" s="4"/>
      <c r="CS94" s="4"/>
      <c r="CT94" s="4"/>
      <c r="CU94" s="4"/>
      <c r="CV94" s="4" t="n">
        <v>6.58</v>
      </c>
      <c r="CW94" s="4" t="n">
        <v>7.35</v>
      </c>
      <c r="CX94" s="4" t="n">
        <v>9.3</v>
      </c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 t="n">
        <v>1160</v>
      </c>
      <c r="DK94" s="4"/>
      <c r="DL94" s="4"/>
      <c r="DM94" s="4" t="n">
        <v>191.24</v>
      </c>
      <c r="DN94" s="4"/>
      <c r="DO94" s="4"/>
      <c r="DP94" s="4" t="n">
        <f aca="false">DJ94/DM94</f>
        <v>6.06567663668689</v>
      </c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</row>
    <row r="95" customFormat="false" ht="12.8" hidden="false" customHeight="false" outlineLevel="0" collapsed="false">
      <c r="A95" s="1" t="n">
        <f aca="false">AMP_invivo_awal!A95</f>
        <v>30</v>
      </c>
      <c r="B95" s="1" t="str">
        <f aca="false">AMP_invivo_awal!B95</f>
        <v>Salavati_et_al.</v>
      </c>
      <c r="C95" s="1" t="n">
        <f aca="false">AMP_invivo_awal!C95</f>
        <v>2019</v>
      </c>
      <c r="D95" s="1" t="str">
        <f aca="false">AMP_invivo_awal!D95</f>
        <v>sesame_meal_bioactive_peptide</v>
      </c>
      <c r="E95" s="1" t="str">
        <f aca="false">AMP_invivo_awal!E95</f>
        <v>purified_peptide</v>
      </c>
      <c r="F95" s="1" t="n">
        <f aca="false">IF(E95="control",1,IF(E95="peptide",2,IF(E95="crude_peptide",3,4)))</f>
        <v>4</v>
      </c>
      <c r="G95" s="1" t="str">
        <f aca="false">AMP_invivo_awal!F95</f>
        <v>feed</v>
      </c>
      <c r="H95" s="1" t="n">
        <f aca="false">AMP_invivo_awal!G95</f>
        <v>50</v>
      </c>
      <c r="I95" s="2" t="n">
        <f aca="false">H95</f>
        <v>50</v>
      </c>
      <c r="J95" s="1" t="str">
        <f aca="false">AMP_invivo_awal!H95</f>
        <v>ROSS_308</v>
      </c>
      <c r="K95" s="1" t="n">
        <f aca="false">IF(J95="Arbor_Acres", 1, IF(J95="ROSS_308", 2, IF(J95="Cobb_500", 3, IF(J95="Lohman_Brown", 4, IF(J95="Lingnan", 5, IF(J95="Unknown", 6, 7))))))</f>
        <v>2</v>
      </c>
      <c r="L95" s="1" t="str">
        <f aca="false">AMP_invivo_awal!I95</f>
        <v>unknown</v>
      </c>
      <c r="M95" s="1" t="n">
        <f aca="false">IF(L95="male", 1, IF(L95="female", 2, 3))</f>
        <v>3</v>
      </c>
      <c r="N95" s="1" t="str">
        <f aca="false">AMP_invivo_awal!J95</f>
        <v>1-24</v>
      </c>
      <c r="O95" s="1" t="str">
        <f aca="false">AMP_invivo_awal!K95</f>
        <v>25-35</v>
      </c>
      <c r="P95" s="1" t="str">
        <f aca="false">AMP_invivo_awal!L95</f>
        <v>1-35</v>
      </c>
      <c r="Q95" s="4" t="n">
        <v>789.3</v>
      </c>
      <c r="R95" s="4" t="n">
        <v>31.1</v>
      </c>
      <c r="S95" s="4" t="n">
        <v>50.19</v>
      </c>
      <c r="T95" s="4" t="n">
        <v>1.61</v>
      </c>
      <c r="U95" s="4" t="n">
        <v>1329.4</v>
      </c>
      <c r="V95" s="4" t="n">
        <v>62.32</v>
      </c>
      <c r="W95" s="4" t="n">
        <v>138.9</v>
      </c>
      <c r="X95" s="4" t="n">
        <v>2.23</v>
      </c>
      <c r="Y95" s="4" t="n">
        <v>1329.4</v>
      </c>
      <c r="Z95" s="4" t="n">
        <v>40.2</v>
      </c>
      <c r="AA95" s="4" t="n">
        <v>77.23</v>
      </c>
      <c r="AB95" s="4" t="n">
        <v>1.92</v>
      </c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 t="n">
        <v>23.34</v>
      </c>
      <c r="BG95" s="4"/>
      <c r="BH95" s="4"/>
      <c r="BI95" s="4"/>
      <c r="BJ95" s="4" t="n">
        <v>2.03</v>
      </c>
      <c r="BK95" s="4" t="n">
        <v>2.36</v>
      </c>
      <c r="BL95" s="4"/>
      <c r="BM95" s="4"/>
      <c r="BN95" s="4"/>
      <c r="BO95" s="4"/>
      <c r="BP95" s="4"/>
      <c r="BQ95" s="4"/>
      <c r="BR95" s="4"/>
      <c r="BT95" s="4"/>
      <c r="BU95" s="4"/>
      <c r="BV95" s="4"/>
      <c r="BW95" s="4"/>
      <c r="BX95" s="4" t="n">
        <v>2.793</v>
      </c>
      <c r="BY95" s="4" t="n">
        <v>1.089</v>
      </c>
      <c r="BZ95" s="4" t="n">
        <v>1.663</v>
      </c>
      <c r="CA95" s="4" t="n">
        <v>0.663</v>
      </c>
      <c r="CB95" s="4" t="n">
        <v>121.9</v>
      </c>
      <c r="CC95" s="4"/>
      <c r="CD95" s="4" t="n">
        <v>89.4</v>
      </c>
      <c r="CE95" s="4" t="n">
        <v>0.21</v>
      </c>
      <c r="CF95" s="4" t="n">
        <v>5.997</v>
      </c>
      <c r="CG95" s="4"/>
      <c r="CH95" s="4"/>
      <c r="CI95" s="4"/>
      <c r="CJ95" s="4"/>
      <c r="CK95" s="4"/>
      <c r="CL95" s="4"/>
      <c r="CM95" s="4"/>
      <c r="CN95" s="4"/>
      <c r="CO95" s="4"/>
      <c r="CP95" s="4" t="n">
        <v>8.97</v>
      </c>
      <c r="CQ95" s="4"/>
      <c r="CR95" s="4"/>
      <c r="CS95" s="4"/>
      <c r="CT95" s="4"/>
      <c r="CU95" s="4"/>
      <c r="CV95" s="4" t="n">
        <v>6.49</v>
      </c>
      <c r="CW95" s="4" t="n">
        <v>7.52</v>
      </c>
      <c r="CX95" s="4" t="n">
        <v>8.97</v>
      </c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 t="n">
        <v>1176</v>
      </c>
      <c r="DK95" s="4"/>
      <c r="DL95" s="4"/>
      <c r="DM95" s="4" t="n">
        <v>188.22</v>
      </c>
      <c r="DN95" s="4"/>
      <c r="DO95" s="4"/>
      <c r="DP95" s="4" t="n">
        <f aca="false">DJ95/DM95</f>
        <v>6.24800765062161</v>
      </c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</row>
    <row r="96" customFormat="false" ht="12.8" hidden="false" customHeight="false" outlineLevel="0" collapsed="false">
      <c r="A96" s="1" t="n">
        <f aca="false">AMP_invivo_awal!A96</f>
        <v>30</v>
      </c>
      <c r="B96" s="1" t="str">
        <f aca="false">AMP_invivo_awal!B96</f>
        <v>Salavati_et_al.</v>
      </c>
      <c r="C96" s="1" t="n">
        <f aca="false">AMP_invivo_awal!C96</f>
        <v>2019</v>
      </c>
      <c r="D96" s="1" t="str">
        <f aca="false">AMP_invivo_awal!D96</f>
        <v>sesame_meal_bioactive_peptide</v>
      </c>
      <c r="E96" s="1" t="str">
        <f aca="false">AMP_invivo_awal!E96</f>
        <v>purified_peptide</v>
      </c>
      <c r="F96" s="1" t="n">
        <f aca="false">IF(E96="control",1,IF(E96="peptide",2,IF(E96="crude_peptide",3,4)))</f>
        <v>4</v>
      </c>
      <c r="G96" s="1" t="str">
        <f aca="false">AMP_invivo_awal!F96</f>
        <v>feed</v>
      </c>
      <c r="H96" s="1" t="n">
        <f aca="false">AMP_invivo_awal!G96</f>
        <v>100</v>
      </c>
      <c r="I96" s="2" t="n">
        <f aca="false">H96</f>
        <v>100</v>
      </c>
      <c r="J96" s="1" t="str">
        <f aca="false">AMP_invivo_awal!H96</f>
        <v>ROSS_308</v>
      </c>
      <c r="K96" s="1" t="n">
        <f aca="false">IF(J96="Arbor_Acres", 1, IF(J96="ROSS_308", 2, IF(J96="Cobb_500", 3, IF(J96="Lohman_Brown", 4, IF(J96="Lingnan", 5, IF(J96="Unknown", 6, 7))))))</f>
        <v>2</v>
      </c>
      <c r="L96" s="1" t="str">
        <f aca="false">AMP_invivo_awal!I96</f>
        <v>unknown</v>
      </c>
      <c r="M96" s="1" t="n">
        <f aca="false">IF(L96="male", 1, IF(L96="female", 2, 3))</f>
        <v>3</v>
      </c>
      <c r="N96" s="1" t="str">
        <f aca="false">AMP_invivo_awal!J96</f>
        <v>1-24</v>
      </c>
      <c r="O96" s="1" t="str">
        <f aca="false">AMP_invivo_awal!K96</f>
        <v>25-35</v>
      </c>
      <c r="P96" s="1" t="str">
        <f aca="false">AMP_invivo_awal!L96</f>
        <v>1-35</v>
      </c>
      <c r="Q96" s="4" t="n">
        <v>780.8</v>
      </c>
      <c r="R96" s="4" t="n">
        <v>30.74</v>
      </c>
      <c r="S96" s="4" t="n">
        <v>48.68</v>
      </c>
      <c r="T96" s="4" t="n">
        <v>1.58</v>
      </c>
      <c r="U96" s="4" t="n">
        <v>1430.52</v>
      </c>
      <c r="V96" s="4" t="n">
        <v>67.66</v>
      </c>
      <c r="W96" s="4" t="n">
        <v>133.5</v>
      </c>
      <c r="X96" s="4" t="n">
        <v>1.97</v>
      </c>
      <c r="Y96" s="4" t="n">
        <v>1430.52</v>
      </c>
      <c r="Z96" s="4" t="n">
        <v>43.36</v>
      </c>
      <c r="AA96" s="4" t="n">
        <v>74.56</v>
      </c>
      <c r="AB96" s="4" t="n">
        <v>1.72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 t="n">
        <v>23.09</v>
      </c>
      <c r="BG96" s="4"/>
      <c r="BH96" s="4"/>
      <c r="BI96" s="4"/>
      <c r="BJ96" s="4" t="n">
        <v>2.14</v>
      </c>
      <c r="BK96" s="4" t="n">
        <v>2.26</v>
      </c>
      <c r="BL96" s="4"/>
      <c r="BM96" s="4"/>
      <c r="BN96" s="4"/>
      <c r="BO96" s="4"/>
      <c r="BP96" s="4"/>
      <c r="BQ96" s="4"/>
      <c r="BR96" s="4"/>
      <c r="BT96" s="4"/>
      <c r="BU96" s="4"/>
      <c r="BV96" s="4"/>
      <c r="BW96" s="4"/>
      <c r="BX96" s="4" t="n">
        <v>2.784</v>
      </c>
      <c r="BY96" s="4" t="n">
        <v>1.018</v>
      </c>
      <c r="BZ96" s="4" t="n">
        <v>1.627</v>
      </c>
      <c r="CA96" s="4" t="n">
        <v>0.646</v>
      </c>
      <c r="CB96" s="4" t="n">
        <v>108.8</v>
      </c>
      <c r="CC96" s="4"/>
      <c r="CD96" s="4" t="n">
        <v>77.7</v>
      </c>
      <c r="CE96" s="4" t="n">
        <v>0.211</v>
      </c>
      <c r="CF96" s="4" t="n">
        <v>6.131</v>
      </c>
      <c r="CG96" s="4"/>
      <c r="CH96" s="4"/>
      <c r="CI96" s="4"/>
      <c r="CJ96" s="4"/>
      <c r="CK96" s="4"/>
      <c r="CL96" s="4"/>
      <c r="CM96" s="4"/>
      <c r="CN96" s="4"/>
      <c r="CO96" s="4"/>
      <c r="CP96" s="4" t="n">
        <v>9.17</v>
      </c>
      <c r="CQ96" s="4"/>
      <c r="CR96" s="4"/>
      <c r="CS96" s="4"/>
      <c r="CT96" s="4"/>
      <c r="CU96" s="4"/>
      <c r="CV96" s="4" t="n">
        <v>6.23</v>
      </c>
      <c r="CW96" s="4" t="n">
        <v>7.74</v>
      </c>
      <c r="CX96" s="4" t="n">
        <v>9.17</v>
      </c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 t="n">
        <v>1193</v>
      </c>
      <c r="DK96" s="4"/>
      <c r="DL96" s="4"/>
      <c r="DM96" s="4" t="n">
        <v>190.41</v>
      </c>
      <c r="DN96" s="4"/>
      <c r="DO96" s="4"/>
      <c r="DP96" s="4" t="n">
        <f aca="false">DJ96/DM96</f>
        <v>6.2654272359645</v>
      </c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</row>
    <row r="97" customFormat="false" ht="12.8" hidden="false" customHeight="false" outlineLevel="0" collapsed="false">
      <c r="A97" s="1" t="n">
        <f aca="false">AMP_invivo_awal!A97</f>
        <v>30</v>
      </c>
      <c r="B97" s="1" t="str">
        <f aca="false">AMP_invivo_awal!B97</f>
        <v>Salavati_et_al.</v>
      </c>
      <c r="C97" s="1" t="n">
        <f aca="false">AMP_invivo_awal!C97</f>
        <v>2019</v>
      </c>
      <c r="D97" s="1" t="str">
        <f aca="false">AMP_invivo_awal!D97</f>
        <v>sesame_meal_bioactive_peptide</v>
      </c>
      <c r="E97" s="1" t="str">
        <f aca="false">AMP_invivo_awal!E97</f>
        <v>purified_peptide</v>
      </c>
      <c r="F97" s="1" t="n">
        <f aca="false">IF(E97="control",1,IF(E97="peptide",2,IF(E97="crude_peptide",3,4)))</f>
        <v>4</v>
      </c>
      <c r="G97" s="1" t="str">
        <f aca="false">AMP_invivo_awal!F97</f>
        <v>feed</v>
      </c>
      <c r="H97" s="1" t="n">
        <f aca="false">AMP_invivo_awal!G97</f>
        <v>150</v>
      </c>
      <c r="I97" s="2" t="n">
        <f aca="false">H97</f>
        <v>150</v>
      </c>
      <c r="J97" s="1" t="str">
        <f aca="false">AMP_invivo_awal!H97</f>
        <v>ROSS_308</v>
      </c>
      <c r="K97" s="1" t="n">
        <f aca="false">IF(J97="Arbor_Acres", 1, IF(J97="ROSS_308", 2, IF(J97="Cobb_500", 3, IF(J97="Lohman_Brown", 4, IF(J97="Lingnan", 5, IF(J97="Unknown", 6, 7))))))</f>
        <v>2</v>
      </c>
      <c r="L97" s="1" t="str">
        <f aca="false">AMP_invivo_awal!I97</f>
        <v>unknown</v>
      </c>
      <c r="M97" s="1" t="n">
        <f aca="false">IF(L97="male", 1, IF(L97="female", 2, 3))</f>
        <v>3</v>
      </c>
      <c r="N97" s="1" t="str">
        <f aca="false">AMP_invivo_awal!J97</f>
        <v>1-24</v>
      </c>
      <c r="O97" s="1" t="str">
        <f aca="false">AMP_invivo_awal!K97</f>
        <v>25-35</v>
      </c>
      <c r="P97" s="1" t="str">
        <f aca="false">AMP_invivo_awal!L97</f>
        <v>1-35</v>
      </c>
      <c r="Q97" s="4" t="n">
        <v>776.6</v>
      </c>
      <c r="R97" s="4" t="n">
        <v>30.57</v>
      </c>
      <c r="S97" s="4" t="n">
        <v>48.21</v>
      </c>
      <c r="T97" s="4" t="n">
        <v>1.58</v>
      </c>
      <c r="U97" s="4" t="n">
        <v>1326.52</v>
      </c>
      <c r="V97" s="4" t="n">
        <v>62.76</v>
      </c>
      <c r="W97" s="4" t="n">
        <v>132.9</v>
      </c>
      <c r="X97" s="4" t="n">
        <v>2.12</v>
      </c>
      <c r="Y97" s="4" t="n">
        <v>1326.52</v>
      </c>
      <c r="Z97" s="4" t="n">
        <v>40.11</v>
      </c>
      <c r="AA97" s="4" t="n">
        <v>74.04</v>
      </c>
      <c r="AB97" s="4" t="n">
        <v>1.85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 t="n">
        <v>21.61</v>
      </c>
      <c r="BG97" s="4"/>
      <c r="BH97" s="4"/>
      <c r="BI97" s="4"/>
      <c r="BJ97" s="4" t="n">
        <v>2.08</v>
      </c>
      <c r="BK97" s="4" t="n">
        <v>2.23</v>
      </c>
      <c r="BL97" s="4"/>
      <c r="BM97" s="4"/>
      <c r="BN97" s="4"/>
      <c r="BO97" s="4"/>
      <c r="BP97" s="4"/>
      <c r="BQ97" s="4"/>
      <c r="BR97" s="4"/>
      <c r="BT97" s="4"/>
      <c r="BU97" s="4"/>
      <c r="BV97" s="4"/>
      <c r="BW97" s="4"/>
      <c r="BX97" s="4" t="n">
        <v>2.891</v>
      </c>
      <c r="BY97" s="4" t="n">
        <v>1.103</v>
      </c>
      <c r="BZ97" s="4" t="n">
        <v>1.524</v>
      </c>
      <c r="CA97" s="4" t="n">
        <v>0.732</v>
      </c>
      <c r="CB97" s="4" t="n">
        <v>133.5</v>
      </c>
      <c r="CC97" s="4"/>
      <c r="CD97" s="4" t="n">
        <v>92.28</v>
      </c>
      <c r="CE97" s="4" t="n">
        <v>0.223</v>
      </c>
      <c r="CF97" s="4" t="n">
        <v>6.359</v>
      </c>
      <c r="CG97" s="4"/>
      <c r="CH97" s="4"/>
      <c r="CI97" s="4"/>
      <c r="CJ97" s="4"/>
      <c r="CK97" s="4"/>
      <c r="CL97" s="4"/>
      <c r="CM97" s="4"/>
      <c r="CN97" s="4"/>
      <c r="CO97" s="4"/>
      <c r="CP97" s="4" t="n">
        <v>9.31</v>
      </c>
      <c r="CQ97" s="4"/>
      <c r="CR97" s="4"/>
      <c r="CS97" s="4"/>
      <c r="CT97" s="4"/>
      <c r="CU97" s="4"/>
      <c r="CV97" s="4" t="n">
        <v>6.11</v>
      </c>
      <c r="CW97" s="4" t="n">
        <v>7.47</v>
      </c>
      <c r="CX97" s="4" t="n">
        <v>9.31</v>
      </c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 t="n">
        <v>1180</v>
      </c>
      <c r="DK97" s="4"/>
      <c r="DL97" s="4"/>
      <c r="DM97" s="4" t="n">
        <v>187.08</v>
      </c>
      <c r="DN97" s="4"/>
      <c r="DO97" s="4"/>
      <c r="DP97" s="4" t="n">
        <f aca="false">DJ97/DM97</f>
        <v>6.30746204832157</v>
      </c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</row>
    <row r="98" customFormat="false" ht="12.8" hidden="false" customHeight="false" outlineLevel="0" collapsed="false">
      <c r="A98" s="1" t="n">
        <f aca="false">AMP_invivo_awal!A98</f>
        <v>31</v>
      </c>
      <c r="B98" s="1" t="str">
        <f aca="false">AMP_invivo_awal!B98</f>
        <v>Jiang_et_al.</v>
      </c>
      <c r="C98" s="1" t="n">
        <f aca="false">AMP_invivo_awal!C98</f>
        <v>2009</v>
      </c>
      <c r="D98" s="1" t="str">
        <f aca="false">AMP_invivo_awal!D98</f>
        <v>control</v>
      </c>
      <c r="E98" s="1" t="str">
        <f aca="false">AMP_invivo_awal!E98</f>
        <v>control</v>
      </c>
      <c r="F98" s="1" t="n">
        <f aca="false">IF(E98="control",1,IF(E98="peptide",2,IF(E98="crude_peptide",3,4)))</f>
        <v>1</v>
      </c>
      <c r="G98" s="1" t="str">
        <f aca="false">AMP_invivo_awal!F98</f>
        <v>control</v>
      </c>
      <c r="H98" s="1" t="n">
        <f aca="false">AMP_invivo_awal!G98</f>
        <v>0</v>
      </c>
      <c r="I98" s="2" t="n">
        <f aca="false">H98</f>
        <v>0</v>
      </c>
      <c r="J98" s="1" t="str">
        <f aca="false">AMP_invivo_awal!H98</f>
        <v>Arbor_Acres</v>
      </c>
      <c r="K98" s="1" t="n">
        <f aca="false">IF(J98="Arbor_Acres", 1, IF(J98="ROSS_308", 2, IF(J98="Cobb_500", 3, IF(J98="Lohman_Brown", 4, IF(J98="Lingnan", 5, IF(J98="Unknown", 6, 7))))))</f>
        <v>1</v>
      </c>
      <c r="L98" s="1" t="str">
        <f aca="false">AMP_invivo_awal!I98</f>
        <v>unknown</v>
      </c>
      <c r="M98" s="1" t="n">
        <f aca="false">IF(L98="male", 1, IF(L98="female", 2, 3))</f>
        <v>3</v>
      </c>
      <c r="N98" s="1" t="str">
        <f aca="false">AMP_invivo_awal!J98</f>
        <v>1-28</v>
      </c>
      <c r="O98" s="1" t="str">
        <f aca="false">AMP_invivo_awal!K98</f>
        <v>29-49</v>
      </c>
      <c r="P98" s="1" t="str">
        <f aca="false">AMP_invivo_awal!L98</f>
        <v>1-49</v>
      </c>
      <c r="Q98" s="4" t="n">
        <v>936.56</v>
      </c>
      <c r="R98" s="4" t="n">
        <v>32.02</v>
      </c>
      <c r="S98" s="4" t="n">
        <v>63.89</v>
      </c>
      <c r="T98" s="4" t="n">
        <v>2</v>
      </c>
      <c r="U98" s="4" t="n">
        <v>2352.8</v>
      </c>
      <c r="V98" s="4" t="n">
        <v>67.44</v>
      </c>
      <c r="W98" s="4" t="n">
        <v>162.52</v>
      </c>
      <c r="X98" s="4" t="n">
        <v>2.41</v>
      </c>
      <c r="Y98" s="4" t="n">
        <v>2352.8</v>
      </c>
      <c r="Z98" s="4" t="n">
        <f aca="false">(Y98-40)/49</f>
        <v>47.2</v>
      </c>
      <c r="AA98" s="4" t="n">
        <v>106.16</v>
      </c>
      <c r="AB98" s="4" t="n">
        <v>2.25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 t="n">
        <v>1.48</v>
      </c>
      <c r="DQ98" s="4" t="n">
        <v>2.49</v>
      </c>
      <c r="DR98" s="4" t="n">
        <v>2.56</v>
      </c>
      <c r="DS98" s="4" t="n">
        <v>133.2</v>
      </c>
      <c r="DT98" s="4" t="n">
        <v>193.8</v>
      </c>
      <c r="DU98" s="4" t="n">
        <v>184.7</v>
      </c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</row>
    <row r="99" customFormat="false" ht="12.8" hidden="false" customHeight="false" outlineLevel="0" collapsed="false">
      <c r="A99" s="1" t="n">
        <f aca="false">AMP_invivo_awal!A99</f>
        <v>31</v>
      </c>
      <c r="B99" s="1" t="str">
        <f aca="false">AMP_invivo_awal!B99</f>
        <v>Jiang_et_al.</v>
      </c>
      <c r="C99" s="1" t="n">
        <f aca="false">AMP_invivo_awal!C99</f>
        <v>2009</v>
      </c>
      <c r="D99" s="1" t="str">
        <f aca="false">AMP_invivo_awal!D99</f>
        <v>soybean_bioactive_peptide</v>
      </c>
      <c r="E99" s="1" t="str">
        <f aca="false">AMP_invivo_awal!E99</f>
        <v>purified_peptide</v>
      </c>
      <c r="F99" s="1" t="n">
        <f aca="false">IF(E99="control",1,IF(E99="peptide",2,IF(E99="crude_peptide",3,4)))</f>
        <v>4</v>
      </c>
      <c r="G99" s="1" t="str">
        <f aca="false">AMP_invivo_awal!F99</f>
        <v>feed</v>
      </c>
      <c r="H99" s="1" t="n">
        <f aca="false">AMP_invivo_awal!G99</f>
        <v>80</v>
      </c>
      <c r="I99" s="2" t="n">
        <f aca="false">H99</f>
        <v>80</v>
      </c>
      <c r="J99" s="1" t="str">
        <f aca="false">AMP_invivo_awal!H99</f>
        <v>Arbor_Acres</v>
      </c>
      <c r="K99" s="1" t="n">
        <f aca="false">IF(J99="Arbor_Acres", 1, IF(J99="ROSS_308", 2, IF(J99="Cobb_500", 3, IF(J99="Lohman_Brown", 4, IF(J99="Lingnan", 5, IF(J99="Unknown", 6, 7))))))</f>
        <v>1</v>
      </c>
      <c r="L99" s="1" t="str">
        <f aca="false">AMP_invivo_awal!I99</f>
        <v>unknown</v>
      </c>
      <c r="M99" s="1" t="n">
        <f aca="false">IF(L99="male", 1, IF(L99="female", 2, 3))</f>
        <v>3</v>
      </c>
      <c r="N99" s="1" t="str">
        <f aca="false">AMP_invivo_awal!J99</f>
        <v>1-28</v>
      </c>
      <c r="O99" s="1" t="str">
        <f aca="false">AMP_invivo_awal!K99</f>
        <v>29-49</v>
      </c>
      <c r="P99" s="1" t="str">
        <f aca="false">AMP_invivo_awal!L99</f>
        <v>1-49</v>
      </c>
      <c r="Q99" s="4" t="n">
        <v>956.44</v>
      </c>
      <c r="R99" s="4" t="n">
        <v>32.73</v>
      </c>
      <c r="S99" s="4" t="n">
        <v>63.39</v>
      </c>
      <c r="T99" s="4" t="n">
        <v>1.94</v>
      </c>
      <c r="U99" s="4" t="n">
        <v>2381.08</v>
      </c>
      <c r="V99" s="4" t="n">
        <v>67.84</v>
      </c>
      <c r="W99" s="4" t="n">
        <v>159.48</v>
      </c>
      <c r="X99" s="4" t="n">
        <v>2.35</v>
      </c>
      <c r="Y99" s="4" t="n">
        <v>2381.08</v>
      </c>
      <c r="Z99" s="4" t="n">
        <f aca="false">(Y99-40)/49</f>
        <v>47.7771428571429</v>
      </c>
      <c r="AA99" s="4" t="n">
        <v>104.57</v>
      </c>
      <c r="AB99" s="4" t="n">
        <v>2.19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 t="n">
        <v>2.53</v>
      </c>
      <c r="DQ99" s="4" t="n">
        <v>2.52</v>
      </c>
      <c r="DR99" s="4" t="n">
        <v>2.57</v>
      </c>
      <c r="DS99" s="4" t="n">
        <v>107.2</v>
      </c>
      <c r="DT99" s="4" t="n">
        <v>179.6</v>
      </c>
      <c r="DU99" s="4" t="n">
        <v>134.3</v>
      </c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</row>
    <row r="100" customFormat="false" ht="12.8" hidden="false" customHeight="false" outlineLevel="0" collapsed="false">
      <c r="A100" s="1" t="n">
        <f aca="false">AMP_invivo_awal!A100</f>
        <v>31</v>
      </c>
      <c r="B100" s="1" t="str">
        <f aca="false">AMP_invivo_awal!B100</f>
        <v>Jiang_et_al.</v>
      </c>
      <c r="C100" s="1" t="n">
        <f aca="false">AMP_invivo_awal!C100</f>
        <v>2009</v>
      </c>
      <c r="D100" s="1" t="str">
        <f aca="false">AMP_invivo_awal!D100</f>
        <v>soybean_bioactive_peptide</v>
      </c>
      <c r="E100" s="1" t="str">
        <f aca="false">AMP_invivo_awal!E100</f>
        <v>purified_peptide</v>
      </c>
      <c r="F100" s="1" t="n">
        <f aca="false">IF(E100="control",1,IF(E100="peptide",2,IF(E100="crude_peptide",3,4)))</f>
        <v>4</v>
      </c>
      <c r="G100" s="1" t="str">
        <f aca="false">AMP_invivo_awal!F100</f>
        <v>feed</v>
      </c>
      <c r="H100" s="1" t="n">
        <f aca="false">AMP_invivo_awal!G100</f>
        <v>120</v>
      </c>
      <c r="I100" s="2" t="n">
        <f aca="false">H100</f>
        <v>120</v>
      </c>
      <c r="J100" s="1" t="str">
        <f aca="false">AMP_invivo_awal!H100</f>
        <v>Arbor_Acres</v>
      </c>
      <c r="K100" s="1" t="n">
        <f aca="false">IF(J100="Arbor_Acres", 1, IF(J100="ROSS_308", 2, IF(J100="Cobb_500", 3, IF(J100="Lohman_Brown", 4, IF(J100="Lingnan", 5, IF(J100="Unknown", 6, 7))))))</f>
        <v>1</v>
      </c>
      <c r="L100" s="1" t="str">
        <f aca="false">AMP_invivo_awal!I100</f>
        <v>unknown</v>
      </c>
      <c r="M100" s="1" t="n">
        <f aca="false">IF(L100="male", 1, IF(L100="female", 2, 3))</f>
        <v>3</v>
      </c>
      <c r="N100" s="1" t="str">
        <f aca="false">AMP_invivo_awal!J100</f>
        <v>1-28</v>
      </c>
      <c r="O100" s="1" t="str">
        <f aca="false">AMP_invivo_awal!K100</f>
        <v>29-49</v>
      </c>
      <c r="P100" s="1" t="str">
        <f aca="false">AMP_invivo_awal!L100</f>
        <v>1-49</v>
      </c>
      <c r="Q100" s="4" t="n">
        <v>957</v>
      </c>
      <c r="R100" s="4" t="n">
        <v>32.75</v>
      </c>
      <c r="S100" s="4" t="n">
        <v>62.93</v>
      </c>
      <c r="T100" s="4" t="n">
        <v>1.92</v>
      </c>
      <c r="U100" s="4" t="n">
        <v>2422.8</v>
      </c>
      <c r="V100" s="4" t="n">
        <v>69.8</v>
      </c>
      <c r="W100" s="4" t="n">
        <v>161.06</v>
      </c>
      <c r="X100" s="4" t="n">
        <v>2.31</v>
      </c>
      <c r="Y100" s="4" t="n">
        <v>2422.8</v>
      </c>
      <c r="Z100" s="4" t="n">
        <f aca="false">(Y100-40)/49</f>
        <v>48.6285714285714</v>
      </c>
      <c r="AA100" s="4" t="n">
        <v>104.99</v>
      </c>
      <c r="AB100" s="4" t="n">
        <v>2.16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 t="n">
        <v>3.43</v>
      </c>
      <c r="DQ100" s="4" t="n">
        <v>2.86</v>
      </c>
      <c r="DR100" s="4" t="n">
        <v>3.06</v>
      </c>
      <c r="DS100" s="4" t="n">
        <v>125.3</v>
      </c>
      <c r="DT100" s="4" t="n">
        <v>161</v>
      </c>
      <c r="DU100" s="4" t="n">
        <v>129.3</v>
      </c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</row>
    <row r="101" customFormat="false" ht="12.8" hidden="false" customHeight="false" outlineLevel="0" collapsed="false">
      <c r="A101" s="1" t="n">
        <f aca="false">AMP_invivo_awal!A101</f>
        <v>31</v>
      </c>
      <c r="B101" s="1" t="str">
        <f aca="false">AMP_invivo_awal!B101</f>
        <v>Jiang_et_al.</v>
      </c>
      <c r="C101" s="1" t="n">
        <f aca="false">AMP_invivo_awal!C101</f>
        <v>2009</v>
      </c>
      <c r="D101" s="1" t="str">
        <f aca="false">AMP_invivo_awal!D101</f>
        <v>soybean_bioactive_peptide</v>
      </c>
      <c r="E101" s="1" t="str">
        <f aca="false">AMP_invivo_awal!E101</f>
        <v>purified_peptide</v>
      </c>
      <c r="F101" s="1" t="n">
        <f aca="false">IF(E101="control",1,IF(E101="peptide",2,IF(E101="crude_peptide",3,4)))</f>
        <v>4</v>
      </c>
      <c r="G101" s="1" t="str">
        <f aca="false">AMP_invivo_awal!F101</f>
        <v>feed</v>
      </c>
      <c r="H101" s="1" t="n">
        <f aca="false">AMP_invivo_awal!G101</f>
        <v>200</v>
      </c>
      <c r="I101" s="2" t="n">
        <f aca="false">H101</f>
        <v>200</v>
      </c>
      <c r="J101" s="1" t="str">
        <f aca="false">AMP_invivo_awal!H101</f>
        <v>Arbor_Acres</v>
      </c>
      <c r="K101" s="1" t="n">
        <f aca="false">IF(J101="Arbor_Acres", 1, IF(J101="ROSS_308", 2, IF(J101="Cobb_500", 3, IF(J101="Lohman_Brown", 4, IF(J101="Lingnan", 5, IF(J101="Unknown", 6, 7))))))</f>
        <v>1</v>
      </c>
      <c r="L101" s="1" t="str">
        <f aca="false">AMP_invivo_awal!I101</f>
        <v>unknown</v>
      </c>
      <c r="M101" s="1" t="n">
        <f aca="false">IF(L101="male", 1, IF(L101="female", 2, 3))</f>
        <v>3</v>
      </c>
      <c r="N101" s="1" t="str">
        <f aca="false">AMP_invivo_awal!J101</f>
        <v>1-28</v>
      </c>
      <c r="O101" s="1" t="str">
        <f aca="false">AMP_invivo_awal!K101</f>
        <v>29-49</v>
      </c>
      <c r="P101" s="1" t="str">
        <f aca="false">AMP_invivo_awal!L101</f>
        <v>1-49</v>
      </c>
      <c r="Q101" s="4" t="n">
        <v>939.92</v>
      </c>
      <c r="R101" s="4" t="n">
        <v>32.14</v>
      </c>
      <c r="S101" s="4" t="n">
        <v>63.45</v>
      </c>
      <c r="T101" s="4" t="n">
        <v>1.97</v>
      </c>
      <c r="U101" s="4" t="n">
        <v>2417.9</v>
      </c>
      <c r="V101" s="4" t="n">
        <v>70.38</v>
      </c>
      <c r="W101" s="4" t="n">
        <v>160.68</v>
      </c>
      <c r="X101" s="4" t="n">
        <v>2.28</v>
      </c>
      <c r="Y101" s="4" t="n">
        <v>2417.9</v>
      </c>
      <c r="Z101" s="4" t="n">
        <f aca="false">(Y101-40)/49</f>
        <v>48.5285714285714</v>
      </c>
      <c r="AA101" s="4" t="n">
        <v>105.12</v>
      </c>
      <c r="AB101" s="4" t="n">
        <v>2.17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 t="n">
        <v>2.39</v>
      </c>
      <c r="DQ101" s="4" t="n">
        <v>2.39</v>
      </c>
      <c r="DR101" s="4" t="n">
        <v>2.55</v>
      </c>
      <c r="DS101" s="4" t="n">
        <v>122.4</v>
      </c>
      <c r="DT101" s="4" t="n">
        <v>141.5</v>
      </c>
      <c r="DU101" s="4" t="n">
        <v>128.2</v>
      </c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</row>
    <row r="102" customFormat="false" ht="12.8" hidden="false" customHeight="false" outlineLevel="0" collapsed="false">
      <c r="A102" s="1" t="n">
        <f aca="false">AMP_invivo_awal!A102</f>
        <v>32</v>
      </c>
      <c r="B102" s="1" t="str">
        <f aca="false">AMP_invivo_awal!B102</f>
        <v>Wallace_and_Yang</v>
      </c>
      <c r="C102" s="1" t="n">
        <f aca="false">AMP_invivo_awal!C102</f>
        <v>2010</v>
      </c>
      <c r="D102" s="1" t="str">
        <f aca="false">AMP_invivo_awal!D102</f>
        <v>control</v>
      </c>
      <c r="E102" s="1" t="str">
        <f aca="false">AMP_invivo_awal!E102</f>
        <v>control</v>
      </c>
      <c r="F102" s="1" t="n">
        <f aca="false">IF(E102="control",1,IF(E102="peptide",2,IF(E102="crude_peptide",3,4)))</f>
        <v>1</v>
      </c>
      <c r="G102" s="1" t="str">
        <f aca="false">AMP_invivo_awal!F102</f>
        <v>control</v>
      </c>
      <c r="H102" s="1" t="n">
        <f aca="false">AMP_invivo_awal!G102</f>
        <v>0</v>
      </c>
      <c r="I102" s="2" t="n">
        <f aca="false">H102</f>
        <v>0</v>
      </c>
      <c r="J102" s="1" t="str">
        <f aca="false">AMP_invivo_awal!H102</f>
        <v>Unknown</v>
      </c>
      <c r="K102" s="1" t="n">
        <f aca="false">IF(J102="Arbor_Acres", 1, IF(J102="ROSS_308", 2, IF(J102="Cobb_500", 3, IF(J102="Lohman_Brown", 4, IF(J102="Lingnan", 5, IF(J102="Unknown", 6, 7))))))</f>
        <v>6</v>
      </c>
      <c r="L102" s="1" t="str">
        <f aca="false">AMP_invivo_awal!I102</f>
        <v>male</v>
      </c>
      <c r="M102" s="1" t="n">
        <f aca="false">IF(L102="male", 1, IF(L102="female", 2, 3))</f>
        <v>1</v>
      </c>
      <c r="N102" s="1" t="str">
        <f aca="false">AMP_invivo_awal!J102</f>
        <v>1-21</v>
      </c>
      <c r="O102" s="1" t="str">
        <f aca="false">AMP_invivo_awal!K102</f>
        <v>unknown</v>
      </c>
      <c r="P102" s="1" t="str">
        <f aca="false">AMP_invivo_awal!L102</f>
        <v>1-21</v>
      </c>
      <c r="Q102" s="4" t="n">
        <v>426.93</v>
      </c>
      <c r="R102" s="4" t="n">
        <v>18.42</v>
      </c>
      <c r="S102" s="4" t="n">
        <v>32.68</v>
      </c>
      <c r="T102" s="4" t="n">
        <v>1.776</v>
      </c>
      <c r="U102" s="4"/>
      <c r="V102" s="4"/>
      <c r="W102" s="4"/>
      <c r="X102" s="4"/>
      <c r="Y102" s="4" t="n">
        <v>426.93</v>
      </c>
      <c r="Z102" s="4" t="n">
        <v>18.42</v>
      </c>
      <c r="AA102" s="4" t="n">
        <v>32.68</v>
      </c>
      <c r="AB102" s="4" t="n">
        <v>1.776</v>
      </c>
      <c r="AC102" s="4" t="n">
        <v>0.88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 t="n">
        <v>2.347</v>
      </c>
      <c r="BP102" s="4" t="n">
        <v>0.639</v>
      </c>
      <c r="BQ102" s="4" t="n">
        <v>1.708</v>
      </c>
      <c r="BR102" s="4" t="n">
        <f aca="false">BP102/BQ102</f>
        <v>0.374121779859485</v>
      </c>
      <c r="BS102" s="4" t="n">
        <v>187.3837</v>
      </c>
      <c r="BT102" s="4"/>
      <c r="BU102" s="4" t="n">
        <v>18.5616</v>
      </c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 t="n">
        <v>5.85</v>
      </c>
      <c r="ET102" s="4" t="n">
        <v>241.94</v>
      </c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</row>
    <row r="103" customFormat="false" ht="12.8" hidden="false" customHeight="false" outlineLevel="0" collapsed="false">
      <c r="A103" s="1" t="n">
        <f aca="false">AMP_invivo_awal!A103</f>
        <v>32</v>
      </c>
      <c r="B103" s="1" t="str">
        <f aca="false">AMP_invivo_awal!B103</f>
        <v>Wallace_and_Yang</v>
      </c>
      <c r="C103" s="1" t="n">
        <f aca="false">AMP_invivo_awal!C103</f>
        <v>2010</v>
      </c>
      <c r="D103" s="1" t="str">
        <f aca="false">AMP_invivo_awal!D103</f>
        <v>soybean_bioactive_peptide</v>
      </c>
      <c r="E103" s="1" t="str">
        <f aca="false">AMP_invivo_awal!E103</f>
        <v>crude_peptide</v>
      </c>
      <c r="F103" s="1" t="n">
        <f aca="false">IF(E103="control",1,IF(E103="peptide",2,IF(E103="crude_peptide",3,4)))</f>
        <v>3</v>
      </c>
      <c r="G103" s="1" t="str">
        <f aca="false">AMP_invivo_awal!F103</f>
        <v>feed</v>
      </c>
      <c r="H103" s="1" t="n">
        <f aca="false">AMP_invivo_awal!G103</f>
        <v>1000</v>
      </c>
      <c r="I103" s="2" t="n">
        <f aca="false">H103</f>
        <v>1000</v>
      </c>
      <c r="J103" s="1" t="str">
        <f aca="false">AMP_invivo_awal!H103</f>
        <v>Unknown</v>
      </c>
      <c r="K103" s="1" t="n">
        <f aca="false">IF(J103="Arbor_Acres", 1, IF(J103="ROSS_308", 2, IF(J103="Cobb_500", 3, IF(J103="Lohman_Brown", 4, IF(J103="Lingnan", 5, IF(J103="Unknown", 6, 7))))))</f>
        <v>6</v>
      </c>
      <c r="L103" s="1" t="str">
        <f aca="false">AMP_invivo_awal!I103</f>
        <v>male</v>
      </c>
      <c r="M103" s="1" t="n">
        <f aca="false">IF(L103="male", 1, IF(L103="female", 2, 3))</f>
        <v>1</v>
      </c>
      <c r="N103" s="1" t="str">
        <f aca="false">AMP_invivo_awal!J103</f>
        <v>1-21</v>
      </c>
      <c r="O103" s="1" t="str">
        <f aca="false">AMP_invivo_awal!K103</f>
        <v>unknown</v>
      </c>
      <c r="P103" s="1" t="str">
        <f aca="false">AMP_invivo_awal!L103</f>
        <v>1-21</v>
      </c>
      <c r="Q103" s="4" t="n">
        <v>444.15</v>
      </c>
      <c r="R103" s="4" t="n">
        <v>19.3</v>
      </c>
      <c r="S103" s="4" t="n">
        <v>33</v>
      </c>
      <c r="T103" s="4" t="n">
        <v>1.705</v>
      </c>
      <c r="U103" s="4"/>
      <c r="V103" s="4"/>
      <c r="W103" s="4"/>
      <c r="X103" s="4"/>
      <c r="Y103" s="4" t="n">
        <v>444.15</v>
      </c>
      <c r="Z103" s="4" t="n">
        <v>19.3</v>
      </c>
      <c r="AA103" s="4" t="n">
        <v>33</v>
      </c>
      <c r="AB103" s="4" t="n">
        <v>1.705</v>
      </c>
      <c r="AC103" s="4" t="n">
        <v>0.37</v>
      </c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 t="n">
        <v>1.494</v>
      </c>
      <c r="BP103" s="4" t="n">
        <v>0.635</v>
      </c>
      <c r="BQ103" s="4" t="n">
        <v>0.859</v>
      </c>
      <c r="BR103" s="4" t="n">
        <f aca="false">BP103/BQ103</f>
        <v>0.739231664726426</v>
      </c>
      <c r="BS103" s="4" t="n">
        <v>143.3797</v>
      </c>
      <c r="BT103" s="4"/>
      <c r="BU103" s="4" t="n">
        <v>18.1749</v>
      </c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 t="n">
        <v>4.07</v>
      </c>
      <c r="ET103" s="4" t="n">
        <v>220.76</v>
      </c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</row>
    <row r="104" customFormat="false" ht="12.8" hidden="false" customHeight="false" outlineLevel="0" collapsed="false">
      <c r="A104" s="1" t="n">
        <f aca="false">AMP_invivo_awal!A104</f>
        <v>32</v>
      </c>
      <c r="B104" s="1" t="str">
        <f aca="false">AMP_invivo_awal!B104</f>
        <v>Wallace_and_Yang</v>
      </c>
      <c r="C104" s="1" t="n">
        <f aca="false">AMP_invivo_awal!C104</f>
        <v>2010</v>
      </c>
      <c r="D104" s="1" t="str">
        <f aca="false">AMP_invivo_awal!D104</f>
        <v>soybean_bioactive_peptide</v>
      </c>
      <c r="E104" s="1" t="str">
        <f aca="false">AMP_invivo_awal!E104</f>
        <v>crude_peptide</v>
      </c>
      <c r="F104" s="1" t="n">
        <f aca="false">IF(E104="control",1,IF(E104="peptide",2,IF(E104="crude_peptide",3,4)))</f>
        <v>3</v>
      </c>
      <c r="G104" s="1" t="str">
        <f aca="false">AMP_invivo_awal!F104</f>
        <v>feed</v>
      </c>
      <c r="H104" s="1" t="n">
        <f aca="false">AMP_invivo_awal!G104</f>
        <v>2000</v>
      </c>
      <c r="I104" s="2" t="n">
        <f aca="false">H104</f>
        <v>2000</v>
      </c>
      <c r="J104" s="1" t="str">
        <f aca="false">AMP_invivo_awal!H104</f>
        <v>Unknown</v>
      </c>
      <c r="K104" s="1" t="n">
        <f aca="false">IF(J104="Arbor_Acres", 1, IF(J104="ROSS_308", 2, IF(J104="Cobb_500", 3, IF(J104="Lohman_Brown", 4, IF(J104="Lingnan", 5, IF(J104="Unknown", 6, 7))))))</f>
        <v>6</v>
      </c>
      <c r="L104" s="1" t="str">
        <f aca="false">AMP_invivo_awal!I104</f>
        <v>male</v>
      </c>
      <c r="M104" s="1" t="n">
        <f aca="false">IF(L104="male", 1, IF(L104="female", 2, 3))</f>
        <v>1</v>
      </c>
      <c r="N104" s="1" t="str">
        <f aca="false">AMP_invivo_awal!J104</f>
        <v>1-21</v>
      </c>
      <c r="O104" s="1" t="str">
        <f aca="false">AMP_invivo_awal!K104</f>
        <v>unknown</v>
      </c>
      <c r="P104" s="1" t="str">
        <f aca="false">AMP_invivo_awal!L104</f>
        <v>1-21</v>
      </c>
      <c r="Q104" s="4" t="n">
        <v>430.08</v>
      </c>
      <c r="R104" s="4" t="n">
        <v>18.06</v>
      </c>
      <c r="S104" s="4" t="n">
        <v>32.63</v>
      </c>
      <c r="T104" s="4" t="n">
        <v>1.758</v>
      </c>
      <c r="U104" s="4"/>
      <c r="V104" s="4"/>
      <c r="W104" s="4"/>
      <c r="X104" s="4"/>
      <c r="Y104" s="4" t="n">
        <v>430.08</v>
      </c>
      <c r="Z104" s="4" t="n">
        <v>18.06</v>
      </c>
      <c r="AA104" s="4" t="n">
        <v>32.63</v>
      </c>
      <c r="AB104" s="4" t="n">
        <v>1.758</v>
      </c>
      <c r="AC104" s="4" t="n">
        <v>0.37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 t="n">
        <v>1.928</v>
      </c>
      <c r="BP104" s="4" t="n">
        <v>0.705</v>
      </c>
      <c r="BQ104" s="4" t="n">
        <v>1.223</v>
      </c>
      <c r="BR104" s="4" t="n">
        <f aca="false">BP104/BQ104</f>
        <v>0.576451349141455</v>
      </c>
      <c r="BS104" s="4" t="n">
        <v>136.0457</v>
      </c>
      <c r="BT104" s="4"/>
      <c r="BU104" s="4" t="n">
        <v>19.335</v>
      </c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 t="n">
        <v>6.14</v>
      </c>
      <c r="ET104" s="4" t="n">
        <v>251.16</v>
      </c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</row>
    <row r="105" customFormat="false" ht="12.8" hidden="false" customHeight="false" outlineLevel="0" collapsed="false">
      <c r="A105" s="1" t="n">
        <f aca="false">AMP_invivo_awal!A105</f>
        <v>32</v>
      </c>
      <c r="B105" s="1" t="str">
        <f aca="false">AMP_invivo_awal!B105</f>
        <v>Wallace_and_Yang</v>
      </c>
      <c r="C105" s="1" t="n">
        <f aca="false">AMP_invivo_awal!C105</f>
        <v>2010</v>
      </c>
      <c r="D105" s="1" t="str">
        <f aca="false">AMP_invivo_awal!D105</f>
        <v>soybean_bioactive_peptide</v>
      </c>
      <c r="E105" s="1" t="str">
        <f aca="false">AMP_invivo_awal!E105</f>
        <v>crude_peptide</v>
      </c>
      <c r="F105" s="1" t="n">
        <f aca="false">IF(E105="control",1,IF(E105="peptide",2,IF(E105="crude_peptide",3,4)))</f>
        <v>3</v>
      </c>
      <c r="G105" s="1" t="str">
        <f aca="false">AMP_invivo_awal!F105</f>
        <v>feed</v>
      </c>
      <c r="H105" s="1" t="n">
        <f aca="false">AMP_invivo_awal!G105</f>
        <v>3000</v>
      </c>
      <c r="I105" s="2" t="n">
        <f aca="false">H105</f>
        <v>3000</v>
      </c>
      <c r="J105" s="1" t="str">
        <f aca="false">AMP_invivo_awal!H105</f>
        <v>Unknown</v>
      </c>
      <c r="K105" s="1" t="n">
        <f aca="false">IF(J105="Arbor_Acres", 1, IF(J105="ROSS_308", 2, IF(J105="Cobb_500", 3, IF(J105="Lohman_Brown", 4, IF(J105="Lingnan", 5, IF(J105="Unknown", 6, 7))))))</f>
        <v>6</v>
      </c>
      <c r="L105" s="1" t="str">
        <f aca="false">AMP_invivo_awal!I105</f>
        <v>male</v>
      </c>
      <c r="M105" s="1" t="n">
        <f aca="false">IF(L105="male", 1, IF(L105="female", 2, 3))</f>
        <v>1</v>
      </c>
      <c r="N105" s="1" t="str">
        <f aca="false">AMP_invivo_awal!J105</f>
        <v>1-21</v>
      </c>
      <c r="O105" s="1" t="str">
        <f aca="false">AMP_invivo_awal!K105</f>
        <v>unknown</v>
      </c>
      <c r="P105" s="1" t="str">
        <f aca="false">AMP_invivo_awal!L105</f>
        <v>1-21</v>
      </c>
      <c r="Q105" s="4" t="n">
        <v>425.04</v>
      </c>
      <c r="R105" s="4" t="n">
        <v>18.33</v>
      </c>
      <c r="S105" s="4" t="n">
        <v>32.27</v>
      </c>
      <c r="T105" s="4" t="n">
        <v>1.753</v>
      </c>
      <c r="U105" s="4"/>
      <c r="V105" s="4"/>
      <c r="W105" s="4"/>
      <c r="X105" s="4"/>
      <c r="Y105" s="4" t="n">
        <v>425.04</v>
      </c>
      <c r="Z105" s="4" t="n">
        <v>18.33</v>
      </c>
      <c r="AA105" s="4" t="n">
        <v>32.27</v>
      </c>
      <c r="AB105" s="4" t="n">
        <v>1.753</v>
      </c>
      <c r="AC105" s="4" t="n">
        <v>1.47</v>
      </c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 t="n">
        <v>1.886</v>
      </c>
      <c r="BP105" s="4" t="n">
        <v>0.705</v>
      </c>
      <c r="BQ105" s="4" t="n">
        <v>1.181</v>
      </c>
      <c r="BR105" s="4" t="n">
        <f aca="false">BP105/BQ105</f>
        <v>0.596951735817104</v>
      </c>
      <c r="BS105" s="4" t="n">
        <v>129.0784</v>
      </c>
      <c r="BT105" s="4"/>
      <c r="BU105" s="4" t="n">
        <v>17.0148</v>
      </c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 t="n">
        <v>3.13</v>
      </c>
      <c r="ET105" s="4" t="n">
        <v>214.67</v>
      </c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</row>
    <row r="106" customFormat="false" ht="12.8" hidden="false" customHeight="false" outlineLevel="0" collapsed="false">
      <c r="A106" s="1" t="n">
        <f aca="false">AMP_invivo_awal!A106</f>
        <v>32</v>
      </c>
      <c r="B106" s="1" t="str">
        <f aca="false">AMP_invivo_awal!B106</f>
        <v>Wallace_and_Yang</v>
      </c>
      <c r="C106" s="1" t="n">
        <f aca="false">AMP_invivo_awal!C106</f>
        <v>2010</v>
      </c>
      <c r="D106" s="1" t="str">
        <f aca="false">AMP_invivo_awal!D106</f>
        <v>soybean_bioactive_peptide</v>
      </c>
      <c r="E106" s="1" t="str">
        <f aca="false">AMP_invivo_awal!E106</f>
        <v>crude_peptide</v>
      </c>
      <c r="F106" s="1" t="n">
        <f aca="false">IF(E106="control",1,IF(E106="peptide",2,IF(E106="crude_peptide",3,4)))</f>
        <v>3</v>
      </c>
      <c r="G106" s="1" t="str">
        <f aca="false">AMP_invivo_awal!F106</f>
        <v>feed</v>
      </c>
      <c r="H106" s="1" t="n">
        <f aca="false">AMP_invivo_awal!G106</f>
        <v>4000</v>
      </c>
      <c r="I106" s="2" t="n">
        <f aca="false">H106</f>
        <v>4000</v>
      </c>
      <c r="J106" s="1" t="str">
        <f aca="false">AMP_invivo_awal!H106</f>
        <v>Unknown</v>
      </c>
      <c r="K106" s="1" t="n">
        <f aca="false">IF(J106="Arbor_Acres", 1, IF(J106="ROSS_308", 2, IF(J106="Cobb_500", 3, IF(J106="Lohman_Brown", 4, IF(J106="Lingnan", 5, IF(J106="Unknown", 6, 7))))))</f>
        <v>6</v>
      </c>
      <c r="L106" s="1" t="str">
        <f aca="false">AMP_invivo_awal!I106</f>
        <v>male</v>
      </c>
      <c r="M106" s="1" t="n">
        <f aca="false">IF(L106="male", 1, IF(L106="female", 2, 3))</f>
        <v>1</v>
      </c>
      <c r="N106" s="1" t="str">
        <f aca="false">AMP_invivo_awal!J106</f>
        <v>1-21</v>
      </c>
      <c r="O106" s="1" t="str">
        <f aca="false">AMP_invivo_awal!K106</f>
        <v>unknown</v>
      </c>
      <c r="P106" s="1" t="str">
        <f aca="false">AMP_invivo_awal!L106</f>
        <v>1-21</v>
      </c>
      <c r="Q106" s="4" t="n">
        <v>436.8</v>
      </c>
      <c r="R106" s="4" t="n">
        <v>18.89</v>
      </c>
      <c r="S106" s="4" t="n">
        <v>33</v>
      </c>
      <c r="T106" s="4" t="n">
        <v>1.715</v>
      </c>
      <c r="U106" s="4"/>
      <c r="V106" s="4"/>
      <c r="W106" s="4"/>
      <c r="X106" s="4"/>
      <c r="Y106" s="4" t="n">
        <v>436.8</v>
      </c>
      <c r="Z106" s="4" t="n">
        <v>18.89</v>
      </c>
      <c r="AA106" s="4" t="n">
        <v>33</v>
      </c>
      <c r="AB106" s="4" t="n">
        <v>1.715</v>
      </c>
      <c r="AC106" s="4" t="n">
        <v>1.1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 t="n">
        <v>1.526</v>
      </c>
      <c r="BP106" s="4" t="n">
        <v>0.672</v>
      </c>
      <c r="BQ106" s="4" t="n">
        <v>0.854</v>
      </c>
      <c r="BR106" s="4" t="n">
        <f aca="false">BP106/BQ106</f>
        <v>0.786885245901639</v>
      </c>
      <c r="BS106" s="4" t="n">
        <v>139.346</v>
      </c>
      <c r="BT106" s="4"/>
      <c r="BU106" s="4" t="n">
        <v>19.335</v>
      </c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 t="n">
        <v>5.46</v>
      </c>
      <c r="ET106" s="4" t="n">
        <v>251.89</v>
      </c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</row>
    <row r="107" customFormat="false" ht="12.8" hidden="false" customHeight="false" outlineLevel="0" collapsed="false">
      <c r="A107" s="1" t="n">
        <f aca="false">AMP_invivo_awal!A107</f>
        <v>32</v>
      </c>
      <c r="B107" s="1" t="str">
        <f aca="false">AMP_invivo_awal!B107</f>
        <v>Wallace_and_Yang</v>
      </c>
      <c r="C107" s="1" t="n">
        <f aca="false">AMP_invivo_awal!C107</f>
        <v>2010</v>
      </c>
      <c r="D107" s="1" t="str">
        <f aca="false">AMP_invivo_awal!D107</f>
        <v>soybean_bioactive_peptide</v>
      </c>
      <c r="E107" s="1" t="str">
        <f aca="false">AMP_invivo_awal!E107</f>
        <v>crude_peptide</v>
      </c>
      <c r="F107" s="1" t="n">
        <f aca="false">IF(E107="control",1,IF(E107="peptide",2,IF(E107="crude_peptide",3,4)))</f>
        <v>3</v>
      </c>
      <c r="G107" s="1" t="str">
        <f aca="false">AMP_invivo_awal!F107</f>
        <v>feed</v>
      </c>
      <c r="H107" s="1" t="n">
        <f aca="false">AMP_invivo_awal!G107</f>
        <v>5000</v>
      </c>
      <c r="I107" s="2" t="n">
        <f aca="false">H107</f>
        <v>5000</v>
      </c>
      <c r="J107" s="1" t="str">
        <f aca="false">AMP_invivo_awal!H107</f>
        <v>Unknown</v>
      </c>
      <c r="K107" s="1" t="n">
        <f aca="false">IF(J107="Arbor_Acres", 1, IF(J107="ROSS_308", 2, IF(J107="Cobb_500", 3, IF(J107="Lohman_Brown", 4, IF(J107="Lingnan", 5, IF(J107="Unknown", 6, 7))))))</f>
        <v>6</v>
      </c>
      <c r="L107" s="1" t="str">
        <f aca="false">AMP_invivo_awal!I107</f>
        <v>male</v>
      </c>
      <c r="M107" s="1" t="n">
        <f aca="false">IF(L107="male", 1, IF(L107="female", 2, 3))</f>
        <v>1</v>
      </c>
      <c r="N107" s="1" t="str">
        <f aca="false">AMP_invivo_awal!J107</f>
        <v>1-21</v>
      </c>
      <c r="O107" s="1" t="str">
        <f aca="false">AMP_invivo_awal!K107</f>
        <v>unknown</v>
      </c>
      <c r="P107" s="1" t="str">
        <f aca="false">AMP_invivo_awal!L107</f>
        <v>1-21</v>
      </c>
      <c r="Q107" s="4" t="n">
        <v>426.09</v>
      </c>
      <c r="R107" s="4" t="n">
        <v>18.39</v>
      </c>
      <c r="S107" s="4" t="n">
        <v>32.45</v>
      </c>
      <c r="T107" s="4" t="n">
        <v>1.763</v>
      </c>
      <c r="U107" s="4"/>
      <c r="V107" s="4"/>
      <c r="W107" s="4"/>
      <c r="X107" s="4"/>
      <c r="Y107" s="4" t="n">
        <v>426.09</v>
      </c>
      <c r="Z107" s="4" t="n">
        <v>18.39</v>
      </c>
      <c r="AA107" s="4" t="n">
        <v>32.45</v>
      </c>
      <c r="AB107" s="4" t="n">
        <v>1.763</v>
      </c>
      <c r="AC107" s="4" t="n">
        <v>1.1</v>
      </c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 t="n">
        <v>1.002</v>
      </c>
      <c r="BP107" s="4" t="n">
        <v>0.64</v>
      </c>
      <c r="BQ107" s="4" t="n">
        <v>0.362</v>
      </c>
      <c r="BR107" s="4" t="n">
        <f aca="false">BP107/BQ107</f>
        <v>1.76795580110497</v>
      </c>
      <c r="BS107" s="4" t="n">
        <v>124.3113</v>
      </c>
      <c r="BT107" s="4"/>
      <c r="BU107" s="4" t="n">
        <v>16.2414</v>
      </c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 t="n">
        <v>7.14</v>
      </c>
      <c r="ET107" s="4" t="n">
        <v>235.98</v>
      </c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</row>
    <row r="108" customFormat="false" ht="12.8" hidden="false" customHeight="false" outlineLevel="0" collapsed="false">
      <c r="A108" s="1" t="n">
        <f aca="false">AMP_invivo_awal!A108</f>
        <v>33</v>
      </c>
      <c r="B108" s="1" t="str">
        <f aca="false">AMP_invivo_awal!B108</f>
        <v>Liu_et_al.</v>
      </c>
      <c r="C108" s="1" t="n">
        <f aca="false">AMP_invivo_awal!C108</f>
        <v>2010</v>
      </c>
      <c r="D108" s="1" t="str">
        <f aca="false">AMP_invivo_awal!D108</f>
        <v>control</v>
      </c>
      <c r="E108" s="1" t="str">
        <f aca="false">AMP_invivo_awal!E108</f>
        <v>control</v>
      </c>
      <c r="F108" s="1" t="n">
        <f aca="false">IF(E108="control",1,IF(E108="peptide",2,IF(E108="crude_peptide",3,4)))</f>
        <v>1</v>
      </c>
      <c r="G108" s="1" t="str">
        <f aca="false">AMP_invivo_awal!F108</f>
        <v>control</v>
      </c>
      <c r="H108" s="1" t="n">
        <f aca="false">AMP_invivo_awal!G108</f>
        <v>0</v>
      </c>
      <c r="I108" s="2" t="n">
        <f aca="false">H108</f>
        <v>0</v>
      </c>
      <c r="J108" s="1" t="str">
        <f aca="false">AMP_invivo_awal!H108</f>
        <v>Arbor_Acres</v>
      </c>
      <c r="K108" s="1" t="n">
        <f aca="false">IF(J108="Arbor_Acres", 1, IF(J108="ROSS_308", 2, IF(J108="Cobb_500", 3, IF(J108="Lohman_Brown", 4, IF(J108="Lingnan", 5, IF(J108="Unknown", 6, 7))))))</f>
        <v>1</v>
      </c>
      <c r="L108" s="1" t="str">
        <f aca="false">AMP_invivo_awal!I108</f>
        <v>male</v>
      </c>
      <c r="M108" s="1" t="n">
        <f aca="false">IF(L108="male", 1, IF(L108="female", 2, 3))</f>
        <v>1</v>
      </c>
      <c r="N108" s="1" t="str">
        <f aca="false">AMP_invivo_awal!J108</f>
        <v>1-14</v>
      </c>
      <c r="O108" s="1" t="str">
        <f aca="false">AMP_invivo_awal!K108</f>
        <v>15-28</v>
      </c>
      <c r="P108" s="1" t="str">
        <f aca="false">AMP_invivo_awal!L108</f>
        <v>1-28</v>
      </c>
      <c r="Q108" s="4"/>
      <c r="R108" s="4"/>
      <c r="S108" s="4"/>
      <c r="T108" s="4"/>
      <c r="U108" s="4"/>
      <c r="V108" s="4"/>
      <c r="W108" s="4"/>
      <c r="X108" s="4"/>
      <c r="Y108" s="4" t="n">
        <v>971.8</v>
      </c>
      <c r="Z108" s="4" t="n">
        <v>45.39</v>
      </c>
      <c r="AA108" s="4" t="n">
        <v>78.89</v>
      </c>
      <c r="AB108" s="4" t="n">
        <v>1.74</v>
      </c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 t="n">
        <v>0.7</v>
      </c>
      <c r="CI108" s="4"/>
      <c r="CJ108" s="4"/>
      <c r="CK108" s="4"/>
      <c r="CL108" s="4"/>
      <c r="CM108" s="4"/>
      <c r="CN108" s="4" t="n">
        <v>5.1</v>
      </c>
      <c r="CO108" s="4" t="n">
        <v>6.99</v>
      </c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 t="n">
        <v>4.99</v>
      </c>
      <c r="DB108" s="4" t="n">
        <v>6.63</v>
      </c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</row>
    <row r="109" customFormat="false" ht="12.8" hidden="false" customHeight="false" outlineLevel="0" collapsed="false">
      <c r="A109" s="1" t="n">
        <f aca="false">AMP_invivo_awal!A109</f>
        <v>33</v>
      </c>
      <c r="B109" s="1" t="str">
        <f aca="false">AMP_invivo_awal!B109</f>
        <v>Liu_et_al.</v>
      </c>
      <c r="C109" s="1" t="n">
        <f aca="false">AMP_invivo_awal!C109</f>
        <v>2010</v>
      </c>
      <c r="D109" s="1" t="str">
        <f aca="false">AMP_invivo_awal!D109</f>
        <v>lysozyme</v>
      </c>
      <c r="E109" s="1" t="str">
        <f aca="false">AMP_invivo_awal!E109</f>
        <v>purified_peptide</v>
      </c>
      <c r="F109" s="1" t="n">
        <f aca="false">IF(E109="control",1,IF(E109="peptide",2,IF(E109="crude_peptide",3,4)))</f>
        <v>4</v>
      </c>
      <c r="G109" s="1" t="str">
        <f aca="false">AMP_invivo_awal!F109</f>
        <v>feed</v>
      </c>
      <c r="H109" s="1" t="n">
        <f aca="false">AMP_invivo_awal!G109</f>
        <v>40</v>
      </c>
      <c r="I109" s="2" t="n">
        <f aca="false">H109</f>
        <v>40</v>
      </c>
      <c r="J109" s="1" t="str">
        <f aca="false">AMP_invivo_awal!H109</f>
        <v>Arbor_Acres</v>
      </c>
      <c r="K109" s="1" t="n">
        <f aca="false">IF(J109="Arbor_Acres", 1, IF(J109="ROSS_308", 2, IF(J109="Cobb_500", 3, IF(J109="Lohman_Brown", 4, IF(J109="Lingnan", 5, IF(J109="Unknown", 6, 7))))))</f>
        <v>1</v>
      </c>
      <c r="L109" s="1" t="str">
        <f aca="false">AMP_invivo_awal!I109</f>
        <v>male</v>
      </c>
      <c r="M109" s="1" t="n">
        <f aca="false">IF(L109="male", 1, IF(L109="female", 2, 3))</f>
        <v>1</v>
      </c>
      <c r="N109" s="1" t="str">
        <f aca="false">AMP_invivo_awal!J109</f>
        <v>1-14</v>
      </c>
      <c r="O109" s="1" t="str">
        <f aca="false">AMP_invivo_awal!K109</f>
        <v>15-28</v>
      </c>
      <c r="P109" s="1" t="str">
        <f aca="false">AMP_invivo_awal!L109</f>
        <v>1-28</v>
      </c>
      <c r="Q109" s="4"/>
      <c r="R109" s="4"/>
      <c r="S109" s="4"/>
      <c r="T109" s="4"/>
      <c r="U109" s="4"/>
      <c r="V109" s="4"/>
      <c r="W109" s="4"/>
      <c r="X109" s="4"/>
      <c r="Y109" s="4" t="n">
        <v>982.9</v>
      </c>
      <c r="Z109" s="4" t="n">
        <v>45.97</v>
      </c>
      <c r="AA109" s="4" t="n">
        <v>78.24</v>
      </c>
      <c r="AB109" s="4" t="n">
        <v>1.7</v>
      </c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 t="n">
        <v>0.51</v>
      </c>
      <c r="CI109" s="4"/>
      <c r="CJ109" s="4"/>
      <c r="CK109" s="4"/>
      <c r="CL109" s="4"/>
      <c r="CM109" s="4"/>
      <c r="CN109" s="4" t="n">
        <v>4.71</v>
      </c>
      <c r="CO109" s="4" t="n">
        <v>6.79</v>
      </c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 t="n">
        <v>4.5</v>
      </c>
      <c r="DB109" s="4" t="n">
        <v>6.37</v>
      </c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</row>
    <row r="110" customFormat="false" ht="12.8" hidden="false" customHeight="false" outlineLevel="0" collapsed="false">
      <c r="A110" s="1" t="n">
        <f aca="false">AMP_invivo_awal!A110</f>
        <v>34</v>
      </c>
      <c r="B110" s="1" t="str">
        <f aca="false">AMP_invivo_awal!B110</f>
        <v>Liu_et_al.</v>
      </c>
      <c r="C110" s="1" t="n">
        <f aca="false">AMP_invivo_awal!C110</f>
        <v>2010</v>
      </c>
      <c r="D110" s="1" t="str">
        <f aca="false">AMP_invivo_awal!D110</f>
        <v>control</v>
      </c>
      <c r="E110" s="1" t="str">
        <f aca="false">AMP_invivo_awal!E110</f>
        <v>control</v>
      </c>
      <c r="F110" s="1" t="n">
        <f aca="false">IF(E110="control",1,IF(E110="peptide",2,IF(E110="crude_peptide",3,4)))</f>
        <v>1</v>
      </c>
      <c r="G110" s="1" t="str">
        <f aca="false">AMP_invivo_awal!F110</f>
        <v>control</v>
      </c>
      <c r="H110" s="1" t="n">
        <f aca="false">AMP_invivo_awal!G110</f>
        <v>0</v>
      </c>
      <c r="I110" s="2" t="n">
        <f aca="false">H110</f>
        <v>0</v>
      </c>
      <c r="J110" s="1" t="str">
        <f aca="false">AMP_invivo_awal!H110</f>
        <v>Arbor_Acres</v>
      </c>
      <c r="K110" s="1" t="n">
        <f aca="false">IF(J110="Arbor_Acres", 1, IF(J110="ROSS_308", 2, IF(J110="Cobb_500", 3, IF(J110="Lohman_Brown", 4, IF(J110="Lingnan", 5, IF(J110="Unknown", 6, 7))))))</f>
        <v>1</v>
      </c>
      <c r="L110" s="1" t="str">
        <f aca="false">AMP_invivo_awal!I110</f>
        <v>male</v>
      </c>
      <c r="M110" s="1" t="n">
        <f aca="false">IF(L110="male", 1, IF(L110="female", 2, 3))</f>
        <v>1</v>
      </c>
      <c r="N110" s="1" t="str">
        <f aca="false">AMP_invivo_awal!J110</f>
        <v>1-14</v>
      </c>
      <c r="O110" s="1" t="str">
        <f aca="false">AMP_invivo_awal!K110</f>
        <v>15-28</v>
      </c>
      <c r="P110" s="1" t="str">
        <f aca="false">AMP_invivo_awal!L110</f>
        <v>1-28</v>
      </c>
      <c r="Q110" s="4"/>
      <c r="R110" s="4"/>
      <c r="S110" s="4"/>
      <c r="T110" s="4"/>
      <c r="U110" s="4"/>
      <c r="V110" s="4"/>
      <c r="W110" s="4"/>
      <c r="X110" s="4"/>
      <c r="Y110" s="4" t="n">
        <v>917.6</v>
      </c>
      <c r="Z110" s="4" t="n">
        <v>41.13</v>
      </c>
      <c r="AA110" s="4" t="n">
        <v>74.91</v>
      </c>
      <c r="AB110" s="4" t="n">
        <v>1.82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 t="n">
        <v>4.79</v>
      </c>
      <c r="CI110" s="4"/>
      <c r="CJ110" s="4"/>
      <c r="CK110" s="4"/>
      <c r="CL110" s="4"/>
      <c r="CM110" s="4"/>
      <c r="CN110" s="4" t="n">
        <v>5.1</v>
      </c>
      <c r="CO110" s="4" t="n">
        <v>6.99</v>
      </c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 t="n">
        <v>4.99</v>
      </c>
      <c r="DB110" s="4" t="n">
        <v>6.63</v>
      </c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</row>
    <row r="111" customFormat="false" ht="12.8" hidden="false" customHeight="false" outlineLevel="0" collapsed="false">
      <c r="A111" s="1" t="n">
        <f aca="false">AMP_invivo_awal!A111</f>
        <v>34</v>
      </c>
      <c r="B111" s="1" t="str">
        <f aca="false">AMP_invivo_awal!B111</f>
        <v>Liu_et_al.</v>
      </c>
      <c r="C111" s="1" t="n">
        <f aca="false">AMP_invivo_awal!C111</f>
        <v>2010</v>
      </c>
      <c r="D111" s="1" t="str">
        <f aca="false">AMP_invivo_awal!D111</f>
        <v>lysozyme</v>
      </c>
      <c r="E111" s="1" t="str">
        <f aca="false">AMP_invivo_awal!E111</f>
        <v>purified_peptide</v>
      </c>
      <c r="F111" s="1" t="n">
        <f aca="false">IF(E111="control",1,IF(E111="peptide",2,IF(E111="crude_peptide",3,4)))</f>
        <v>4</v>
      </c>
      <c r="G111" s="1" t="str">
        <f aca="false">AMP_invivo_awal!F111</f>
        <v>feed</v>
      </c>
      <c r="H111" s="1" t="n">
        <f aca="false">AMP_invivo_awal!G111</f>
        <v>40</v>
      </c>
      <c r="I111" s="2" t="n">
        <f aca="false">H111</f>
        <v>40</v>
      </c>
      <c r="J111" s="1" t="str">
        <f aca="false">AMP_invivo_awal!H111</f>
        <v>Arbor_Acres</v>
      </c>
      <c r="K111" s="1" t="n">
        <f aca="false">IF(J111="Arbor_Acres", 1, IF(J111="ROSS_308", 2, IF(J111="Cobb_500", 3, IF(J111="Lohman_Brown", 4, IF(J111="Lingnan", 5, IF(J111="Unknown", 6, 7))))))</f>
        <v>1</v>
      </c>
      <c r="L111" s="1" t="str">
        <f aca="false">AMP_invivo_awal!I111</f>
        <v>male</v>
      </c>
      <c r="M111" s="1" t="n">
        <f aca="false">IF(L111="male", 1, IF(L111="female", 2, 3))</f>
        <v>1</v>
      </c>
      <c r="N111" s="1" t="str">
        <f aca="false">AMP_invivo_awal!J111</f>
        <v>1-14</v>
      </c>
      <c r="O111" s="1" t="str">
        <f aca="false">AMP_invivo_awal!K111</f>
        <v>15-28</v>
      </c>
      <c r="P111" s="1" t="str">
        <f aca="false">AMP_invivo_awal!L111</f>
        <v>1-28</v>
      </c>
      <c r="Q111" s="4"/>
      <c r="R111" s="4"/>
      <c r="S111" s="4"/>
      <c r="T111" s="4"/>
      <c r="U111" s="4"/>
      <c r="V111" s="4"/>
      <c r="W111" s="4"/>
      <c r="X111" s="4"/>
      <c r="Y111" s="4" t="n">
        <v>951.3</v>
      </c>
      <c r="Z111" s="4" t="n">
        <v>44.51</v>
      </c>
      <c r="AA111" s="4" t="n">
        <v>76.57</v>
      </c>
      <c r="AB111" s="4" t="n">
        <v>1.72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 t="n">
        <v>3.67</v>
      </c>
      <c r="CI111" s="4"/>
      <c r="CJ111" s="4"/>
      <c r="CK111" s="4"/>
      <c r="CL111" s="4"/>
      <c r="CM111" s="4"/>
      <c r="CN111" s="4" t="n">
        <v>6.38</v>
      </c>
      <c r="CO111" s="4" t="n">
        <v>7.48</v>
      </c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 t="n">
        <v>5.56</v>
      </c>
      <c r="DB111" s="4" t="n">
        <v>7.13</v>
      </c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</row>
    <row r="112" customFormat="false" ht="12.8" hidden="false" customHeight="false" outlineLevel="0" collapsed="false">
      <c r="A112" s="1" t="n">
        <f aca="false">AMP_invivo_awal!A112</f>
        <v>35</v>
      </c>
      <c r="B112" s="1" t="str">
        <f aca="false">AMP_invivo_awal!B112</f>
        <v>Frikha_et_al.</v>
      </c>
      <c r="C112" s="1" t="n">
        <f aca="false">AMP_invivo_awal!C112</f>
        <v>2014</v>
      </c>
      <c r="D112" s="1" t="str">
        <f aca="false">AMP_invivo_awal!D112</f>
        <v>control</v>
      </c>
      <c r="E112" s="1" t="str">
        <f aca="false">AMP_invivo_awal!E112</f>
        <v>control</v>
      </c>
      <c r="F112" s="1" t="n">
        <f aca="false">IF(E112="control",1,IF(E112="peptide",2,IF(E112="crude_peptide",3,4)))</f>
        <v>1</v>
      </c>
      <c r="G112" s="1" t="str">
        <f aca="false">AMP_invivo_awal!F112</f>
        <v>control</v>
      </c>
      <c r="H112" s="1" t="n">
        <f aca="false">AMP_invivo_awal!G112</f>
        <v>0</v>
      </c>
      <c r="I112" s="2" t="n">
        <f aca="false">H112</f>
        <v>0</v>
      </c>
      <c r="J112" s="1" t="str">
        <f aca="false">AMP_invivo_awal!H112</f>
        <v>ROSS_308</v>
      </c>
      <c r="K112" s="1" t="n">
        <f aca="false">IF(J112="Arbor_Acres", 1, IF(J112="ROSS_308", 2, IF(J112="Cobb_500", 3, IF(J112="Lohman_Brown", 4, IF(J112="Lingnan", 5, IF(J112="Unknown", 6, 7))))))</f>
        <v>2</v>
      </c>
      <c r="L112" s="1" t="str">
        <f aca="false">AMP_invivo_awal!I112</f>
        <v>male</v>
      </c>
      <c r="M112" s="1" t="n">
        <f aca="false">IF(L112="male", 1, IF(L112="female", 2, 3))</f>
        <v>1</v>
      </c>
      <c r="N112" s="1" t="str">
        <f aca="false">AMP_invivo_awal!J112</f>
        <v>1-15</v>
      </c>
      <c r="O112" s="1" t="str">
        <f aca="false">AMP_invivo_awal!K112</f>
        <v>16-22</v>
      </c>
      <c r="P112" s="1" t="str">
        <f aca="false">AMP_invivo_awal!L112</f>
        <v>1-22</v>
      </c>
      <c r="Q112" s="4" t="n">
        <v>1143</v>
      </c>
      <c r="R112" s="4" t="n">
        <v>50</v>
      </c>
      <c r="S112" s="4" t="n">
        <v>68.2</v>
      </c>
      <c r="T112" s="4" t="n">
        <v>1.36</v>
      </c>
      <c r="U112" s="4" t="n">
        <v>2638.5</v>
      </c>
      <c r="V112" s="4" t="n">
        <v>99.7</v>
      </c>
      <c r="W112" s="4" t="n">
        <v>186.3</v>
      </c>
      <c r="X112" s="4" t="n">
        <v>1.87</v>
      </c>
      <c r="Y112" s="4" t="n">
        <v>2638.5</v>
      </c>
      <c r="Z112" s="4" t="n">
        <v>70.1</v>
      </c>
      <c r="AA112" s="4" t="n">
        <v>116.1</v>
      </c>
      <c r="AB112" s="4" t="n">
        <v>1.66</v>
      </c>
      <c r="AC112" s="4"/>
      <c r="AD112" s="4" t="n">
        <v>2.8</v>
      </c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</row>
    <row r="113" customFormat="false" ht="12.8" hidden="false" customHeight="false" outlineLevel="0" collapsed="false">
      <c r="A113" s="1" t="n">
        <f aca="false">AMP_invivo_awal!A113</f>
        <v>35</v>
      </c>
      <c r="B113" s="1" t="str">
        <f aca="false">AMP_invivo_awal!B113</f>
        <v>Frikha_et_al.</v>
      </c>
      <c r="C113" s="1" t="n">
        <f aca="false">AMP_invivo_awal!C113</f>
        <v>2014</v>
      </c>
      <c r="D113" s="1" t="str">
        <f aca="false">AMP_invivo_awal!D113</f>
        <v>hydrolyzed_porcine_mucosa</v>
      </c>
      <c r="E113" s="1" t="str">
        <f aca="false">AMP_invivo_awal!E113</f>
        <v>crude_peptide</v>
      </c>
      <c r="F113" s="1" t="n">
        <f aca="false">IF(E113="control",1,IF(E113="peptide",2,IF(E113="crude_peptide",3,4)))</f>
        <v>3</v>
      </c>
      <c r="G113" s="1" t="str">
        <f aca="false">AMP_invivo_awal!F113</f>
        <v>feed</v>
      </c>
      <c r="H113" s="1" t="n">
        <f aca="false">AMP_invivo_awal!G113</f>
        <v>25000</v>
      </c>
      <c r="I113" s="2" t="n">
        <f aca="false">H113</f>
        <v>25000</v>
      </c>
      <c r="J113" s="1" t="str">
        <f aca="false">AMP_invivo_awal!H113</f>
        <v>ROSS_308</v>
      </c>
      <c r="K113" s="1" t="n">
        <f aca="false">IF(J113="Arbor_Acres", 1, IF(J113="ROSS_308", 2, IF(J113="Cobb_500", 3, IF(J113="Lohman_Brown", 4, IF(J113="Lingnan", 5, IF(J113="Unknown", 6, 7))))))</f>
        <v>2</v>
      </c>
      <c r="L113" s="1" t="str">
        <f aca="false">AMP_invivo_awal!I113</f>
        <v>male</v>
      </c>
      <c r="M113" s="1" t="n">
        <f aca="false">IF(L113="male", 1, IF(L113="female", 2, 3))</f>
        <v>1</v>
      </c>
      <c r="N113" s="1" t="str">
        <f aca="false">AMP_invivo_awal!J113</f>
        <v>1-15</v>
      </c>
      <c r="O113" s="1" t="str">
        <f aca="false">AMP_invivo_awal!K113</f>
        <v>16-22</v>
      </c>
      <c r="P113" s="1" t="str">
        <f aca="false">AMP_invivo_awal!L113</f>
        <v>1-22</v>
      </c>
      <c r="Q113" s="4" t="n">
        <v>1173.8</v>
      </c>
      <c r="R113" s="4" t="n">
        <v>51.4</v>
      </c>
      <c r="S113" s="4" t="n">
        <v>68.3</v>
      </c>
      <c r="T113" s="4" t="n">
        <v>1.33</v>
      </c>
      <c r="U113" s="4" t="n">
        <v>2702.3</v>
      </c>
      <c r="V113" s="4" t="n">
        <v>101.9</v>
      </c>
      <c r="W113" s="4" t="n">
        <v>195.1</v>
      </c>
      <c r="X113" s="4" t="n">
        <v>1.92</v>
      </c>
      <c r="Y113" s="4" t="n">
        <v>2702.3</v>
      </c>
      <c r="Z113" s="4" t="n">
        <v>71.9</v>
      </c>
      <c r="AA113" s="4" t="n">
        <v>119.7</v>
      </c>
      <c r="AB113" s="4" t="n">
        <v>1.67</v>
      </c>
      <c r="AC113" s="4"/>
      <c r="AD113" s="4" t="n">
        <v>2.6</v>
      </c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</row>
    <row r="114" customFormat="false" ht="12.8" hidden="false" customHeight="false" outlineLevel="0" collapsed="false">
      <c r="A114" s="1" t="n">
        <f aca="false">AMP_invivo_awal!A114</f>
        <v>35</v>
      </c>
      <c r="B114" s="1" t="str">
        <f aca="false">AMP_invivo_awal!B114</f>
        <v>Frikha_et_al.</v>
      </c>
      <c r="C114" s="1" t="n">
        <f aca="false">AMP_invivo_awal!C114</f>
        <v>2014</v>
      </c>
      <c r="D114" s="1" t="str">
        <f aca="false">AMP_invivo_awal!D114</f>
        <v>hydrolyzed_porcine_mucosa</v>
      </c>
      <c r="E114" s="1" t="str">
        <f aca="false">AMP_invivo_awal!E114</f>
        <v>crude_peptide</v>
      </c>
      <c r="F114" s="1" t="n">
        <f aca="false">IF(E114="control",1,IF(E114="peptide",2,IF(E114="crude_peptide",3,4)))</f>
        <v>3</v>
      </c>
      <c r="G114" s="1" t="str">
        <f aca="false">AMP_invivo_awal!F114</f>
        <v>feed</v>
      </c>
      <c r="H114" s="1" t="n">
        <f aca="false">AMP_invivo_awal!G114</f>
        <v>50000</v>
      </c>
      <c r="I114" s="2" t="n">
        <f aca="false">H114</f>
        <v>50000</v>
      </c>
      <c r="J114" s="1" t="str">
        <f aca="false">AMP_invivo_awal!H114</f>
        <v>ROSS_308</v>
      </c>
      <c r="K114" s="1" t="n">
        <f aca="false">IF(J114="Arbor_Acres", 1, IF(J114="ROSS_308", 2, IF(J114="Cobb_500", 3, IF(J114="Lohman_Brown", 4, IF(J114="Lingnan", 5, IF(J114="Unknown", 6, 7))))))</f>
        <v>2</v>
      </c>
      <c r="L114" s="1" t="str">
        <f aca="false">AMP_invivo_awal!I114</f>
        <v>male</v>
      </c>
      <c r="M114" s="1" t="n">
        <f aca="false">IF(L114="male", 1, IF(L114="female", 2, 3))</f>
        <v>1</v>
      </c>
      <c r="N114" s="1" t="str">
        <f aca="false">AMP_invivo_awal!J114</f>
        <v>1-15</v>
      </c>
      <c r="O114" s="1" t="str">
        <f aca="false">AMP_invivo_awal!K114</f>
        <v>16-22</v>
      </c>
      <c r="P114" s="1" t="str">
        <f aca="false">AMP_invivo_awal!L114</f>
        <v>1-22</v>
      </c>
      <c r="Q114" s="4" t="n">
        <v>1184.8</v>
      </c>
      <c r="R114" s="4" t="n">
        <v>51.9</v>
      </c>
      <c r="S114" s="4" t="n">
        <v>69</v>
      </c>
      <c r="T114" s="4" t="n">
        <v>1.33</v>
      </c>
      <c r="U114" s="4" t="n">
        <v>2719.3</v>
      </c>
      <c r="V114" s="4" t="n">
        <v>102.3</v>
      </c>
      <c r="W114" s="4" t="n">
        <v>193.4</v>
      </c>
      <c r="X114" s="4" t="n">
        <v>1.89</v>
      </c>
      <c r="Y114" s="4" t="n">
        <v>2719.3</v>
      </c>
      <c r="Z114" s="4" t="n">
        <v>72.3</v>
      </c>
      <c r="AA114" s="4" t="n">
        <v>119.4</v>
      </c>
      <c r="AB114" s="4" t="n">
        <v>1.65</v>
      </c>
      <c r="AC114" s="4"/>
      <c r="AD114" s="4" t="n">
        <v>3</v>
      </c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</row>
    <row r="115" customFormat="false" ht="12.8" hidden="false" customHeight="false" outlineLevel="0" collapsed="false">
      <c r="A115" s="1" t="n">
        <f aca="false">AMP_invivo_awal!A115</f>
        <v>35</v>
      </c>
      <c r="B115" s="1" t="str">
        <f aca="false">AMP_invivo_awal!B115</f>
        <v>Frikha_et_al.</v>
      </c>
      <c r="C115" s="1" t="n">
        <f aca="false">AMP_invivo_awal!C115</f>
        <v>2014</v>
      </c>
      <c r="D115" s="1" t="str">
        <f aca="false">AMP_invivo_awal!D115</f>
        <v>hydrolyzed_porcine_mucosa</v>
      </c>
      <c r="E115" s="1" t="str">
        <f aca="false">AMP_invivo_awal!E115</f>
        <v>crude_peptide</v>
      </c>
      <c r="F115" s="1" t="n">
        <f aca="false">IF(E115="control",1,IF(E115="peptide",2,IF(E115="crude_peptide",3,4)))</f>
        <v>3</v>
      </c>
      <c r="G115" s="1" t="str">
        <f aca="false">AMP_invivo_awal!F115</f>
        <v>feed</v>
      </c>
      <c r="H115" s="1" t="n">
        <f aca="false">AMP_invivo_awal!G115</f>
        <v>75000</v>
      </c>
      <c r="I115" s="2" t="n">
        <f aca="false">H115</f>
        <v>75000</v>
      </c>
      <c r="J115" s="1" t="str">
        <f aca="false">AMP_invivo_awal!H115</f>
        <v>ROSS_308</v>
      </c>
      <c r="K115" s="1" t="n">
        <f aca="false">IF(J115="Arbor_Acres", 1, IF(J115="ROSS_308", 2, IF(J115="Cobb_500", 3, IF(J115="Lohman_Brown", 4, IF(J115="Lingnan", 5, IF(J115="Unknown", 6, 7))))))</f>
        <v>2</v>
      </c>
      <c r="L115" s="1" t="str">
        <f aca="false">AMP_invivo_awal!I115</f>
        <v>male</v>
      </c>
      <c r="M115" s="1" t="n">
        <f aca="false">IF(L115="male", 1, IF(L115="female", 2, 3))</f>
        <v>1</v>
      </c>
      <c r="N115" s="1" t="str">
        <f aca="false">AMP_invivo_awal!J115</f>
        <v>1-15</v>
      </c>
      <c r="O115" s="1" t="str">
        <f aca="false">AMP_invivo_awal!K115</f>
        <v>16-22</v>
      </c>
      <c r="P115" s="1" t="str">
        <f aca="false">AMP_invivo_awal!L115</f>
        <v>1-22</v>
      </c>
      <c r="Q115" s="4" t="n">
        <v>1138.6</v>
      </c>
      <c r="R115" s="4" t="n">
        <v>49.8</v>
      </c>
      <c r="S115" s="4" t="n">
        <v>66.2</v>
      </c>
      <c r="T115" s="4" t="n">
        <v>1.33</v>
      </c>
      <c r="U115" s="4" t="n">
        <v>2628.1</v>
      </c>
      <c r="V115" s="4" t="n">
        <v>99.3</v>
      </c>
      <c r="W115" s="4" t="n">
        <v>187.5</v>
      </c>
      <c r="X115" s="4" t="n">
        <v>1.89</v>
      </c>
      <c r="Y115" s="4" t="n">
        <v>2628.1</v>
      </c>
      <c r="Z115" s="4" t="n">
        <v>69.9</v>
      </c>
      <c r="AA115" s="4" t="n">
        <v>115.4</v>
      </c>
      <c r="AB115" s="4" t="n">
        <v>1.65</v>
      </c>
      <c r="AC115" s="4"/>
      <c r="AD115" s="4" t="n">
        <v>3.2</v>
      </c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</row>
    <row r="116" customFormat="false" ht="12.8" hidden="false" customHeight="false" outlineLevel="0" collapsed="false">
      <c r="A116" s="1" t="n">
        <f aca="false">AMP_invivo_awal!A116</f>
        <v>36</v>
      </c>
      <c r="B116" s="1" t="str">
        <f aca="false">AMP_invivo_awal!B116</f>
        <v>Frikha_et_al.</v>
      </c>
      <c r="C116" s="1" t="n">
        <f aca="false">AMP_invivo_awal!C116</f>
        <v>2014</v>
      </c>
      <c r="D116" s="1" t="str">
        <f aca="false">AMP_invivo_awal!D116</f>
        <v>control</v>
      </c>
      <c r="E116" s="1" t="str">
        <f aca="false">AMP_invivo_awal!E116</f>
        <v>control</v>
      </c>
      <c r="F116" s="1" t="n">
        <f aca="false">IF(E116="control",1,IF(E116="peptide",2,IF(E116="crude_peptide",3,4)))</f>
        <v>1</v>
      </c>
      <c r="G116" s="1" t="str">
        <f aca="false">AMP_invivo_awal!F116</f>
        <v>control</v>
      </c>
      <c r="H116" s="1" t="n">
        <f aca="false">AMP_invivo_awal!G116</f>
        <v>0</v>
      </c>
      <c r="I116" s="2" t="n">
        <f aca="false">H116</f>
        <v>0</v>
      </c>
      <c r="J116" s="1" t="str">
        <f aca="false">AMP_invivo_awal!H116</f>
        <v>ROSS_308</v>
      </c>
      <c r="K116" s="1" t="n">
        <f aca="false">IF(J116="Arbor_Acres", 1, IF(J116="ROSS_308", 2, IF(J116="Cobb_500", 3, IF(J116="Lohman_Brown", 4, IF(J116="Lingnan", 5, IF(J116="Unknown", 6, 7))))))</f>
        <v>2</v>
      </c>
      <c r="L116" s="1" t="str">
        <f aca="false">AMP_invivo_awal!I116</f>
        <v>male</v>
      </c>
      <c r="M116" s="1" t="n">
        <f aca="false">IF(L116="male", 1, IF(L116="female", 2, 3))</f>
        <v>1</v>
      </c>
      <c r="N116" s="1" t="str">
        <f aca="false">AMP_invivo_awal!J116</f>
        <v>1-15</v>
      </c>
      <c r="O116" s="1" t="str">
        <f aca="false">AMP_invivo_awal!K116</f>
        <v>16-22</v>
      </c>
      <c r="P116" s="1" t="str">
        <f aca="false">AMP_invivo_awal!L116</f>
        <v>1-22</v>
      </c>
      <c r="Q116" s="4" t="n">
        <v>1151.8</v>
      </c>
      <c r="R116" s="4" t="n">
        <v>50.4</v>
      </c>
      <c r="S116" s="4" t="n">
        <v>68.2</v>
      </c>
      <c r="T116" s="4" t="n">
        <v>1.36</v>
      </c>
      <c r="U116" s="4" t="n">
        <v>2701.3</v>
      </c>
      <c r="V116" s="4" t="n">
        <v>103.3</v>
      </c>
      <c r="W116" s="4" t="n">
        <v>194.3</v>
      </c>
      <c r="X116" s="4" t="n">
        <v>1.88</v>
      </c>
      <c r="Y116" s="4" t="n">
        <v>2701.3</v>
      </c>
      <c r="Z116" s="4" t="n">
        <v>71.8</v>
      </c>
      <c r="AA116" s="4" t="n">
        <v>119.3</v>
      </c>
      <c r="AB116" s="4" t="n">
        <v>1.66</v>
      </c>
      <c r="AC116" s="4"/>
      <c r="AD116" s="4" t="n">
        <v>2.8</v>
      </c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</row>
    <row r="117" customFormat="false" ht="12.8" hidden="false" customHeight="false" outlineLevel="0" collapsed="false">
      <c r="A117" s="1" t="n">
        <f aca="false">AMP_invivo_awal!A117</f>
        <v>36</v>
      </c>
      <c r="B117" s="1" t="str">
        <f aca="false">AMP_invivo_awal!B117</f>
        <v>Frikha_et_al.</v>
      </c>
      <c r="C117" s="1" t="n">
        <f aca="false">AMP_invivo_awal!C117</f>
        <v>2014</v>
      </c>
      <c r="D117" s="1" t="str">
        <f aca="false">AMP_invivo_awal!D117</f>
        <v>hydrolyzed_porcine_mucosa</v>
      </c>
      <c r="E117" s="1" t="str">
        <f aca="false">AMP_invivo_awal!E117</f>
        <v>crude_peptide</v>
      </c>
      <c r="F117" s="1" t="n">
        <f aca="false">IF(E117="control",1,IF(E117="peptide",2,IF(E117="crude_peptide",3,4)))</f>
        <v>3</v>
      </c>
      <c r="G117" s="1" t="str">
        <f aca="false">AMP_invivo_awal!F117</f>
        <v>feed</v>
      </c>
      <c r="H117" s="1" t="n">
        <f aca="false">AMP_invivo_awal!G117</f>
        <v>25000</v>
      </c>
      <c r="I117" s="2" t="n">
        <f aca="false">H117</f>
        <v>25000</v>
      </c>
      <c r="J117" s="1" t="str">
        <f aca="false">AMP_invivo_awal!H117</f>
        <v>ROSS_308</v>
      </c>
      <c r="K117" s="1" t="n">
        <f aca="false">IF(J117="Arbor_Acres", 1, IF(J117="ROSS_308", 2, IF(J117="Cobb_500", 3, IF(J117="Lohman_Brown", 4, IF(J117="Lingnan", 5, IF(J117="Unknown", 6, 7))))))</f>
        <v>2</v>
      </c>
      <c r="L117" s="1" t="str">
        <f aca="false">AMP_invivo_awal!I117</f>
        <v>male</v>
      </c>
      <c r="M117" s="1" t="n">
        <f aca="false">IF(L117="male", 1, IF(L117="female", 2, 3))</f>
        <v>1</v>
      </c>
      <c r="N117" s="1" t="str">
        <f aca="false">AMP_invivo_awal!J117</f>
        <v>1-15</v>
      </c>
      <c r="O117" s="1" t="str">
        <f aca="false">AMP_invivo_awal!K117</f>
        <v>16-22</v>
      </c>
      <c r="P117" s="1" t="str">
        <f aca="false">AMP_invivo_awal!L117</f>
        <v>1-22</v>
      </c>
      <c r="Q117" s="4" t="n">
        <v>1195.8</v>
      </c>
      <c r="R117" s="4" t="n">
        <v>52.4</v>
      </c>
      <c r="S117" s="4" t="n">
        <v>70.1</v>
      </c>
      <c r="T117" s="4" t="n">
        <v>1.34</v>
      </c>
      <c r="U117" s="4" t="n">
        <v>2730.3</v>
      </c>
      <c r="V117" s="4" t="n">
        <v>102.3</v>
      </c>
      <c r="W117" s="4" t="n">
        <v>195.3</v>
      </c>
      <c r="X117" s="4" t="n">
        <v>1.91</v>
      </c>
      <c r="Y117" s="4" t="n">
        <v>2730.3</v>
      </c>
      <c r="Z117" s="4" t="n">
        <v>72.6</v>
      </c>
      <c r="AA117" s="4" t="n">
        <v>120.9</v>
      </c>
      <c r="AB117" s="4" t="n">
        <v>1.66</v>
      </c>
      <c r="AC117" s="4"/>
      <c r="AD117" s="4" t="n">
        <v>3</v>
      </c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</row>
    <row r="118" customFormat="false" ht="12.8" hidden="false" customHeight="false" outlineLevel="0" collapsed="false">
      <c r="A118" s="1" t="n">
        <f aca="false">AMP_invivo_awal!A118</f>
        <v>36</v>
      </c>
      <c r="B118" s="1" t="str">
        <f aca="false">AMP_invivo_awal!B118</f>
        <v>Frikha_et_al.</v>
      </c>
      <c r="C118" s="1" t="n">
        <f aca="false">AMP_invivo_awal!C118</f>
        <v>2014</v>
      </c>
      <c r="D118" s="1" t="str">
        <f aca="false">AMP_invivo_awal!D118</f>
        <v>hydrolyzed_porcine_mucosa</v>
      </c>
      <c r="E118" s="1" t="str">
        <f aca="false">AMP_invivo_awal!E118</f>
        <v>crude_peptide</v>
      </c>
      <c r="F118" s="1" t="n">
        <f aca="false">IF(E118="control",1,IF(E118="peptide",2,IF(E118="crude_peptide",3,4)))</f>
        <v>3</v>
      </c>
      <c r="G118" s="1" t="str">
        <f aca="false">AMP_invivo_awal!F118</f>
        <v>feed</v>
      </c>
      <c r="H118" s="1" t="n">
        <f aca="false">AMP_invivo_awal!G118</f>
        <v>50000</v>
      </c>
      <c r="I118" s="2" t="n">
        <f aca="false">H118</f>
        <v>50000</v>
      </c>
      <c r="J118" s="1" t="str">
        <f aca="false">AMP_invivo_awal!H118</f>
        <v>ROSS_308</v>
      </c>
      <c r="K118" s="1" t="n">
        <f aca="false">IF(J118="Arbor_Acres", 1, IF(J118="ROSS_308", 2, IF(J118="Cobb_500", 3, IF(J118="Lohman_Brown", 4, IF(J118="Lingnan", 5, IF(J118="Unknown", 6, 7))))))</f>
        <v>2</v>
      </c>
      <c r="L118" s="1" t="str">
        <f aca="false">AMP_invivo_awal!I118</f>
        <v>male</v>
      </c>
      <c r="M118" s="1" t="n">
        <f aca="false">IF(L118="male", 1, IF(L118="female", 2, 3))</f>
        <v>1</v>
      </c>
      <c r="N118" s="1" t="str">
        <f aca="false">AMP_invivo_awal!J118</f>
        <v>1-15</v>
      </c>
      <c r="O118" s="1" t="str">
        <f aca="false">AMP_invivo_awal!K118</f>
        <v>16-22</v>
      </c>
      <c r="P118" s="1" t="str">
        <f aca="false">AMP_invivo_awal!L118</f>
        <v>1-22</v>
      </c>
      <c r="Q118" s="4" t="n">
        <v>1173.8</v>
      </c>
      <c r="R118" s="4" t="n">
        <v>51.4</v>
      </c>
      <c r="S118" s="4" t="n">
        <v>67.8</v>
      </c>
      <c r="T118" s="4" t="n">
        <v>1.32</v>
      </c>
      <c r="U118" s="4" t="n">
        <v>2763.8</v>
      </c>
      <c r="V118" s="4" t="n">
        <v>106</v>
      </c>
      <c r="W118" s="4" t="n">
        <v>196.7</v>
      </c>
      <c r="X118" s="4" t="n">
        <v>1.86</v>
      </c>
      <c r="Y118" s="4" t="n">
        <v>2763.8</v>
      </c>
      <c r="Z118" s="4" t="n">
        <v>73.5</v>
      </c>
      <c r="AA118" s="4" t="n">
        <v>120.1</v>
      </c>
      <c r="AB118" s="4" t="n">
        <v>1.63</v>
      </c>
      <c r="AC118" s="4"/>
      <c r="AD118" s="4" t="n">
        <v>3.2</v>
      </c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</row>
    <row r="119" customFormat="false" ht="12.8" hidden="false" customHeight="false" outlineLevel="0" collapsed="false">
      <c r="A119" s="1" t="n">
        <f aca="false">AMP_invivo_awal!A119</f>
        <v>36</v>
      </c>
      <c r="B119" s="1" t="str">
        <f aca="false">AMP_invivo_awal!B119</f>
        <v>Frikha_et_al.</v>
      </c>
      <c r="C119" s="1" t="n">
        <f aca="false">AMP_invivo_awal!C119</f>
        <v>2014</v>
      </c>
      <c r="D119" s="1" t="str">
        <f aca="false">AMP_invivo_awal!D119</f>
        <v>hydrolyzed_porcine_mucosa</v>
      </c>
      <c r="E119" s="1" t="str">
        <f aca="false">AMP_invivo_awal!E119</f>
        <v>crude_peptide</v>
      </c>
      <c r="F119" s="1" t="n">
        <f aca="false">IF(E119="control",1,IF(E119="peptide",2,IF(E119="crude_peptide",3,4)))</f>
        <v>3</v>
      </c>
      <c r="G119" s="1" t="str">
        <f aca="false">AMP_invivo_awal!F119</f>
        <v>feed</v>
      </c>
      <c r="H119" s="1" t="n">
        <f aca="false">AMP_invivo_awal!G119</f>
        <v>75000</v>
      </c>
      <c r="I119" s="2" t="n">
        <f aca="false">H119</f>
        <v>75000</v>
      </c>
      <c r="J119" s="1" t="str">
        <f aca="false">AMP_invivo_awal!H119</f>
        <v>ROSS_308</v>
      </c>
      <c r="K119" s="1" t="n">
        <f aca="false">IF(J119="Arbor_Acres", 1, IF(J119="ROSS_308", 2, IF(J119="Cobb_500", 3, IF(J119="Lohman_Brown", 4, IF(J119="Lingnan", 5, IF(J119="Unknown", 6, 7))))))</f>
        <v>2</v>
      </c>
      <c r="L119" s="1" t="str">
        <f aca="false">AMP_invivo_awal!I119</f>
        <v>male</v>
      </c>
      <c r="M119" s="1" t="n">
        <f aca="false">IF(L119="male", 1, IF(L119="female", 2, 3))</f>
        <v>1</v>
      </c>
      <c r="N119" s="1" t="str">
        <f aca="false">AMP_invivo_awal!J119</f>
        <v>1-15</v>
      </c>
      <c r="O119" s="1" t="str">
        <f aca="false">AMP_invivo_awal!K119</f>
        <v>16-22</v>
      </c>
      <c r="P119" s="1" t="str">
        <f aca="false">AMP_invivo_awal!L119</f>
        <v>1-22</v>
      </c>
      <c r="Q119" s="4" t="n">
        <v>1176</v>
      </c>
      <c r="R119" s="4" t="n">
        <v>51.5</v>
      </c>
      <c r="S119" s="4" t="n">
        <v>68.6</v>
      </c>
      <c r="T119" s="4" t="n">
        <v>1.33</v>
      </c>
      <c r="U119" s="4" t="n">
        <v>2677.5</v>
      </c>
      <c r="V119" s="4" t="n">
        <v>100.1</v>
      </c>
      <c r="W119" s="4" t="n">
        <v>193.6</v>
      </c>
      <c r="X119" s="4" t="n">
        <v>1.93</v>
      </c>
      <c r="Y119" s="4" t="n">
        <v>2677.5</v>
      </c>
      <c r="Z119" s="4" t="n">
        <v>71.2</v>
      </c>
      <c r="AA119" s="4" t="n">
        <v>119.3</v>
      </c>
      <c r="AB119" s="4" t="n">
        <v>1.68</v>
      </c>
      <c r="AC119" s="4"/>
      <c r="AD119" s="4" t="n">
        <v>3</v>
      </c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</row>
    <row r="120" customFormat="false" ht="12.8" hidden="false" customHeight="false" outlineLevel="0" collapsed="false">
      <c r="A120" s="1" t="n">
        <f aca="false">AMP_invivo_awal!A120</f>
        <v>37</v>
      </c>
      <c r="B120" s="1" t="str">
        <f aca="false">AMP_invivo_awal!B120</f>
        <v>Frikha_et_al.</v>
      </c>
      <c r="C120" s="1" t="n">
        <f aca="false">AMP_invivo_awal!C120</f>
        <v>2014</v>
      </c>
      <c r="D120" s="1" t="str">
        <f aca="false">AMP_invivo_awal!D120</f>
        <v>control</v>
      </c>
      <c r="E120" s="1" t="str">
        <f aca="false">AMP_invivo_awal!E120</f>
        <v>control</v>
      </c>
      <c r="F120" s="1" t="n">
        <f aca="false">IF(E120="control",1,IF(E120="peptide",2,IF(E120="crude_peptide",3,4)))</f>
        <v>1</v>
      </c>
      <c r="G120" s="1" t="str">
        <f aca="false">AMP_invivo_awal!F120</f>
        <v>control</v>
      </c>
      <c r="H120" s="1" t="n">
        <f aca="false">AMP_invivo_awal!G120</f>
        <v>0</v>
      </c>
      <c r="I120" s="2" t="n">
        <f aca="false">H120</f>
        <v>0</v>
      </c>
      <c r="J120" s="1" t="str">
        <f aca="false">AMP_invivo_awal!H120</f>
        <v>ROSS_308</v>
      </c>
      <c r="K120" s="1" t="n">
        <f aca="false">IF(J120="Arbor_Acres", 1, IF(J120="ROSS_308", 2, IF(J120="Cobb_500", 3, IF(J120="Lohman_Brown", 4, IF(J120="Lingnan", 5, IF(J120="Unknown", 6, 7))))))</f>
        <v>2</v>
      </c>
      <c r="L120" s="1" t="str">
        <f aca="false">AMP_invivo_awal!I120</f>
        <v>male</v>
      </c>
      <c r="M120" s="1" t="n">
        <f aca="false">IF(L120="male", 1, IF(L120="female", 2, 3))</f>
        <v>1</v>
      </c>
      <c r="N120" s="1" t="str">
        <f aca="false">AMP_invivo_awal!J120</f>
        <v>1-15</v>
      </c>
      <c r="O120" s="1" t="str">
        <f aca="false">AMP_invivo_awal!K120</f>
        <v>16-22</v>
      </c>
      <c r="P120" s="1" t="str">
        <f aca="false">AMP_invivo_awal!L120</f>
        <v>1-22</v>
      </c>
      <c r="Q120" s="4" t="n">
        <v>1083.6</v>
      </c>
      <c r="R120" s="4" t="n">
        <v>47.3</v>
      </c>
      <c r="S120" s="4" t="n">
        <v>67.1</v>
      </c>
      <c r="T120" s="4" t="n">
        <v>1.42</v>
      </c>
      <c r="U120" s="4" t="n">
        <v>2345.1</v>
      </c>
      <c r="V120" s="4" t="n">
        <v>84.1</v>
      </c>
      <c r="W120" s="4" t="n">
        <v>157.6</v>
      </c>
      <c r="X120" s="4" t="n">
        <v>1.87</v>
      </c>
      <c r="Y120" s="4" t="n">
        <v>2345.1</v>
      </c>
      <c r="Z120" s="4" t="n">
        <v>62.2</v>
      </c>
      <c r="AA120" s="4" t="n">
        <v>103.8</v>
      </c>
      <c r="AB120" s="4" t="n">
        <v>1.67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 t="n">
        <v>73.3</v>
      </c>
      <c r="AM120" s="4" t="n">
        <v>77.3</v>
      </c>
      <c r="AN120" s="4" t="n">
        <v>69.5</v>
      </c>
      <c r="AO120" s="4" t="n">
        <v>78.5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 t="n">
        <v>735</v>
      </c>
      <c r="DL120" s="4" t="n">
        <v>491</v>
      </c>
      <c r="DM120" s="4"/>
      <c r="DN120" s="4" t="n">
        <v>97</v>
      </c>
      <c r="DO120" s="4" t="n">
        <v>92</v>
      </c>
      <c r="DP120" s="4"/>
      <c r="DQ120" s="4" t="n">
        <f aca="false">DK120/DN120</f>
        <v>7.57731958762887</v>
      </c>
      <c r="DR120" s="4" t="n">
        <f aca="false">DL120/DO120</f>
        <v>5.33695652173913</v>
      </c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</row>
    <row r="121" customFormat="false" ht="12.8" hidden="false" customHeight="false" outlineLevel="0" collapsed="false">
      <c r="A121" s="1" t="n">
        <f aca="false">AMP_invivo_awal!A121</f>
        <v>37</v>
      </c>
      <c r="B121" s="1" t="str">
        <f aca="false">AMP_invivo_awal!B121</f>
        <v>Frikha_et_al.</v>
      </c>
      <c r="C121" s="1" t="n">
        <f aca="false">AMP_invivo_awal!C121</f>
        <v>2014</v>
      </c>
      <c r="D121" s="1" t="str">
        <f aca="false">AMP_invivo_awal!D121</f>
        <v>hydrolyzed_porcine_mucosa</v>
      </c>
      <c r="E121" s="1" t="str">
        <f aca="false">AMP_invivo_awal!E121</f>
        <v>crude_peptide</v>
      </c>
      <c r="F121" s="1" t="n">
        <f aca="false">IF(E121="control",1,IF(E121="peptide",2,IF(E121="crude_peptide",3,4)))</f>
        <v>3</v>
      </c>
      <c r="G121" s="1" t="str">
        <f aca="false">AMP_invivo_awal!F121</f>
        <v>feed</v>
      </c>
      <c r="H121" s="1" t="n">
        <f aca="false">AMP_invivo_awal!G121</f>
        <v>25000</v>
      </c>
      <c r="I121" s="2" t="n">
        <f aca="false">H121</f>
        <v>25000</v>
      </c>
      <c r="J121" s="1" t="str">
        <f aca="false">AMP_invivo_awal!H121</f>
        <v>ROSS_308</v>
      </c>
      <c r="K121" s="1" t="n">
        <f aca="false">IF(J121="Arbor_Acres", 1, IF(J121="ROSS_308", 2, IF(J121="Cobb_500", 3, IF(J121="Lohman_Brown", 4, IF(J121="Lingnan", 5, IF(J121="Unknown", 6, 7))))))</f>
        <v>2</v>
      </c>
      <c r="L121" s="1" t="str">
        <f aca="false">AMP_invivo_awal!I121</f>
        <v>male</v>
      </c>
      <c r="M121" s="1" t="n">
        <f aca="false">IF(L121="male", 1, IF(L121="female", 2, 3))</f>
        <v>1</v>
      </c>
      <c r="N121" s="1" t="str">
        <f aca="false">AMP_invivo_awal!J121</f>
        <v>1-15</v>
      </c>
      <c r="O121" s="1" t="str">
        <f aca="false">AMP_invivo_awal!K121</f>
        <v>16-22</v>
      </c>
      <c r="P121" s="1" t="str">
        <f aca="false">AMP_invivo_awal!L121</f>
        <v>1-22</v>
      </c>
      <c r="Q121" s="4" t="n">
        <v>1176</v>
      </c>
      <c r="R121" s="4" t="n">
        <v>51.5</v>
      </c>
      <c r="S121" s="4" t="n">
        <v>70.9</v>
      </c>
      <c r="T121" s="4" t="n">
        <v>1.37</v>
      </c>
      <c r="U121" s="4" t="n">
        <v>2458.5</v>
      </c>
      <c r="V121" s="4" t="n">
        <v>85.5</v>
      </c>
      <c r="W121" s="4" t="n">
        <v>162.2</v>
      </c>
      <c r="X121" s="4" t="n">
        <v>1.9</v>
      </c>
      <c r="Y121" s="4" t="n">
        <v>2458.5</v>
      </c>
      <c r="Z121" s="4" t="n">
        <v>65.3</v>
      </c>
      <c r="AA121" s="4" t="n">
        <v>107.9</v>
      </c>
      <c r="AB121" s="4" t="n">
        <v>1.65</v>
      </c>
      <c r="AC121" s="4"/>
      <c r="AD121" s="4"/>
      <c r="AE121" s="4"/>
      <c r="AF121" s="4"/>
      <c r="AG121" s="4"/>
      <c r="AH121" s="4"/>
      <c r="AI121" s="4"/>
      <c r="AJ121" s="4"/>
      <c r="AK121" s="4"/>
      <c r="AL121" s="4" t="n">
        <v>73.8</v>
      </c>
      <c r="AM121" s="4" t="n">
        <v>77.9</v>
      </c>
      <c r="AN121" s="4" t="n">
        <v>68.9</v>
      </c>
      <c r="AO121" s="4" t="n">
        <v>79.4</v>
      </c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 t="n">
        <v>728</v>
      </c>
      <c r="DL121" s="4" t="n">
        <v>469</v>
      </c>
      <c r="DM121" s="4"/>
      <c r="DN121" s="4" t="n">
        <v>101</v>
      </c>
      <c r="DO121" s="4" t="n">
        <v>90</v>
      </c>
      <c r="DP121" s="4"/>
      <c r="DQ121" s="4" t="n">
        <f aca="false">DK121/DN121</f>
        <v>7.20792079207921</v>
      </c>
      <c r="DR121" s="4" t="n">
        <f aca="false">DL121/DO121</f>
        <v>5.21111111111111</v>
      </c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</row>
    <row r="122" customFormat="false" ht="12.8" hidden="false" customHeight="false" outlineLevel="0" collapsed="false">
      <c r="A122" s="1" t="n">
        <f aca="false">AMP_invivo_awal!A122</f>
        <v>37</v>
      </c>
      <c r="B122" s="1" t="str">
        <f aca="false">AMP_invivo_awal!B122</f>
        <v>Frikha_et_al.</v>
      </c>
      <c r="C122" s="1" t="n">
        <f aca="false">AMP_invivo_awal!C122</f>
        <v>2014</v>
      </c>
      <c r="D122" s="1" t="str">
        <f aca="false">AMP_invivo_awal!D122</f>
        <v>hydrolyzed_porcine_mucosa</v>
      </c>
      <c r="E122" s="1" t="str">
        <f aca="false">AMP_invivo_awal!E122</f>
        <v>crude_peptide</v>
      </c>
      <c r="F122" s="1" t="n">
        <f aca="false">IF(E122="control",1,IF(E122="peptide",2,IF(E122="crude_peptide",3,4)))</f>
        <v>3</v>
      </c>
      <c r="G122" s="1" t="str">
        <f aca="false">AMP_invivo_awal!F122</f>
        <v>feed</v>
      </c>
      <c r="H122" s="1" t="n">
        <f aca="false">AMP_invivo_awal!G122</f>
        <v>50000</v>
      </c>
      <c r="I122" s="2" t="n">
        <f aca="false">H122</f>
        <v>50000</v>
      </c>
      <c r="J122" s="1" t="str">
        <f aca="false">AMP_invivo_awal!H122</f>
        <v>ROSS_308</v>
      </c>
      <c r="K122" s="1" t="n">
        <f aca="false">IF(J122="Arbor_Acres", 1, IF(J122="ROSS_308", 2, IF(J122="Cobb_500", 3, IF(J122="Lohman_Brown", 4, IF(J122="Lingnan", 5, IF(J122="Unknown", 6, 7))))))</f>
        <v>2</v>
      </c>
      <c r="L122" s="1" t="str">
        <f aca="false">AMP_invivo_awal!I122</f>
        <v>male</v>
      </c>
      <c r="M122" s="1" t="n">
        <f aca="false">IF(L122="male", 1, IF(L122="female", 2, 3))</f>
        <v>1</v>
      </c>
      <c r="N122" s="1" t="str">
        <f aca="false">AMP_invivo_awal!J122</f>
        <v>1-15</v>
      </c>
      <c r="O122" s="1" t="str">
        <f aca="false">AMP_invivo_awal!K122</f>
        <v>16-22</v>
      </c>
      <c r="P122" s="1" t="str">
        <f aca="false">AMP_invivo_awal!L122</f>
        <v>1-22</v>
      </c>
      <c r="Q122" s="4" t="n">
        <v>1118.8</v>
      </c>
      <c r="R122" s="4" t="n">
        <v>48.9</v>
      </c>
      <c r="S122" s="4" t="n">
        <v>68.2</v>
      </c>
      <c r="T122" s="4" t="n">
        <v>1.4</v>
      </c>
      <c r="U122" s="4" t="n">
        <v>2464.3</v>
      </c>
      <c r="V122" s="4" t="n">
        <v>89.7</v>
      </c>
      <c r="W122" s="4" t="n">
        <v>165</v>
      </c>
      <c r="X122" s="4" t="n">
        <v>1.84</v>
      </c>
      <c r="Y122" s="4" t="n">
        <v>2464.3</v>
      </c>
      <c r="Z122" s="4" t="n">
        <v>65.4</v>
      </c>
      <c r="AA122" s="4" t="n">
        <v>107.4</v>
      </c>
      <c r="AB122" s="4" t="n">
        <v>1.64</v>
      </c>
      <c r="AC122" s="4"/>
      <c r="AD122" s="4"/>
      <c r="AE122" s="4"/>
      <c r="AF122" s="4"/>
      <c r="AG122" s="4"/>
      <c r="AH122" s="4"/>
      <c r="AI122" s="4"/>
      <c r="AJ122" s="4"/>
      <c r="AK122" s="4"/>
      <c r="AL122" s="4" t="n">
        <v>73.8</v>
      </c>
      <c r="AM122" s="4" t="n">
        <v>78</v>
      </c>
      <c r="AN122" s="4" t="n">
        <v>67.7</v>
      </c>
      <c r="AO122" s="4" t="n">
        <v>79.1</v>
      </c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 t="n">
        <v>825</v>
      </c>
      <c r="DL122" s="4" t="n">
        <v>520</v>
      </c>
      <c r="DM122" s="4"/>
      <c r="DN122" s="4" t="n">
        <v>108</v>
      </c>
      <c r="DO122" s="4" t="n">
        <v>92</v>
      </c>
      <c r="DP122" s="4"/>
      <c r="DQ122" s="4" t="n">
        <f aca="false">DK122/DN122</f>
        <v>7.63888888888889</v>
      </c>
      <c r="DR122" s="4" t="n">
        <f aca="false">DL122/DO122</f>
        <v>5.65217391304348</v>
      </c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</row>
    <row r="123" customFormat="false" ht="12.8" hidden="false" customHeight="false" outlineLevel="0" collapsed="false">
      <c r="A123" s="1" t="n">
        <f aca="false">AMP_invivo_awal!A123</f>
        <v>37</v>
      </c>
      <c r="B123" s="1" t="str">
        <f aca="false">AMP_invivo_awal!B123</f>
        <v>Frikha_et_al.</v>
      </c>
      <c r="C123" s="1" t="n">
        <f aca="false">AMP_invivo_awal!C123</f>
        <v>2014</v>
      </c>
      <c r="D123" s="1" t="str">
        <f aca="false">AMP_invivo_awal!D123</f>
        <v>hydrolyzed_porcine_mucosa</v>
      </c>
      <c r="E123" s="1" t="str">
        <f aca="false">AMP_invivo_awal!E123</f>
        <v>crude_peptide</v>
      </c>
      <c r="F123" s="1" t="n">
        <f aca="false">IF(E123="control",1,IF(E123="peptide",2,IF(E123="crude_peptide",3,4)))</f>
        <v>3</v>
      </c>
      <c r="G123" s="1" t="str">
        <f aca="false">AMP_invivo_awal!F123</f>
        <v>feed</v>
      </c>
      <c r="H123" s="1" t="n">
        <f aca="false">AMP_invivo_awal!G123</f>
        <v>75000</v>
      </c>
      <c r="I123" s="2" t="n">
        <f aca="false">H123</f>
        <v>75000</v>
      </c>
      <c r="J123" s="1" t="str">
        <f aca="false">AMP_invivo_awal!H123</f>
        <v>ROSS_308</v>
      </c>
      <c r="K123" s="1" t="n">
        <f aca="false">IF(J123="Arbor_Acres", 1, IF(J123="ROSS_308", 2, IF(J123="Cobb_500", 3, IF(J123="Lohman_Brown", 4, IF(J123="Lingnan", 5, IF(J123="Unknown", 6, 7))))))</f>
        <v>2</v>
      </c>
      <c r="L123" s="1" t="str">
        <f aca="false">AMP_invivo_awal!I123</f>
        <v>male</v>
      </c>
      <c r="M123" s="1" t="n">
        <f aca="false">IF(L123="male", 1, IF(L123="female", 2, 3))</f>
        <v>1</v>
      </c>
      <c r="N123" s="1" t="str">
        <f aca="false">AMP_invivo_awal!J123</f>
        <v>1-15</v>
      </c>
      <c r="O123" s="1" t="str">
        <f aca="false">AMP_invivo_awal!K123</f>
        <v>16-22</v>
      </c>
      <c r="P123" s="1" t="str">
        <f aca="false">AMP_invivo_awal!L123</f>
        <v>1-22</v>
      </c>
      <c r="Q123" s="4" t="n">
        <v>1114.4</v>
      </c>
      <c r="R123" s="4" t="n">
        <v>48.7</v>
      </c>
      <c r="S123" s="4" t="n">
        <v>67.7</v>
      </c>
      <c r="T123" s="4" t="n">
        <v>1.39</v>
      </c>
      <c r="U123" s="4" t="n">
        <v>2434.4</v>
      </c>
      <c r="V123" s="4" t="n">
        <v>88</v>
      </c>
      <c r="W123" s="4" t="n">
        <v>162.8</v>
      </c>
      <c r="X123" s="4" t="n">
        <v>1.85</v>
      </c>
      <c r="Y123" s="4" t="n">
        <v>2434.4</v>
      </c>
      <c r="Z123" s="4" t="n">
        <v>64.6</v>
      </c>
      <c r="AA123" s="4" t="n">
        <v>106.3</v>
      </c>
      <c r="AB123" s="4" t="n">
        <v>1.64</v>
      </c>
      <c r="AC123" s="4"/>
      <c r="AD123" s="4"/>
      <c r="AE123" s="4"/>
      <c r="AF123" s="4"/>
      <c r="AG123" s="4"/>
      <c r="AH123" s="4"/>
      <c r="AI123" s="4"/>
      <c r="AJ123" s="4"/>
      <c r="AK123" s="4"/>
      <c r="AL123" s="4" t="n">
        <v>73.5</v>
      </c>
      <c r="AM123" s="4" t="n">
        <v>77.7</v>
      </c>
      <c r="AN123" s="4" t="n">
        <v>68.3</v>
      </c>
      <c r="AO123" s="4" t="n">
        <v>79</v>
      </c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 t="n">
        <v>738</v>
      </c>
      <c r="DL123" s="4" t="n">
        <v>450</v>
      </c>
      <c r="DM123" s="4"/>
      <c r="DN123" s="4" t="n">
        <v>102</v>
      </c>
      <c r="DO123" s="4" t="n">
        <v>84</v>
      </c>
      <c r="DP123" s="4"/>
      <c r="DQ123" s="4" t="n">
        <f aca="false">DK123/DN123</f>
        <v>7.23529411764706</v>
      </c>
      <c r="DR123" s="4" t="n">
        <f aca="false">DL123/DO123</f>
        <v>5.35714285714286</v>
      </c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</row>
    <row r="124" customFormat="false" ht="12.8" hidden="false" customHeight="false" outlineLevel="0" collapsed="false">
      <c r="A124" s="1" t="n">
        <f aca="false">AMP_invivo_awal!A124</f>
        <v>38</v>
      </c>
      <c r="B124" s="1" t="str">
        <f aca="false">AMP_invivo_awal!B124</f>
        <v>Frikha_et_al.</v>
      </c>
      <c r="C124" s="1" t="n">
        <f aca="false">AMP_invivo_awal!C124</f>
        <v>2014</v>
      </c>
      <c r="D124" s="1" t="str">
        <f aca="false">AMP_invivo_awal!D124</f>
        <v>control</v>
      </c>
      <c r="E124" s="1" t="str">
        <f aca="false">AMP_invivo_awal!E124</f>
        <v>control</v>
      </c>
      <c r="F124" s="1" t="n">
        <f aca="false">IF(E124="control",1,IF(E124="peptide",2,IF(E124="crude_peptide",3,4)))</f>
        <v>1</v>
      </c>
      <c r="G124" s="1" t="str">
        <f aca="false">AMP_invivo_awal!F124</f>
        <v>control</v>
      </c>
      <c r="H124" s="1" t="n">
        <f aca="false">AMP_invivo_awal!G124</f>
        <v>0</v>
      </c>
      <c r="I124" s="2" t="n">
        <f aca="false">H124</f>
        <v>0</v>
      </c>
      <c r="J124" s="1" t="str">
        <f aca="false">AMP_invivo_awal!H124</f>
        <v>ROSS_308</v>
      </c>
      <c r="K124" s="1" t="n">
        <f aca="false">IF(J124="Arbor_Acres", 1, IF(J124="ROSS_308", 2, IF(J124="Cobb_500", 3, IF(J124="Lohman_Brown", 4, IF(J124="Lingnan", 5, IF(J124="Unknown", 6, 7))))))</f>
        <v>2</v>
      </c>
      <c r="L124" s="1" t="str">
        <f aca="false">AMP_invivo_awal!I124</f>
        <v>male</v>
      </c>
      <c r="M124" s="1" t="n">
        <f aca="false">IF(L124="male", 1, IF(L124="female", 2, 3))</f>
        <v>1</v>
      </c>
      <c r="N124" s="1" t="str">
        <f aca="false">AMP_invivo_awal!J124</f>
        <v>1-15</v>
      </c>
      <c r="O124" s="1" t="str">
        <f aca="false">AMP_invivo_awal!K124</f>
        <v>16-22</v>
      </c>
      <c r="P124" s="1" t="str">
        <f aca="false">AMP_invivo_awal!L124</f>
        <v>1-22</v>
      </c>
      <c r="Q124" s="4" t="n">
        <v>1125.4</v>
      </c>
      <c r="R124" s="4" t="n">
        <v>49.2</v>
      </c>
      <c r="S124" s="4" t="n">
        <v>69.3</v>
      </c>
      <c r="T124" s="4" t="n">
        <v>1.41</v>
      </c>
      <c r="U124" s="4" t="n">
        <v>2448.4</v>
      </c>
      <c r="V124" s="4" t="n">
        <v>88.2</v>
      </c>
      <c r="W124" s="4" t="n">
        <v>161.8</v>
      </c>
      <c r="X124" s="4" t="n">
        <v>1.84</v>
      </c>
      <c r="Y124" s="4" t="n">
        <v>2448.4</v>
      </c>
      <c r="Z124" s="4" t="n">
        <v>65</v>
      </c>
      <c r="AA124" s="4" t="n">
        <v>106.8</v>
      </c>
      <c r="AB124" s="4" t="n">
        <v>1.64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 t="n">
        <v>74</v>
      </c>
      <c r="AM124" s="4" t="n">
        <v>78.1</v>
      </c>
      <c r="AN124" s="4" t="n">
        <v>69.1</v>
      </c>
      <c r="AO124" s="4" t="n">
        <v>79.4</v>
      </c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 t="n">
        <v>732</v>
      </c>
      <c r="DL124" s="4" t="n">
        <v>484</v>
      </c>
      <c r="DM124" s="4"/>
      <c r="DN124" s="4" t="n">
        <v>99</v>
      </c>
      <c r="DO124" s="4" t="n">
        <v>84</v>
      </c>
      <c r="DP124" s="4"/>
      <c r="DQ124" s="4" t="n">
        <f aca="false">DK124/DN124</f>
        <v>7.39393939393939</v>
      </c>
      <c r="DR124" s="4" t="n">
        <f aca="false">DL124/DO124</f>
        <v>5.76190476190476</v>
      </c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</row>
    <row r="125" customFormat="false" ht="12.8" hidden="false" customHeight="false" outlineLevel="0" collapsed="false">
      <c r="A125" s="1" t="n">
        <f aca="false">AMP_invivo_awal!A125</f>
        <v>38</v>
      </c>
      <c r="B125" s="1" t="str">
        <f aca="false">AMP_invivo_awal!B125</f>
        <v>Frikha_et_al.</v>
      </c>
      <c r="C125" s="1" t="n">
        <f aca="false">AMP_invivo_awal!C125</f>
        <v>2014</v>
      </c>
      <c r="D125" s="1" t="str">
        <f aca="false">AMP_invivo_awal!D125</f>
        <v>hydrolyzed_porcine_mucosa</v>
      </c>
      <c r="E125" s="1" t="str">
        <f aca="false">AMP_invivo_awal!E125</f>
        <v>crude_peptide</v>
      </c>
      <c r="F125" s="1" t="n">
        <f aca="false">IF(E125="control",1,IF(E125="peptide",2,IF(E125="crude_peptide",3,4)))</f>
        <v>3</v>
      </c>
      <c r="G125" s="1" t="str">
        <f aca="false">AMP_invivo_awal!F125</f>
        <v>feed</v>
      </c>
      <c r="H125" s="1" t="n">
        <f aca="false">AMP_invivo_awal!G125</f>
        <v>25000</v>
      </c>
      <c r="I125" s="2" t="n">
        <f aca="false">H125</f>
        <v>25000</v>
      </c>
      <c r="J125" s="1" t="str">
        <f aca="false">AMP_invivo_awal!H125</f>
        <v>ROSS_308</v>
      </c>
      <c r="K125" s="1" t="n">
        <f aca="false">IF(J125="Arbor_Acres", 1, IF(J125="ROSS_308", 2, IF(J125="Cobb_500", 3, IF(J125="Lohman_Brown", 4, IF(J125="Lingnan", 5, IF(J125="Unknown", 6, 7))))))</f>
        <v>2</v>
      </c>
      <c r="L125" s="1" t="str">
        <f aca="false">AMP_invivo_awal!I125</f>
        <v>male</v>
      </c>
      <c r="M125" s="1" t="n">
        <f aca="false">IF(L125="male", 1, IF(L125="female", 2, 3))</f>
        <v>1</v>
      </c>
      <c r="N125" s="1" t="str">
        <f aca="false">AMP_invivo_awal!J125</f>
        <v>1-15</v>
      </c>
      <c r="O125" s="1" t="str">
        <f aca="false">AMP_invivo_awal!K125</f>
        <v>16-22</v>
      </c>
      <c r="P125" s="1" t="str">
        <f aca="false">AMP_invivo_awal!L125</f>
        <v>1-22</v>
      </c>
      <c r="Q125" s="4" t="n">
        <v>1154</v>
      </c>
      <c r="R125" s="4" t="n">
        <v>50.5</v>
      </c>
      <c r="S125" s="4" t="n">
        <v>71</v>
      </c>
      <c r="T125" s="4" t="n">
        <v>1.41</v>
      </c>
      <c r="U125" s="4" t="n">
        <v>2532.5</v>
      </c>
      <c r="V125" s="4" t="n">
        <v>91.9</v>
      </c>
      <c r="W125" s="4" t="n">
        <v>166.9</v>
      </c>
      <c r="X125" s="4" t="n">
        <v>1.82</v>
      </c>
      <c r="Y125" s="4" t="n">
        <v>2532.5</v>
      </c>
      <c r="Z125" s="4" t="n">
        <v>67.2</v>
      </c>
      <c r="AA125" s="4" t="n">
        <v>109.9</v>
      </c>
      <c r="AB125" s="4" t="n">
        <v>1.63</v>
      </c>
      <c r="AC125" s="4"/>
      <c r="AD125" s="4"/>
      <c r="AE125" s="4"/>
      <c r="AF125" s="4"/>
      <c r="AG125" s="4"/>
      <c r="AH125" s="4"/>
      <c r="AI125" s="4"/>
      <c r="AJ125" s="4"/>
      <c r="AK125" s="4"/>
      <c r="AL125" s="4" t="n">
        <v>73.5</v>
      </c>
      <c r="AM125" s="4" t="n">
        <v>77.7</v>
      </c>
      <c r="AN125" s="4" t="n">
        <v>68.9</v>
      </c>
      <c r="AO125" s="4" t="n">
        <v>79.2</v>
      </c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 t="n">
        <v>715</v>
      </c>
      <c r="DL125" s="4" t="n">
        <v>432</v>
      </c>
      <c r="DM125" s="4"/>
      <c r="DN125" s="4" t="n">
        <v>88</v>
      </c>
      <c r="DO125" s="4" t="n">
        <v>89</v>
      </c>
      <c r="DP125" s="4"/>
      <c r="DQ125" s="4" t="n">
        <f aca="false">DK125/DN125</f>
        <v>8.125</v>
      </c>
      <c r="DR125" s="4" t="n">
        <f aca="false">DL125/DO125</f>
        <v>4.85393258426966</v>
      </c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</row>
    <row r="126" customFormat="false" ht="12.8" hidden="false" customHeight="false" outlineLevel="0" collapsed="false">
      <c r="A126" s="1" t="n">
        <f aca="false">AMP_invivo_awal!A126</f>
        <v>38</v>
      </c>
      <c r="B126" s="1" t="str">
        <f aca="false">AMP_invivo_awal!B126</f>
        <v>Frikha_et_al.</v>
      </c>
      <c r="C126" s="1" t="n">
        <f aca="false">AMP_invivo_awal!C126</f>
        <v>2014</v>
      </c>
      <c r="D126" s="1" t="str">
        <f aca="false">AMP_invivo_awal!D126</f>
        <v>hydrolyzed_porcine_mucosa</v>
      </c>
      <c r="E126" s="1" t="str">
        <f aca="false">AMP_invivo_awal!E126</f>
        <v>crude_peptide</v>
      </c>
      <c r="F126" s="1" t="n">
        <f aca="false">IF(E126="control",1,IF(E126="peptide",2,IF(E126="crude_peptide",3,4)))</f>
        <v>3</v>
      </c>
      <c r="G126" s="1" t="str">
        <f aca="false">AMP_invivo_awal!F126</f>
        <v>feed</v>
      </c>
      <c r="H126" s="1" t="n">
        <f aca="false">AMP_invivo_awal!G126</f>
        <v>50000</v>
      </c>
      <c r="I126" s="2" t="n">
        <f aca="false">H126</f>
        <v>50000</v>
      </c>
      <c r="J126" s="1" t="str">
        <f aca="false">AMP_invivo_awal!H126</f>
        <v>ROSS_308</v>
      </c>
      <c r="K126" s="1" t="n">
        <f aca="false">IF(J126="Arbor_Acres", 1, IF(J126="ROSS_308", 2, IF(J126="Cobb_500", 3, IF(J126="Lohman_Brown", 4, IF(J126="Lingnan", 5, IF(J126="Unknown", 6, 7))))))</f>
        <v>2</v>
      </c>
      <c r="L126" s="1" t="str">
        <f aca="false">AMP_invivo_awal!I126</f>
        <v>male</v>
      </c>
      <c r="M126" s="1" t="n">
        <f aca="false">IF(L126="male", 1, IF(L126="female", 2, 3))</f>
        <v>1</v>
      </c>
      <c r="N126" s="1" t="str">
        <f aca="false">AMP_invivo_awal!J126</f>
        <v>1-15</v>
      </c>
      <c r="O126" s="1" t="str">
        <f aca="false">AMP_invivo_awal!K126</f>
        <v>16-22</v>
      </c>
      <c r="P126" s="1" t="str">
        <f aca="false">AMP_invivo_awal!L126</f>
        <v>1-22</v>
      </c>
      <c r="Q126" s="4" t="n">
        <v>1171.6</v>
      </c>
      <c r="R126" s="4" t="n">
        <v>51.3</v>
      </c>
      <c r="S126" s="4" t="n">
        <v>71.1</v>
      </c>
      <c r="T126" s="4" t="n">
        <v>1.39</v>
      </c>
      <c r="U126" s="4" t="n">
        <v>2625.1</v>
      </c>
      <c r="V126" s="4" t="n">
        <v>96.9</v>
      </c>
      <c r="W126" s="4" t="n">
        <v>176.9</v>
      </c>
      <c r="X126" s="4" t="n">
        <v>1.83</v>
      </c>
      <c r="Y126" s="4" t="n">
        <v>2625.1</v>
      </c>
      <c r="Z126" s="4" t="n">
        <v>69.8</v>
      </c>
      <c r="AA126" s="4" t="n">
        <v>114.1</v>
      </c>
      <c r="AB126" s="4" t="n">
        <v>1.64</v>
      </c>
      <c r="AC126" s="4"/>
      <c r="AD126" s="4"/>
      <c r="AE126" s="4"/>
      <c r="AF126" s="4"/>
      <c r="AG126" s="4"/>
      <c r="AH126" s="4"/>
      <c r="AI126" s="4"/>
      <c r="AJ126" s="4"/>
      <c r="AK126" s="4"/>
      <c r="AL126" s="4" t="n">
        <v>73.6</v>
      </c>
      <c r="AM126" s="4" t="n">
        <v>77.8</v>
      </c>
      <c r="AN126" s="4" t="n">
        <v>68.4</v>
      </c>
      <c r="AO126" s="4" t="n">
        <v>79.1</v>
      </c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 t="n">
        <v>732</v>
      </c>
      <c r="DL126" s="4" t="n">
        <v>430</v>
      </c>
      <c r="DM126" s="4"/>
      <c r="DN126" s="4" t="n">
        <v>101</v>
      </c>
      <c r="DO126" s="4" t="n">
        <v>80</v>
      </c>
      <c r="DP126" s="4"/>
      <c r="DQ126" s="4" t="n">
        <f aca="false">DK126/DN126</f>
        <v>7.24752475247525</v>
      </c>
      <c r="DR126" s="4" t="n">
        <f aca="false">DL126/DO126</f>
        <v>5.375</v>
      </c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</row>
    <row r="127" customFormat="false" ht="12.8" hidden="false" customHeight="false" outlineLevel="0" collapsed="false">
      <c r="A127" s="1" t="n">
        <f aca="false">AMP_invivo_awal!A127</f>
        <v>38</v>
      </c>
      <c r="B127" s="1" t="str">
        <f aca="false">AMP_invivo_awal!B127</f>
        <v>Frikha_et_al.</v>
      </c>
      <c r="C127" s="1" t="n">
        <f aca="false">AMP_invivo_awal!C127</f>
        <v>2014</v>
      </c>
      <c r="D127" s="1" t="str">
        <f aca="false">AMP_invivo_awal!D127</f>
        <v>hydrolyzed_porcine_mucosa</v>
      </c>
      <c r="E127" s="1" t="str">
        <f aca="false">AMP_invivo_awal!E127</f>
        <v>crude_peptide</v>
      </c>
      <c r="F127" s="1" t="n">
        <f aca="false">IF(E127="control",1,IF(E127="peptide",2,IF(E127="crude_peptide",3,4)))</f>
        <v>3</v>
      </c>
      <c r="G127" s="1" t="str">
        <f aca="false">AMP_invivo_awal!F127</f>
        <v>feed</v>
      </c>
      <c r="H127" s="1" t="n">
        <f aca="false">AMP_invivo_awal!G127</f>
        <v>75000</v>
      </c>
      <c r="I127" s="2" t="n">
        <f aca="false">H127</f>
        <v>75000</v>
      </c>
      <c r="J127" s="1" t="str">
        <f aca="false">AMP_invivo_awal!H127</f>
        <v>ROSS_308</v>
      </c>
      <c r="K127" s="1" t="n">
        <f aca="false">IF(J127="Arbor_Acres", 1, IF(J127="ROSS_308", 2, IF(J127="Cobb_500", 3, IF(J127="Lohman_Brown", 4, IF(J127="Lingnan", 5, IF(J127="Unknown", 6, 7))))))</f>
        <v>2</v>
      </c>
      <c r="L127" s="1" t="str">
        <f aca="false">AMP_invivo_awal!I127</f>
        <v>male</v>
      </c>
      <c r="M127" s="1" t="n">
        <f aca="false">IF(L127="male", 1, IF(L127="female", 2, 3))</f>
        <v>1</v>
      </c>
      <c r="N127" s="1" t="str">
        <f aca="false">AMP_invivo_awal!J127</f>
        <v>1-15</v>
      </c>
      <c r="O127" s="1" t="str">
        <f aca="false">AMP_invivo_awal!K127</f>
        <v>16-22</v>
      </c>
      <c r="P127" s="1" t="str">
        <f aca="false">AMP_invivo_awal!L127</f>
        <v>1-22</v>
      </c>
      <c r="Q127" s="4" t="n">
        <v>1156.2</v>
      </c>
      <c r="R127" s="4" t="n">
        <v>50.6</v>
      </c>
      <c r="S127" s="4" t="n">
        <v>69.4</v>
      </c>
      <c r="T127" s="4" t="n">
        <v>1.37</v>
      </c>
      <c r="U127" s="4" t="n">
        <v>2534.7</v>
      </c>
      <c r="V127" s="4" t="n">
        <v>91.9</v>
      </c>
      <c r="W127" s="4" t="n">
        <v>164.5</v>
      </c>
      <c r="X127" s="4" t="n">
        <v>1.8</v>
      </c>
      <c r="Y127" s="4" t="n">
        <v>2534.7</v>
      </c>
      <c r="Z127" s="4" t="n">
        <v>67.4</v>
      </c>
      <c r="AA127" s="4" t="n">
        <v>108</v>
      </c>
      <c r="AB127" s="4" t="n">
        <v>1.6</v>
      </c>
      <c r="AC127" s="4"/>
      <c r="AD127" s="4"/>
      <c r="AE127" s="4"/>
      <c r="AF127" s="4"/>
      <c r="AG127" s="4"/>
      <c r="AH127" s="4"/>
      <c r="AI127" s="4"/>
      <c r="AJ127" s="4"/>
      <c r="AK127" s="4"/>
      <c r="AL127" s="4" t="n">
        <v>73.9</v>
      </c>
      <c r="AM127" s="4" t="n">
        <v>78.2</v>
      </c>
      <c r="AN127" s="4" t="n">
        <v>69.8</v>
      </c>
      <c r="AO127" s="4" t="n">
        <v>79.7</v>
      </c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 t="n">
        <v>709</v>
      </c>
      <c r="DL127" s="4" t="n">
        <v>446</v>
      </c>
      <c r="DM127" s="4"/>
      <c r="DN127" s="4" t="n">
        <v>90</v>
      </c>
      <c r="DO127" s="4" t="n">
        <v>84</v>
      </c>
      <c r="DP127" s="4"/>
      <c r="DQ127" s="4" t="n">
        <f aca="false">DK127/DN127</f>
        <v>7.87777777777778</v>
      </c>
      <c r="DR127" s="4" t="n">
        <f aca="false">DL127/DO127</f>
        <v>5.30952380952381</v>
      </c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</row>
    <row r="128" customFormat="false" ht="12.8" hidden="false" customHeight="false" outlineLevel="0" collapsed="false">
      <c r="A128" s="1" t="n">
        <f aca="false">AMP_invivo_awal!A128</f>
        <v>39</v>
      </c>
      <c r="B128" s="1" t="str">
        <f aca="false">AMP_invivo_awal!B128</f>
        <v>Mateos_et_al.</v>
      </c>
      <c r="C128" s="1" t="n">
        <f aca="false">AMP_invivo_awal!C128</f>
        <v>2014</v>
      </c>
      <c r="D128" s="1" t="str">
        <f aca="false">AMP_invivo_awal!D128</f>
        <v>control</v>
      </c>
      <c r="E128" s="1" t="str">
        <f aca="false">AMP_invivo_awal!E128</f>
        <v>control</v>
      </c>
      <c r="F128" s="1" t="n">
        <f aca="false">IF(E128="control",1,IF(E128="peptide",2,IF(E128="crude_peptide",3,4)))</f>
        <v>1</v>
      </c>
      <c r="G128" s="1" t="str">
        <f aca="false">AMP_invivo_awal!F128</f>
        <v>control</v>
      </c>
      <c r="H128" s="1" t="n">
        <f aca="false">AMP_invivo_awal!G128</f>
        <v>0</v>
      </c>
      <c r="I128" s="2" t="n">
        <f aca="false">H128</f>
        <v>0</v>
      </c>
      <c r="J128" s="1" t="str">
        <f aca="false">AMP_invivo_awal!H128</f>
        <v>ROSS_308</v>
      </c>
      <c r="K128" s="1" t="n">
        <f aca="false">IF(J128="Arbor_Acres", 1, IF(J128="ROSS_308", 2, IF(J128="Cobb_500", 3, IF(J128="Lohman_Brown", 4, IF(J128="Lingnan", 5, IF(J128="Unknown", 6, 7))))))</f>
        <v>2</v>
      </c>
      <c r="L128" s="1" t="str">
        <f aca="false">AMP_invivo_awal!I128</f>
        <v>unknown</v>
      </c>
      <c r="M128" s="1" t="n">
        <f aca="false">IF(L128="male", 1, IF(L128="female", 2, 3))</f>
        <v>3</v>
      </c>
      <c r="N128" s="1" t="str">
        <f aca="false">AMP_invivo_awal!J128</f>
        <v>1-21</v>
      </c>
      <c r="O128" s="1" t="str">
        <f aca="false">AMP_invivo_awal!K128</f>
        <v>22-32</v>
      </c>
      <c r="P128" s="1" t="str">
        <f aca="false">AMP_invivo_awal!L128</f>
        <v>1-32</v>
      </c>
      <c r="Q128" s="4" t="n">
        <v>971.2</v>
      </c>
      <c r="R128" s="4" t="n">
        <v>44.2</v>
      </c>
      <c r="S128" s="4" t="n">
        <v>60.6</v>
      </c>
      <c r="T128" s="4" t="n">
        <v>1.37</v>
      </c>
      <c r="U128" s="4" t="n">
        <v>1963.4</v>
      </c>
      <c r="V128" s="4" t="n">
        <v>90.2</v>
      </c>
      <c r="W128" s="4" t="n">
        <v>151.4</v>
      </c>
      <c r="X128" s="4" t="n">
        <v>1.68</v>
      </c>
      <c r="Y128" s="4" t="n">
        <v>1963.4</v>
      </c>
      <c r="Z128" s="4" t="n">
        <v>60</v>
      </c>
      <c r="AA128" s="4" t="n">
        <v>91.8</v>
      </c>
      <c r="AB128" s="4" t="n">
        <v>1.53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 t="n">
        <v>738</v>
      </c>
      <c r="DK128" s="4"/>
      <c r="DL128" s="4"/>
      <c r="DM128" s="4" t="n">
        <v>146</v>
      </c>
      <c r="DN128" s="4"/>
      <c r="DO128" s="4"/>
      <c r="DP128" s="4" t="n">
        <f aca="false">DJ128/DM128</f>
        <v>5.05479452054795</v>
      </c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</row>
    <row r="129" customFormat="false" ht="12.8" hidden="false" customHeight="false" outlineLevel="0" collapsed="false">
      <c r="A129" s="1" t="n">
        <f aca="false">AMP_invivo_awal!A129</f>
        <v>39</v>
      </c>
      <c r="B129" s="1" t="str">
        <f aca="false">AMP_invivo_awal!B129</f>
        <v>Mateos_et_al.</v>
      </c>
      <c r="C129" s="1" t="n">
        <f aca="false">AMP_invivo_awal!C129</f>
        <v>2014</v>
      </c>
      <c r="D129" s="1" t="str">
        <f aca="false">AMP_invivo_awal!D129</f>
        <v>hydrolyzed_porcine_mucosa</v>
      </c>
      <c r="E129" s="1" t="str">
        <f aca="false">AMP_invivo_awal!E129</f>
        <v>crude_peptide</v>
      </c>
      <c r="F129" s="1" t="n">
        <f aca="false">IF(E129="control",1,IF(E129="peptide",2,IF(E129="crude_peptide",3,4)))</f>
        <v>3</v>
      </c>
      <c r="G129" s="1" t="str">
        <f aca="false">AMP_invivo_awal!F129</f>
        <v>feed</v>
      </c>
      <c r="H129" s="1" t="n">
        <f aca="false">AMP_invivo_awal!G129</f>
        <v>25000</v>
      </c>
      <c r="I129" s="2" t="n">
        <f aca="false">H129</f>
        <v>25000</v>
      </c>
      <c r="J129" s="1" t="str">
        <f aca="false">AMP_invivo_awal!H129</f>
        <v>ROSS_308</v>
      </c>
      <c r="K129" s="1" t="n">
        <f aca="false">IF(J129="Arbor_Acres", 1, IF(J129="ROSS_308", 2, IF(J129="Cobb_500", 3, IF(J129="Lohman_Brown", 4, IF(J129="Lingnan", 5, IF(J129="Unknown", 6, 7))))))</f>
        <v>2</v>
      </c>
      <c r="L129" s="1" t="str">
        <f aca="false">AMP_invivo_awal!I129</f>
        <v>unknown</v>
      </c>
      <c r="M129" s="1" t="n">
        <f aca="false">IF(L129="male", 1, IF(L129="female", 2, 3))</f>
        <v>3</v>
      </c>
      <c r="N129" s="1" t="str">
        <f aca="false">AMP_invivo_awal!J129</f>
        <v>1-21</v>
      </c>
      <c r="O129" s="1" t="str">
        <f aca="false">AMP_invivo_awal!K129</f>
        <v>22-32</v>
      </c>
      <c r="P129" s="1" t="str">
        <f aca="false">AMP_invivo_awal!L129</f>
        <v>1-32</v>
      </c>
      <c r="Q129" s="4" t="n">
        <v>983.8</v>
      </c>
      <c r="R129" s="4" t="n">
        <v>44.8</v>
      </c>
      <c r="S129" s="4" t="n">
        <v>60.1</v>
      </c>
      <c r="T129" s="4" t="n">
        <v>1.33</v>
      </c>
      <c r="U129" s="4" t="n">
        <v>1979.3</v>
      </c>
      <c r="V129" s="4" t="n">
        <v>90.5</v>
      </c>
      <c r="W129" s="4" t="n">
        <v>155.1</v>
      </c>
      <c r="X129" s="4" t="n">
        <v>1.72</v>
      </c>
      <c r="Y129" s="4" t="n">
        <v>1979.3</v>
      </c>
      <c r="Z129" s="4" t="n">
        <v>60.5</v>
      </c>
      <c r="AA129" s="4" t="n">
        <v>92.7</v>
      </c>
      <c r="AB129" s="4" t="n">
        <v>1.53</v>
      </c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 t="n">
        <v>715</v>
      </c>
      <c r="DK129" s="4"/>
      <c r="DL129" s="4"/>
      <c r="DM129" s="4" t="n">
        <v>142</v>
      </c>
      <c r="DN129" s="4"/>
      <c r="DO129" s="4"/>
      <c r="DP129" s="4" t="n">
        <f aca="false">DJ129/DM129</f>
        <v>5.03521126760563</v>
      </c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</row>
    <row r="130" customFormat="false" ht="12.8" hidden="false" customHeight="false" outlineLevel="0" collapsed="false">
      <c r="A130" s="1" t="n">
        <f aca="false">AMP_invivo_awal!A130</f>
        <v>40</v>
      </c>
      <c r="B130" s="1" t="str">
        <f aca="false">AMP_invivo_awal!B130</f>
        <v>Mateos_et_al.</v>
      </c>
      <c r="C130" s="1" t="n">
        <f aca="false">AMP_invivo_awal!C130</f>
        <v>2014</v>
      </c>
      <c r="D130" s="1" t="str">
        <f aca="false">AMP_invivo_awal!D130</f>
        <v>control</v>
      </c>
      <c r="E130" s="1" t="str">
        <f aca="false">AMP_invivo_awal!E130</f>
        <v>control</v>
      </c>
      <c r="F130" s="1" t="n">
        <f aca="false">IF(E130="control",1,IF(E130="peptide",2,IF(E130="crude_peptide",3,4)))</f>
        <v>1</v>
      </c>
      <c r="G130" s="1" t="str">
        <f aca="false">AMP_invivo_awal!F130</f>
        <v>control</v>
      </c>
      <c r="H130" s="1" t="n">
        <f aca="false">AMP_invivo_awal!G130</f>
        <v>0</v>
      </c>
      <c r="I130" s="2" t="n">
        <f aca="false">H130</f>
        <v>0</v>
      </c>
      <c r="J130" s="1" t="str">
        <f aca="false">AMP_invivo_awal!H130</f>
        <v>ROSS_308</v>
      </c>
      <c r="K130" s="1" t="n">
        <f aca="false">IF(J130="Arbor_Acres", 1, IF(J130="ROSS_308", 2, IF(J130="Cobb_500", 3, IF(J130="Lohman_Brown", 4, IF(J130="Lingnan", 5, IF(J130="Unknown", 6, 7))))))</f>
        <v>2</v>
      </c>
      <c r="L130" s="1" t="str">
        <f aca="false">AMP_invivo_awal!I130</f>
        <v>unknown</v>
      </c>
      <c r="M130" s="1" t="n">
        <f aca="false">IF(L130="male", 1, IF(L130="female", 2, 3))</f>
        <v>3</v>
      </c>
      <c r="N130" s="1" t="str">
        <f aca="false">AMP_invivo_awal!J130</f>
        <v>1-21</v>
      </c>
      <c r="O130" s="1" t="str">
        <f aca="false">AMP_invivo_awal!K130</f>
        <v>unknown</v>
      </c>
      <c r="P130" s="1" t="str">
        <f aca="false">AMP_invivo_awal!L130</f>
        <v>1-21</v>
      </c>
      <c r="Q130" s="4" t="n">
        <f aca="false">R130*21+44</f>
        <v>930.899999999999</v>
      </c>
      <c r="R130" s="4" t="n">
        <v>42.2333333333333</v>
      </c>
      <c r="S130" s="4" t="n">
        <v>58.3666666666667</v>
      </c>
      <c r="T130" s="4" t="n">
        <v>1.3820047355959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</row>
    <row r="131" customFormat="false" ht="12.8" hidden="false" customHeight="false" outlineLevel="0" collapsed="false">
      <c r="A131" s="1" t="n">
        <f aca="false">AMP_invivo_awal!A131</f>
        <v>40</v>
      </c>
      <c r="B131" s="1" t="str">
        <f aca="false">AMP_invivo_awal!B131</f>
        <v>Mateos_et_al.</v>
      </c>
      <c r="C131" s="1" t="n">
        <f aca="false">AMP_invivo_awal!C131</f>
        <v>2014</v>
      </c>
      <c r="D131" s="1" t="str">
        <f aca="false">AMP_invivo_awal!D131</f>
        <v>hydrolyzed_porcine_mucosa</v>
      </c>
      <c r="E131" s="1" t="str">
        <f aca="false">AMP_invivo_awal!E131</f>
        <v>crude_peptide</v>
      </c>
      <c r="F131" s="1" t="n">
        <f aca="false">IF(E131="control",1,IF(E131="peptide",2,IF(E131="crude_peptide",3,4)))</f>
        <v>3</v>
      </c>
      <c r="G131" s="1" t="str">
        <f aca="false">AMP_invivo_awal!F131</f>
        <v>feed</v>
      </c>
      <c r="H131" s="1" t="n">
        <f aca="false">AMP_invivo_awal!G131</f>
        <v>25000</v>
      </c>
      <c r="I131" s="2" t="n">
        <f aca="false">H131</f>
        <v>25000</v>
      </c>
      <c r="J131" s="1" t="str">
        <f aca="false">AMP_invivo_awal!H131</f>
        <v>ROSS_308</v>
      </c>
      <c r="K131" s="1" t="n">
        <f aca="false">IF(J131="Arbor_Acres", 1, IF(J131="ROSS_308", 2, IF(J131="Cobb_500", 3, IF(J131="Lohman_Brown", 4, IF(J131="Lingnan", 5, IF(J131="Unknown", 6, 7))))))</f>
        <v>2</v>
      </c>
      <c r="L131" s="1" t="str">
        <f aca="false">AMP_invivo_awal!I131</f>
        <v>unknown</v>
      </c>
      <c r="M131" s="1" t="n">
        <f aca="false">IF(L131="male", 1, IF(L131="female", 2, 3))</f>
        <v>3</v>
      </c>
      <c r="N131" s="1" t="str">
        <f aca="false">AMP_invivo_awal!J131</f>
        <v>1-21</v>
      </c>
      <c r="O131" s="1" t="str">
        <f aca="false">AMP_invivo_awal!K131</f>
        <v>unknown</v>
      </c>
      <c r="P131" s="1" t="str">
        <f aca="false">AMP_invivo_awal!L131</f>
        <v>1-21</v>
      </c>
      <c r="Q131" s="4" t="n">
        <f aca="false">R131*21+44</f>
        <v>953.3</v>
      </c>
      <c r="R131" s="4" t="n">
        <v>43.3</v>
      </c>
      <c r="S131" s="4" t="n">
        <v>58.6666666666667</v>
      </c>
      <c r="T131" s="4" t="n">
        <v>1.3548883756736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</row>
    <row r="132" customFormat="false" ht="12.8" hidden="false" customHeight="false" outlineLevel="0" collapsed="false">
      <c r="A132" s="1" t="n">
        <f aca="false">AMP_invivo_awal!A132</f>
        <v>41</v>
      </c>
      <c r="B132" s="1" t="str">
        <f aca="false">AMP_invivo_awal!B132</f>
        <v>Mateos_et_al.</v>
      </c>
      <c r="C132" s="1" t="n">
        <f aca="false">AMP_invivo_awal!C132</f>
        <v>2014</v>
      </c>
      <c r="D132" s="1" t="str">
        <f aca="false">AMP_invivo_awal!D132</f>
        <v>control</v>
      </c>
      <c r="E132" s="1" t="str">
        <f aca="false">AMP_invivo_awal!E132</f>
        <v>control</v>
      </c>
      <c r="F132" s="1" t="n">
        <f aca="false">IF(E132="control",1,IF(E132="peptide",2,IF(E132="crude_peptide",3,4)))</f>
        <v>1</v>
      </c>
      <c r="G132" s="1" t="str">
        <f aca="false">AMP_invivo_awal!F132</f>
        <v>control</v>
      </c>
      <c r="H132" s="1" t="n">
        <f aca="false">AMP_invivo_awal!G132</f>
        <v>0</v>
      </c>
      <c r="I132" s="2" t="n">
        <f aca="false">H132</f>
        <v>0</v>
      </c>
      <c r="J132" s="1" t="str">
        <f aca="false">AMP_invivo_awal!H132</f>
        <v>ROSS_308</v>
      </c>
      <c r="K132" s="1" t="n">
        <f aca="false">IF(J132="Arbor_Acres", 1, IF(J132="ROSS_308", 2, IF(J132="Cobb_500", 3, IF(J132="Lohman_Brown", 4, IF(J132="Lingnan", 5, IF(J132="Unknown", 6, 7))))))</f>
        <v>2</v>
      </c>
      <c r="L132" s="1" t="str">
        <f aca="false">AMP_invivo_awal!I132</f>
        <v>unknown</v>
      </c>
      <c r="M132" s="1" t="n">
        <f aca="false">IF(L132="male", 1, IF(L132="female", 2, 3))</f>
        <v>3</v>
      </c>
      <c r="N132" s="1" t="str">
        <f aca="false">AMP_invivo_awal!J132</f>
        <v>1-21</v>
      </c>
      <c r="O132" s="1" t="str">
        <f aca="false">AMP_invivo_awal!K132</f>
        <v>unknown</v>
      </c>
      <c r="P132" s="1" t="str">
        <f aca="false">AMP_invivo_awal!L132</f>
        <v>1-21</v>
      </c>
      <c r="Q132" s="4" t="n">
        <f aca="false">R132*21+44</f>
        <v>968.699999999999</v>
      </c>
      <c r="R132" s="4" t="n">
        <v>44.0333333333333</v>
      </c>
      <c r="S132" s="4" t="n">
        <v>60.0666666666667</v>
      </c>
      <c r="T132" s="4" t="n">
        <v>1.36411809235428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</row>
    <row r="133" customFormat="false" ht="12.8" hidden="false" customHeight="false" outlineLevel="0" collapsed="false">
      <c r="A133" s="1" t="n">
        <f aca="false">AMP_invivo_awal!A133</f>
        <v>41</v>
      </c>
      <c r="B133" s="1" t="str">
        <f aca="false">AMP_invivo_awal!B133</f>
        <v>Mateos_et_al.</v>
      </c>
      <c r="C133" s="1" t="n">
        <f aca="false">AMP_invivo_awal!C133</f>
        <v>2014</v>
      </c>
      <c r="D133" s="1" t="str">
        <f aca="false">AMP_invivo_awal!D133</f>
        <v>hydrolyzed_porcine_mucosa</v>
      </c>
      <c r="E133" s="1" t="str">
        <f aca="false">AMP_invivo_awal!E133</f>
        <v>crude_peptide</v>
      </c>
      <c r="F133" s="1" t="n">
        <f aca="false">IF(E133="control",1,IF(E133="peptide",2,IF(E133="crude_peptide",3,4)))</f>
        <v>3</v>
      </c>
      <c r="G133" s="1" t="str">
        <f aca="false">AMP_invivo_awal!F133</f>
        <v>feed</v>
      </c>
      <c r="H133" s="1" t="n">
        <f aca="false">AMP_invivo_awal!G133</f>
        <v>25000</v>
      </c>
      <c r="I133" s="2" t="n">
        <f aca="false">H133</f>
        <v>25000</v>
      </c>
      <c r="J133" s="1" t="str">
        <f aca="false">AMP_invivo_awal!H133</f>
        <v>ROSS_308</v>
      </c>
      <c r="K133" s="1" t="n">
        <f aca="false">IF(J133="Arbor_Acres", 1, IF(J133="ROSS_308", 2, IF(J133="Cobb_500", 3, IF(J133="Lohman_Brown", 4, IF(J133="Lingnan", 5, IF(J133="Unknown", 6, 7))))))</f>
        <v>2</v>
      </c>
      <c r="L133" s="1" t="str">
        <f aca="false">AMP_invivo_awal!I133</f>
        <v>unknown</v>
      </c>
      <c r="M133" s="1" t="n">
        <f aca="false">IF(L133="male", 1, IF(L133="female", 2, 3))</f>
        <v>3</v>
      </c>
      <c r="N133" s="1" t="str">
        <f aca="false">AMP_invivo_awal!J133</f>
        <v>1-21</v>
      </c>
      <c r="O133" s="1" t="str">
        <f aca="false">AMP_invivo_awal!K133</f>
        <v>unknown</v>
      </c>
      <c r="P133" s="1" t="str">
        <f aca="false">AMP_invivo_awal!L133</f>
        <v>1-21</v>
      </c>
      <c r="Q133" s="4" t="n">
        <f aca="false">R133*21+44</f>
        <v>994.600000000001</v>
      </c>
      <c r="R133" s="4" t="n">
        <v>45.2666666666667</v>
      </c>
      <c r="S133" s="4" t="n">
        <v>60</v>
      </c>
      <c r="T133" s="4" t="n">
        <v>1.32547864506627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</row>
    <row r="134" customFormat="false" ht="12.8" hidden="false" customHeight="false" outlineLevel="0" collapsed="false">
      <c r="A134" s="1" t="n">
        <f aca="false">AMP_invivo_awal!A134</f>
        <v>42</v>
      </c>
      <c r="B134" s="1" t="str">
        <f aca="false">AMP_invivo_awal!B134</f>
        <v>Mateos_et_al.</v>
      </c>
      <c r="C134" s="1" t="n">
        <f aca="false">AMP_invivo_awal!C134</f>
        <v>2014</v>
      </c>
      <c r="D134" s="1" t="str">
        <f aca="false">AMP_invivo_awal!D134</f>
        <v>control</v>
      </c>
      <c r="E134" s="1" t="str">
        <f aca="false">AMP_invivo_awal!E134</f>
        <v>control</v>
      </c>
      <c r="F134" s="1" t="n">
        <f aca="false">IF(E134="control",1,IF(E134="peptide",2,IF(E134="crude_peptide",3,4)))</f>
        <v>1</v>
      </c>
      <c r="G134" s="1" t="str">
        <f aca="false">AMP_invivo_awal!F134</f>
        <v>control</v>
      </c>
      <c r="H134" s="1" t="n">
        <f aca="false">AMP_invivo_awal!G134</f>
        <v>0</v>
      </c>
      <c r="I134" s="2" t="n">
        <f aca="false">H134</f>
        <v>0</v>
      </c>
      <c r="J134" s="1" t="str">
        <f aca="false">AMP_invivo_awal!H134</f>
        <v>ROSS_308</v>
      </c>
      <c r="K134" s="1" t="n">
        <f aca="false">IF(J134="Arbor_Acres", 1, IF(J134="ROSS_308", 2, IF(J134="Cobb_500", 3, IF(J134="Lohman_Brown", 4, IF(J134="Lingnan", 5, IF(J134="Unknown", 6, 7))))))</f>
        <v>2</v>
      </c>
      <c r="L134" s="1" t="str">
        <f aca="false">AMP_invivo_awal!I134</f>
        <v>unknown</v>
      </c>
      <c r="M134" s="1" t="n">
        <f aca="false">IF(L134="male", 1, IF(L134="female", 2, 3))</f>
        <v>3</v>
      </c>
      <c r="N134" s="1" t="str">
        <f aca="false">AMP_invivo_awal!J134</f>
        <v>1-21</v>
      </c>
      <c r="O134" s="1" t="str">
        <f aca="false">AMP_invivo_awal!K134</f>
        <v>unknown</v>
      </c>
      <c r="P134" s="1" t="str">
        <f aca="false">AMP_invivo_awal!L134</f>
        <v>1-21</v>
      </c>
      <c r="Q134" s="4" t="n">
        <f aca="false">R134*21+44</f>
        <v>1009.3</v>
      </c>
      <c r="R134" s="4" t="n">
        <v>45.9666666666667</v>
      </c>
      <c r="S134" s="4" t="n">
        <v>61.7333333333333</v>
      </c>
      <c r="T134" s="4" t="n">
        <v>1.34300217548949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</row>
    <row r="135" customFormat="false" ht="12.8" hidden="false" customHeight="false" outlineLevel="0" collapsed="false">
      <c r="A135" s="1" t="n">
        <f aca="false">AMP_invivo_awal!A135</f>
        <v>42</v>
      </c>
      <c r="B135" s="1" t="str">
        <f aca="false">AMP_invivo_awal!B135</f>
        <v>Mateos_et_al.</v>
      </c>
      <c r="C135" s="1" t="n">
        <f aca="false">AMP_invivo_awal!C135</f>
        <v>2014</v>
      </c>
      <c r="D135" s="1" t="str">
        <f aca="false">AMP_invivo_awal!D135</f>
        <v>hydrolyzed_porcine_mucosa</v>
      </c>
      <c r="E135" s="1" t="str">
        <f aca="false">AMP_invivo_awal!E135</f>
        <v>crude_peptide</v>
      </c>
      <c r="F135" s="1" t="n">
        <f aca="false">IF(E135="control",1,IF(E135="peptide",2,IF(E135="crude_peptide",3,4)))</f>
        <v>3</v>
      </c>
      <c r="G135" s="1" t="str">
        <f aca="false">AMP_invivo_awal!F135</f>
        <v>feed</v>
      </c>
      <c r="H135" s="1" t="n">
        <f aca="false">AMP_invivo_awal!G135</f>
        <v>25000</v>
      </c>
      <c r="I135" s="2" t="n">
        <f aca="false">H135</f>
        <v>25000</v>
      </c>
      <c r="J135" s="1" t="str">
        <f aca="false">AMP_invivo_awal!H135</f>
        <v>ROSS_308</v>
      </c>
      <c r="K135" s="1" t="n">
        <f aca="false">IF(J135="Arbor_Acres", 1, IF(J135="ROSS_308", 2, IF(J135="Cobb_500", 3, IF(J135="Lohman_Brown", 4, IF(J135="Lingnan", 5, IF(J135="Unknown", 6, 7))))))</f>
        <v>2</v>
      </c>
      <c r="L135" s="1" t="str">
        <f aca="false">AMP_invivo_awal!I135</f>
        <v>unknown</v>
      </c>
      <c r="M135" s="1" t="n">
        <f aca="false">IF(L135="male", 1, IF(L135="female", 2, 3))</f>
        <v>3</v>
      </c>
      <c r="N135" s="1" t="str">
        <f aca="false">AMP_invivo_awal!J135</f>
        <v>1-21</v>
      </c>
      <c r="O135" s="1" t="str">
        <f aca="false">AMP_invivo_awal!K135</f>
        <v>unknown</v>
      </c>
      <c r="P135" s="1" t="str">
        <f aca="false">AMP_invivo_awal!L135</f>
        <v>1-21</v>
      </c>
      <c r="Q135" s="4" t="n">
        <f aca="false">R135*21+44</f>
        <v>1004.4</v>
      </c>
      <c r="R135" s="4" t="n">
        <v>45.7333333333333</v>
      </c>
      <c r="S135" s="4" t="n">
        <v>60.8333333333333</v>
      </c>
      <c r="T135" s="4" t="n">
        <v>1.3301749271137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</row>
    <row r="136" customFormat="false" ht="12.8" hidden="false" customHeight="false" outlineLevel="0" collapsed="false">
      <c r="A136" s="1" t="n">
        <f aca="false">AMP_invivo_awal!A136</f>
        <v>43</v>
      </c>
      <c r="B136" s="1" t="str">
        <f aca="false">AMP_invivo_awal!B136</f>
        <v>Mateos_et_al.</v>
      </c>
      <c r="C136" s="1" t="n">
        <f aca="false">AMP_invivo_awal!C136</f>
        <v>2014</v>
      </c>
      <c r="D136" s="1" t="str">
        <f aca="false">AMP_invivo_awal!D136</f>
        <v>control</v>
      </c>
      <c r="E136" s="1" t="str">
        <f aca="false">AMP_invivo_awal!E136</f>
        <v>control</v>
      </c>
      <c r="F136" s="1" t="n">
        <f aca="false">IF(E136="control",1,IF(E136="peptide",2,IF(E136="crude_peptide",3,4)))</f>
        <v>1</v>
      </c>
      <c r="G136" s="1" t="str">
        <f aca="false">AMP_invivo_awal!F136</f>
        <v>control</v>
      </c>
      <c r="H136" s="1" t="n">
        <f aca="false">AMP_invivo_awal!G136</f>
        <v>0</v>
      </c>
      <c r="I136" s="2" t="n">
        <f aca="false">H136</f>
        <v>0</v>
      </c>
      <c r="J136" s="1" t="str">
        <f aca="false">AMP_invivo_awal!H136</f>
        <v>ROSS_308</v>
      </c>
      <c r="K136" s="1" t="n">
        <f aca="false">IF(J136="Arbor_Acres", 1, IF(J136="ROSS_308", 2, IF(J136="Cobb_500", 3, IF(J136="Lohman_Brown", 4, IF(J136="Lingnan", 5, IF(J136="Unknown", 6, 7))))))</f>
        <v>2</v>
      </c>
      <c r="L136" s="1" t="str">
        <f aca="false">AMP_invivo_awal!I136</f>
        <v>unknown</v>
      </c>
      <c r="M136" s="1" t="n">
        <f aca="false">IF(L136="male", 1, IF(L136="female", 2, 3))</f>
        <v>3</v>
      </c>
      <c r="N136" s="1" t="str">
        <f aca="false">AMP_invivo_awal!J136</f>
        <v>1-21</v>
      </c>
      <c r="O136" s="1" t="str">
        <f aca="false">AMP_invivo_awal!K136</f>
        <v>unknown</v>
      </c>
      <c r="P136" s="1" t="str">
        <f aca="false">AMP_invivo_awal!L136</f>
        <v>1-21</v>
      </c>
      <c r="Q136" s="4" t="n">
        <f aca="false">R136*21+44</f>
        <v>983.399999999999</v>
      </c>
      <c r="R136" s="4" t="n">
        <v>44.7333333333333</v>
      </c>
      <c r="S136" s="4" t="n">
        <v>62.5</v>
      </c>
      <c r="T136" s="4" t="n">
        <v>1.39716840536513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</row>
    <row r="137" customFormat="false" ht="12.8" hidden="false" customHeight="false" outlineLevel="0" collapsed="false">
      <c r="A137" s="1" t="n">
        <f aca="false">AMP_invivo_awal!A137</f>
        <v>43</v>
      </c>
      <c r="B137" s="1" t="str">
        <f aca="false">AMP_invivo_awal!B137</f>
        <v>Mateos_et_al.</v>
      </c>
      <c r="C137" s="1" t="n">
        <f aca="false">AMP_invivo_awal!C137</f>
        <v>2014</v>
      </c>
      <c r="D137" s="1" t="str">
        <f aca="false">AMP_invivo_awal!D137</f>
        <v>hydrolyzed_porcine_mucosa</v>
      </c>
      <c r="E137" s="1" t="str">
        <f aca="false">AMP_invivo_awal!E137</f>
        <v>crude_peptide</v>
      </c>
      <c r="F137" s="1" t="n">
        <f aca="false">IF(E137="control",1,IF(E137="peptide",2,IF(E137="crude_peptide",3,4)))</f>
        <v>3</v>
      </c>
      <c r="G137" s="1" t="str">
        <f aca="false">AMP_invivo_awal!F137</f>
        <v>feed</v>
      </c>
      <c r="H137" s="1" t="n">
        <f aca="false">AMP_invivo_awal!G137</f>
        <v>25000</v>
      </c>
      <c r="I137" s="2" t="n">
        <f aca="false">H137</f>
        <v>25000</v>
      </c>
      <c r="J137" s="1" t="str">
        <f aca="false">AMP_invivo_awal!H137</f>
        <v>ROSS_308</v>
      </c>
      <c r="K137" s="1" t="n">
        <f aca="false">IF(J137="Arbor_Acres", 1, IF(J137="ROSS_308", 2, IF(J137="Cobb_500", 3, IF(J137="Lohman_Brown", 4, IF(J137="Lingnan", 5, IF(J137="Unknown", 6, 7))))))</f>
        <v>2</v>
      </c>
      <c r="L137" s="1" t="str">
        <f aca="false">AMP_invivo_awal!I137</f>
        <v>unknown</v>
      </c>
      <c r="M137" s="1" t="n">
        <f aca="false">IF(L137="male", 1, IF(L137="female", 2, 3))</f>
        <v>3</v>
      </c>
      <c r="N137" s="1" t="str">
        <f aca="false">AMP_invivo_awal!J137</f>
        <v>1-21</v>
      </c>
      <c r="O137" s="1" t="str">
        <f aca="false">AMP_invivo_awal!K137</f>
        <v>unknown</v>
      </c>
      <c r="P137" s="1" t="str">
        <f aca="false">AMP_invivo_awal!L137</f>
        <v>1-21</v>
      </c>
      <c r="Q137" s="4" t="n">
        <f aca="false">R137*21+44</f>
        <v>988.300000000001</v>
      </c>
      <c r="R137" s="4" t="n">
        <v>44.9666666666667</v>
      </c>
      <c r="S137" s="4" t="n">
        <v>60.3666666666667</v>
      </c>
      <c r="T137" s="4" t="n">
        <v>1.34247590808006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</row>
    <row r="138" customFormat="false" ht="12.8" hidden="false" customHeight="false" outlineLevel="0" collapsed="false">
      <c r="A138" s="1" t="n">
        <f aca="false">AMP_invivo_awal!A138</f>
        <v>44</v>
      </c>
      <c r="B138" s="1" t="str">
        <f aca="false">AMP_invivo_awal!B138</f>
        <v>Karimzadeh_et_al.</v>
      </c>
      <c r="C138" s="1" t="n">
        <f aca="false">AMP_invivo_awal!C138</f>
        <v>2016</v>
      </c>
      <c r="D138" s="1" t="str">
        <f aca="false">AMP_invivo_awal!D138</f>
        <v>control</v>
      </c>
      <c r="E138" s="1" t="str">
        <f aca="false">AMP_invivo_awal!E138</f>
        <v>control</v>
      </c>
      <c r="F138" s="1" t="n">
        <f aca="false">IF(E138="control",1,IF(E138="peptide",2,IF(E138="crude_peptide",3,4)))</f>
        <v>1</v>
      </c>
      <c r="G138" s="1" t="str">
        <f aca="false">AMP_invivo_awal!F138</f>
        <v>control</v>
      </c>
      <c r="H138" s="1" t="n">
        <f aca="false">AMP_invivo_awal!G138</f>
        <v>0</v>
      </c>
      <c r="I138" s="2" t="n">
        <f aca="false">H138</f>
        <v>0</v>
      </c>
      <c r="J138" s="1" t="str">
        <f aca="false">AMP_invivo_awal!H138</f>
        <v>ROSS_308</v>
      </c>
      <c r="K138" s="1" t="n">
        <f aca="false">IF(J138="Arbor_Acres", 1, IF(J138="ROSS_308", 2, IF(J138="Cobb_500", 3, IF(J138="Lohman_Brown", 4, IF(J138="Lingnan", 5, IF(J138="Unknown", 6, 7))))))</f>
        <v>2</v>
      </c>
      <c r="L138" s="1" t="str">
        <f aca="false">AMP_invivo_awal!I138</f>
        <v>male</v>
      </c>
      <c r="M138" s="1" t="n">
        <f aca="false">IF(L138="male", 1, IF(L138="female", 2, 3))</f>
        <v>1</v>
      </c>
      <c r="N138" s="1" t="str">
        <f aca="false">AMP_invivo_awal!J138</f>
        <v>1-28</v>
      </c>
      <c r="O138" s="1" t="str">
        <f aca="false">AMP_invivo_awal!K138</f>
        <v>29-42</v>
      </c>
      <c r="P138" s="1" t="str">
        <f aca="false">AMP_invivo_awal!L138</f>
        <v>1-42</v>
      </c>
      <c r="Q138" s="4" t="n">
        <v>1152.92</v>
      </c>
      <c r="R138" s="4" t="n">
        <v>39.64</v>
      </c>
      <c r="S138" s="4" t="n">
        <v>57.71</v>
      </c>
      <c r="T138" s="4" t="n">
        <v>1.46</v>
      </c>
      <c r="U138" s="4" t="n">
        <v>2228.92</v>
      </c>
      <c r="V138" s="4" t="n">
        <v>76.86</v>
      </c>
      <c r="W138" s="4" t="n">
        <v>160.29</v>
      </c>
      <c r="X138" s="4" t="n">
        <v>2.09</v>
      </c>
      <c r="Y138" s="4" t="n">
        <v>2228.92</v>
      </c>
      <c r="Z138" s="4" t="n">
        <v>52.05</v>
      </c>
      <c r="AA138" s="4" t="n">
        <v>109</v>
      </c>
      <c r="AB138" s="4" t="n">
        <v>2.09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 t="n">
        <v>70.64</v>
      </c>
      <c r="AY138" s="4" t="n">
        <v>71.5</v>
      </c>
      <c r="AZ138" s="4" t="n">
        <v>62.74</v>
      </c>
      <c r="BA138" s="4"/>
      <c r="BB138" s="4"/>
      <c r="BC138" s="4"/>
      <c r="BD138" s="4" t="n">
        <v>70.32</v>
      </c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 t="n">
        <v>8.19</v>
      </c>
      <c r="CY138" s="4"/>
      <c r="CZ138" s="4"/>
      <c r="DA138" s="4"/>
      <c r="DB138" s="4"/>
      <c r="DC138" s="4" t="n">
        <v>8.49</v>
      </c>
      <c r="DD138" s="4"/>
      <c r="DE138" s="4"/>
      <c r="DF138" s="4"/>
      <c r="DG138" s="4"/>
      <c r="DH138" s="4"/>
      <c r="DI138" s="4"/>
      <c r="DJ138" s="4" t="n">
        <v>1857.61</v>
      </c>
      <c r="DK138" s="4" t="n">
        <v>1740.43</v>
      </c>
      <c r="DL138" s="4" t="n">
        <v>1582.25</v>
      </c>
      <c r="DM138" s="4" t="n">
        <v>199.36</v>
      </c>
      <c r="DN138" s="4" t="n">
        <v>193.5</v>
      </c>
      <c r="DO138" s="4" t="n">
        <v>172</v>
      </c>
      <c r="DP138" s="4" t="n">
        <f aca="false">DJ138/DM138</f>
        <v>9.31786717495987</v>
      </c>
      <c r="DQ138" s="4" t="n">
        <f aca="false">DK138/DN138</f>
        <v>8.99447028423773</v>
      </c>
      <c r="DR138" s="4" t="n">
        <f aca="false">DL138/DO138</f>
        <v>9.19912790697674</v>
      </c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</row>
    <row r="139" customFormat="false" ht="12.8" hidden="false" customHeight="false" outlineLevel="0" collapsed="false">
      <c r="A139" s="1" t="n">
        <f aca="false">AMP_invivo_awal!A139</f>
        <v>44</v>
      </c>
      <c r="B139" s="1" t="str">
        <f aca="false">AMP_invivo_awal!B139</f>
        <v>Karimzadeh_et_al.</v>
      </c>
      <c r="C139" s="1" t="n">
        <f aca="false">AMP_invivo_awal!C139</f>
        <v>2016</v>
      </c>
      <c r="D139" s="1" t="str">
        <f aca="false">AMP_invivo_awal!D139</f>
        <v>canola_bioactive_peptide</v>
      </c>
      <c r="E139" s="1" t="str">
        <f aca="false">AMP_invivo_awal!E139</f>
        <v>purified_peptide</v>
      </c>
      <c r="F139" s="1" t="n">
        <f aca="false">IF(E139="control",1,IF(E139="peptide",2,IF(E139="crude_peptide",3,4)))</f>
        <v>4</v>
      </c>
      <c r="G139" s="1" t="str">
        <f aca="false">AMP_invivo_awal!F139</f>
        <v>feed</v>
      </c>
      <c r="H139" s="1" t="n">
        <f aca="false">AMP_invivo_awal!G139</f>
        <v>100</v>
      </c>
      <c r="I139" s="2" t="n">
        <f aca="false">H139</f>
        <v>100</v>
      </c>
      <c r="J139" s="1" t="str">
        <f aca="false">AMP_invivo_awal!H139</f>
        <v>ROSS_308</v>
      </c>
      <c r="K139" s="1" t="n">
        <f aca="false">IF(J139="Arbor_Acres", 1, IF(J139="ROSS_308", 2, IF(J139="Cobb_500", 3, IF(J139="Lohman_Brown", 4, IF(J139="Lingnan", 5, IF(J139="Unknown", 6, 7))))))</f>
        <v>2</v>
      </c>
      <c r="L139" s="1" t="str">
        <f aca="false">AMP_invivo_awal!I139</f>
        <v>male</v>
      </c>
      <c r="M139" s="1" t="n">
        <f aca="false">IF(L139="male", 1, IF(L139="female", 2, 3))</f>
        <v>1</v>
      </c>
      <c r="N139" s="1" t="str">
        <f aca="false">AMP_invivo_awal!J139</f>
        <v>1-28</v>
      </c>
      <c r="O139" s="1" t="str">
        <f aca="false">AMP_invivo_awal!K139</f>
        <v>29-42</v>
      </c>
      <c r="P139" s="1" t="str">
        <f aca="false">AMP_invivo_awal!L139</f>
        <v>1-42</v>
      </c>
      <c r="Q139" s="4" t="n">
        <v>1164.12</v>
      </c>
      <c r="R139" s="4" t="n">
        <v>40.04</v>
      </c>
      <c r="S139" s="4" t="n">
        <v>58.36</v>
      </c>
      <c r="T139" s="4" t="n">
        <v>1.46</v>
      </c>
      <c r="U139" s="4" t="n">
        <v>2240.12</v>
      </c>
      <c r="V139" s="4" t="n">
        <v>76.86</v>
      </c>
      <c r="W139" s="4" t="n">
        <v>159.93</v>
      </c>
      <c r="X139" s="4" t="n">
        <v>2.08</v>
      </c>
      <c r="Y139" s="4" t="n">
        <v>2240.12</v>
      </c>
      <c r="Z139" s="4" t="n">
        <v>52.31</v>
      </c>
      <c r="AA139" s="4" t="n">
        <v>109.15</v>
      </c>
      <c r="AB139" s="4" t="n">
        <v>2.09</v>
      </c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 t="n">
        <v>74.5</v>
      </c>
      <c r="AY139" s="4" t="n">
        <v>71.7</v>
      </c>
      <c r="AZ139" s="4" t="n">
        <v>74.86</v>
      </c>
      <c r="BA139" s="4"/>
      <c r="BB139" s="4"/>
      <c r="BC139" s="4"/>
      <c r="BD139" s="4" t="n">
        <v>65.66</v>
      </c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27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27"/>
      <c r="CU139" s="4"/>
      <c r="CV139" s="4"/>
      <c r="CW139" s="4"/>
      <c r="CX139" s="27" t="n">
        <v>7.94</v>
      </c>
      <c r="CY139" s="4"/>
      <c r="CZ139" s="4"/>
      <c r="DA139" s="4"/>
      <c r="DB139" s="4"/>
      <c r="DC139" s="4" t="n">
        <v>8.12</v>
      </c>
      <c r="DD139" s="4"/>
      <c r="DE139" s="4"/>
      <c r="DF139" s="4"/>
      <c r="DG139" s="4"/>
      <c r="DH139" s="4"/>
      <c r="DI139" s="4"/>
      <c r="DJ139" s="4" t="n">
        <v>1861.5</v>
      </c>
      <c r="DK139" s="4" t="n">
        <v>1748.35</v>
      </c>
      <c r="DL139" s="4" t="n">
        <v>1630.83</v>
      </c>
      <c r="DM139" s="4" t="n">
        <v>191.6</v>
      </c>
      <c r="DN139" s="4" t="n">
        <v>187.25</v>
      </c>
      <c r="DO139" s="4" t="n">
        <v>175.5</v>
      </c>
      <c r="DP139" s="4" t="n">
        <f aca="false">DJ139/DM139</f>
        <v>9.71555323590814</v>
      </c>
      <c r="DQ139" s="4" t="n">
        <f aca="false">DK139/DN139</f>
        <v>9.3369826435247</v>
      </c>
      <c r="DR139" s="4" t="n">
        <f aca="false">DL139/DO139</f>
        <v>9.29247863247863</v>
      </c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</row>
    <row r="140" customFormat="false" ht="12.8" hidden="false" customHeight="false" outlineLevel="0" collapsed="false">
      <c r="A140" s="1" t="n">
        <f aca="false">AMP_invivo_awal!A140</f>
        <v>44</v>
      </c>
      <c r="B140" s="1" t="str">
        <f aca="false">AMP_invivo_awal!B140</f>
        <v>Karimzadeh_et_al.</v>
      </c>
      <c r="C140" s="1" t="n">
        <f aca="false">AMP_invivo_awal!C140</f>
        <v>2016</v>
      </c>
      <c r="D140" s="1" t="str">
        <f aca="false">AMP_invivo_awal!D140</f>
        <v>canola_bioactive_peptide</v>
      </c>
      <c r="E140" s="1" t="str">
        <f aca="false">AMP_invivo_awal!E140</f>
        <v>purified_peptide</v>
      </c>
      <c r="F140" s="1" t="n">
        <f aca="false">IF(E140="control",1,IF(E140="peptide",2,IF(E140="crude_peptide",3,4)))</f>
        <v>4</v>
      </c>
      <c r="G140" s="1" t="str">
        <f aca="false">AMP_invivo_awal!F140</f>
        <v>feed</v>
      </c>
      <c r="H140" s="1" t="n">
        <f aca="false">AMP_invivo_awal!G140</f>
        <v>150</v>
      </c>
      <c r="I140" s="2" t="n">
        <f aca="false">H140</f>
        <v>150</v>
      </c>
      <c r="J140" s="1" t="str">
        <f aca="false">AMP_invivo_awal!H140</f>
        <v>ROSS_308</v>
      </c>
      <c r="K140" s="1" t="n">
        <f aca="false">IF(J140="Arbor_Acres", 1, IF(J140="ROSS_308", 2, IF(J140="Cobb_500", 3, IF(J140="Lohman_Brown", 4, IF(J140="Lingnan", 5, IF(J140="Unknown", 6, 7))))))</f>
        <v>2</v>
      </c>
      <c r="L140" s="1" t="str">
        <f aca="false">AMP_invivo_awal!I140</f>
        <v>male</v>
      </c>
      <c r="M140" s="1" t="n">
        <f aca="false">IF(L140="male", 1, IF(L140="female", 2, 3))</f>
        <v>1</v>
      </c>
      <c r="N140" s="1" t="str">
        <f aca="false">AMP_invivo_awal!J140</f>
        <v>1-28</v>
      </c>
      <c r="O140" s="1" t="str">
        <f aca="false">AMP_invivo_awal!K140</f>
        <v>29-42</v>
      </c>
      <c r="P140" s="1" t="str">
        <f aca="false">AMP_invivo_awal!L140</f>
        <v>1-42</v>
      </c>
      <c r="Q140" s="4" t="n">
        <v>1164.96</v>
      </c>
      <c r="R140" s="4" t="n">
        <v>40.07</v>
      </c>
      <c r="S140" s="4" t="n">
        <v>57.36</v>
      </c>
      <c r="T140" s="4" t="n">
        <v>1.43</v>
      </c>
      <c r="U140" s="4" t="n">
        <v>2267.96</v>
      </c>
      <c r="V140" s="4" t="n">
        <v>78.79</v>
      </c>
      <c r="W140" s="4" t="n">
        <v>162.71</v>
      </c>
      <c r="X140" s="4" t="n">
        <v>2.06</v>
      </c>
      <c r="Y140" s="4" t="n">
        <v>2267.96</v>
      </c>
      <c r="Z140" s="4" t="n">
        <v>52.98</v>
      </c>
      <c r="AA140" s="4" t="n">
        <v>110.04</v>
      </c>
      <c r="AB140" s="4" t="n">
        <v>2.08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 t="n">
        <v>71.9</v>
      </c>
      <c r="AY140" s="4" t="n">
        <v>71.9</v>
      </c>
      <c r="AZ140" s="4" t="n">
        <v>67.8</v>
      </c>
      <c r="BA140" s="4"/>
      <c r="BB140" s="4"/>
      <c r="BC140" s="4"/>
      <c r="BD140" s="4" t="n">
        <v>61.5</v>
      </c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27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27"/>
      <c r="CU140" s="4"/>
      <c r="CV140" s="4"/>
      <c r="CW140" s="4"/>
      <c r="CX140" s="27" t="n">
        <v>7.3</v>
      </c>
      <c r="CY140" s="4"/>
      <c r="CZ140" s="4"/>
      <c r="DA140" s="4"/>
      <c r="DB140" s="4"/>
      <c r="DC140" s="4" t="n">
        <v>7.83</v>
      </c>
      <c r="DD140" s="4"/>
      <c r="DE140" s="4"/>
      <c r="DF140" s="4"/>
      <c r="DG140" s="4"/>
      <c r="DH140" s="4"/>
      <c r="DI140" s="4"/>
      <c r="DJ140" s="4" t="n">
        <v>1867.5</v>
      </c>
      <c r="DK140" s="4" t="n">
        <v>1833.25</v>
      </c>
      <c r="DL140" s="4" t="n">
        <v>1583</v>
      </c>
      <c r="DM140" s="4" t="n">
        <v>185.5</v>
      </c>
      <c r="DN140" s="4" t="n">
        <v>181.5</v>
      </c>
      <c r="DO140" s="4" t="n">
        <v>171.25</v>
      </c>
      <c r="DP140" s="4" t="n">
        <f aca="false">DJ140/DM140</f>
        <v>10.0673854447439</v>
      </c>
      <c r="DQ140" s="4" t="n">
        <f aca="false">DK140/DN140</f>
        <v>10.1005509641873</v>
      </c>
      <c r="DR140" s="4" t="n">
        <f aca="false">DL140/DO140</f>
        <v>9.24379562043796</v>
      </c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</row>
    <row r="141" customFormat="false" ht="12.8" hidden="false" customHeight="false" outlineLevel="0" collapsed="false">
      <c r="A141" s="1" t="n">
        <f aca="false">AMP_invivo_awal!A141</f>
        <v>44</v>
      </c>
      <c r="B141" s="1" t="str">
        <f aca="false">AMP_invivo_awal!B141</f>
        <v>Karimzadeh_et_al.</v>
      </c>
      <c r="C141" s="1" t="n">
        <f aca="false">AMP_invivo_awal!C141</f>
        <v>2016</v>
      </c>
      <c r="D141" s="1" t="str">
        <f aca="false">AMP_invivo_awal!D141</f>
        <v>canola_bioactive_peptide</v>
      </c>
      <c r="E141" s="1" t="str">
        <f aca="false">AMP_invivo_awal!E141</f>
        <v>purified_peptide</v>
      </c>
      <c r="F141" s="1" t="n">
        <f aca="false">IF(E141="control",1,IF(E141="peptide",2,IF(E141="crude_peptide",3,4)))</f>
        <v>4</v>
      </c>
      <c r="G141" s="1" t="str">
        <f aca="false">AMP_invivo_awal!F141</f>
        <v>feed</v>
      </c>
      <c r="H141" s="1" t="n">
        <f aca="false">AMP_invivo_awal!G141</f>
        <v>200</v>
      </c>
      <c r="I141" s="2" t="n">
        <f aca="false">H141</f>
        <v>200</v>
      </c>
      <c r="J141" s="1" t="str">
        <f aca="false">AMP_invivo_awal!H141</f>
        <v>ROSS_308</v>
      </c>
      <c r="K141" s="1" t="n">
        <f aca="false">IF(J141="Arbor_Acres", 1, IF(J141="ROSS_308", 2, IF(J141="Cobb_500", 3, IF(J141="Lohman_Brown", 4, IF(J141="Lingnan", 5, IF(J141="Unknown", 6, 7))))))</f>
        <v>2</v>
      </c>
      <c r="L141" s="1" t="str">
        <f aca="false">AMP_invivo_awal!I141</f>
        <v>male</v>
      </c>
      <c r="M141" s="1" t="n">
        <f aca="false">IF(L141="male", 1, IF(L141="female", 2, 3))</f>
        <v>1</v>
      </c>
      <c r="N141" s="1" t="str">
        <f aca="false">AMP_invivo_awal!J141</f>
        <v>1-28</v>
      </c>
      <c r="O141" s="1" t="str">
        <f aca="false">AMP_invivo_awal!K141</f>
        <v>29-42</v>
      </c>
      <c r="P141" s="1" t="str">
        <f aca="false">AMP_invivo_awal!L141</f>
        <v>1-42</v>
      </c>
      <c r="Q141" s="4" t="n">
        <v>1233</v>
      </c>
      <c r="R141" s="4" t="n">
        <v>42.5</v>
      </c>
      <c r="S141" s="4" t="n">
        <v>57.46</v>
      </c>
      <c r="T141" s="4" t="n">
        <v>1.35</v>
      </c>
      <c r="U141" s="4" t="n">
        <v>2374</v>
      </c>
      <c r="V141" s="4" t="n">
        <v>81.5</v>
      </c>
      <c r="W141" s="4" t="n">
        <v>161.79</v>
      </c>
      <c r="X141" s="4" t="n">
        <v>1.99</v>
      </c>
      <c r="Y141" s="4" t="n">
        <v>2374</v>
      </c>
      <c r="Z141" s="4" t="n">
        <v>55.5</v>
      </c>
      <c r="AA141" s="4" t="n">
        <v>109.63</v>
      </c>
      <c r="AB141" s="4" t="n">
        <v>1.98</v>
      </c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 t="n">
        <v>67.7</v>
      </c>
      <c r="AY141" s="4" t="n">
        <v>74</v>
      </c>
      <c r="AZ141" s="4" t="n">
        <v>61.5</v>
      </c>
      <c r="BA141" s="4"/>
      <c r="BB141" s="4"/>
      <c r="BC141" s="4"/>
      <c r="BD141" s="4" t="n">
        <v>71.06</v>
      </c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27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27"/>
      <c r="CU141" s="4"/>
      <c r="CV141" s="4"/>
      <c r="CW141" s="4"/>
      <c r="CX141" s="27" t="n">
        <v>7.02</v>
      </c>
      <c r="CY141" s="4"/>
      <c r="CZ141" s="4"/>
      <c r="DA141" s="4"/>
      <c r="DB141" s="4"/>
      <c r="DC141" s="4" t="n">
        <v>7.64</v>
      </c>
      <c r="DD141" s="4"/>
      <c r="DE141" s="4"/>
      <c r="DF141" s="4"/>
      <c r="DG141" s="4"/>
      <c r="DH141" s="4"/>
      <c r="DI141" s="4"/>
      <c r="DJ141" s="4" t="n">
        <v>1995.75</v>
      </c>
      <c r="DK141" s="4" t="n">
        <v>1838.5</v>
      </c>
      <c r="DL141" s="4" t="n">
        <v>1595.25</v>
      </c>
      <c r="DM141" s="4" t="n">
        <v>178.5</v>
      </c>
      <c r="DN141" s="4" t="n">
        <v>173</v>
      </c>
      <c r="DO141" s="4" t="n">
        <v>165.5</v>
      </c>
      <c r="DP141" s="4" t="n">
        <f aca="false">DJ141/DM141</f>
        <v>11.1806722689076</v>
      </c>
      <c r="DQ141" s="4" t="n">
        <f aca="false">DK141/DN141</f>
        <v>10.6271676300578</v>
      </c>
      <c r="DR141" s="4" t="n">
        <f aca="false">DL141/DO141</f>
        <v>9.63897280966767</v>
      </c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</row>
    <row r="142" customFormat="false" ht="12.8" hidden="false" customHeight="false" outlineLevel="0" collapsed="false">
      <c r="A142" s="1" t="n">
        <f aca="false">AMP_invivo_awal!A142</f>
        <v>44</v>
      </c>
      <c r="B142" s="1" t="str">
        <f aca="false">AMP_invivo_awal!B142</f>
        <v>Karimzadeh_et_al.</v>
      </c>
      <c r="C142" s="1" t="n">
        <f aca="false">AMP_invivo_awal!C142</f>
        <v>2016</v>
      </c>
      <c r="D142" s="1" t="str">
        <f aca="false">AMP_invivo_awal!D142</f>
        <v>canola_bioactive_peptide</v>
      </c>
      <c r="E142" s="1" t="str">
        <f aca="false">AMP_invivo_awal!E142</f>
        <v>purified_peptide</v>
      </c>
      <c r="F142" s="1" t="n">
        <f aca="false">IF(E142="control",1,IF(E142="peptide",2,IF(E142="crude_peptide",3,4)))</f>
        <v>4</v>
      </c>
      <c r="G142" s="1" t="str">
        <f aca="false">AMP_invivo_awal!F142</f>
        <v>feed</v>
      </c>
      <c r="H142" s="1" t="n">
        <f aca="false">AMP_invivo_awal!G142</f>
        <v>250</v>
      </c>
      <c r="I142" s="2" t="n">
        <f aca="false">H142</f>
        <v>250</v>
      </c>
      <c r="J142" s="1" t="str">
        <f aca="false">AMP_invivo_awal!H142</f>
        <v>ROSS_308</v>
      </c>
      <c r="K142" s="1" t="n">
        <f aca="false">IF(J142="Arbor_Acres", 1, IF(J142="ROSS_308", 2, IF(J142="Cobb_500", 3, IF(J142="Lohman_Brown", 4, IF(J142="Lingnan", 5, IF(J142="Unknown", 6, 7))))))</f>
        <v>2</v>
      </c>
      <c r="L142" s="1" t="str">
        <f aca="false">AMP_invivo_awal!I142</f>
        <v>male</v>
      </c>
      <c r="M142" s="1" t="n">
        <f aca="false">IF(L142="male", 1, IF(L142="female", 2, 3))</f>
        <v>1</v>
      </c>
      <c r="N142" s="1" t="str">
        <f aca="false">AMP_invivo_awal!J142</f>
        <v>1-28</v>
      </c>
      <c r="O142" s="1" t="str">
        <f aca="false">AMP_invivo_awal!K142</f>
        <v>29-42</v>
      </c>
      <c r="P142" s="1" t="str">
        <f aca="false">AMP_invivo_awal!L142</f>
        <v>1-42</v>
      </c>
      <c r="Q142" s="4" t="n">
        <v>1273.04</v>
      </c>
      <c r="R142" s="4" t="n">
        <v>43.93</v>
      </c>
      <c r="S142" s="4" t="n">
        <v>58.18</v>
      </c>
      <c r="T142" s="4" t="n">
        <v>1.32</v>
      </c>
      <c r="U142" s="4" t="n">
        <v>2462.04</v>
      </c>
      <c r="V142" s="4" t="n">
        <v>84.93</v>
      </c>
      <c r="W142" s="4" t="n">
        <v>162.57</v>
      </c>
      <c r="X142" s="4" t="n">
        <v>1.92</v>
      </c>
      <c r="Y142" s="4" t="n">
        <v>2462.04</v>
      </c>
      <c r="Z142" s="4" t="n">
        <v>57.6</v>
      </c>
      <c r="AA142" s="4" t="n">
        <v>110.38</v>
      </c>
      <c r="AB142" s="4" t="n">
        <v>1.92</v>
      </c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 t="n">
        <v>74.6</v>
      </c>
      <c r="AY142" s="4" t="n">
        <v>74.3</v>
      </c>
      <c r="AZ142" s="4" t="n">
        <v>67.9</v>
      </c>
      <c r="BA142" s="4"/>
      <c r="BB142" s="4"/>
      <c r="BC142" s="4"/>
      <c r="BD142" s="4" t="n">
        <v>76.54</v>
      </c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27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27"/>
      <c r="CU142" s="4"/>
      <c r="CV142" s="4"/>
      <c r="CW142" s="4"/>
      <c r="CX142" s="27" t="n">
        <v>6.15</v>
      </c>
      <c r="CY142" s="4"/>
      <c r="CZ142" s="4"/>
      <c r="DA142" s="4"/>
      <c r="DB142" s="4"/>
      <c r="DC142" s="4" t="n">
        <v>6.54</v>
      </c>
      <c r="DD142" s="4"/>
      <c r="DE142" s="4"/>
      <c r="DF142" s="4"/>
      <c r="DG142" s="4"/>
      <c r="DH142" s="4"/>
      <c r="DI142" s="4"/>
      <c r="DJ142" s="4" t="n">
        <v>2007.5</v>
      </c>
      <c r="DK142" s="4" t="n">
        <v>1927.5</v>
      </c>
      <c r="DL142" s="4" t="n">
        <v>1775.75</v>
      </c>
      <c r="DM142" s="4" t="n">
        <v>178.25</v>
      </c>
      <c r="DN142" s="4" t="n">
        <v>170.75</v>
      </c>
      <c r="DO142" s="4" t="n">
        <v>168.75</v>
      </c>
      <c r="DP142" s="4" t="n">
        <f aca="false">DJ142/DM142</f>
        <v>11.2622720897616</v>
      </c>
      <c r="DQ142" s="4" t="n">
        <f aca="false">DK142/DN142</f>
        <v>11.2884333821376</v>
      </c>
      <c r="DR142" s="4" t="n">
        <f aca="false">DL142/DO142</f>
        <v>10.522962962963</v>
      </c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</row>
    <row r="143" customFormat="false" ht="12.8" hidden="false" customHeight="false" outlineLevel="0" collapsed="false">
      <c r="A143" s="1" t="n">
        <f aca="false">AMP_invivo_awal!A143</f>
        <v>45</v>
      </c>
      <c r="B143" s="1" t="str">
        <f aca="false">AMP_invivo_awal!B143</f>
        <v>Karimzadeh_et_al.</v>
      </c>
      <c r="C143" s="1" t="n">
        <f aca="false">AMP_invivo_awal!C143</f>
        <v>2017</v>
      </c>
      <c r="D143" s="1" t="str">
        <f aca="false">AMP_invivo_awal!D143</f>
        <v>control</v>
      </c>
      <c r="E143" s="1" t="str">
        <f aca="false">AMP_invivo_awal!E143</f>
        <v>control</v>
      </c>
      <c r="F143" s="1" t="n">
        <f aca="false">IF(E143="control",1,IF(E143="peptide",2,IF(E143="crude_peptide",3,4)))</f>
        <v>1</v>
      </c>
      <c r="G143" s="1" t="str">
        <f aca="false">AMP_invivo_awal!F143</f>
        <v>control</v>
      </c>
      <c r="H143" s="1" t="n">
        <f aca="false">AMP_invivo_awal!G143</f>
        <v>0</v>
      </c>
      <c r="I143" s="2" t="n">
        <f aca="false">H143</f>
        <v>0</v>
      </c>
      <c r="J143" s="1" t="str">
        <f aca="false">AMP_invivo_awal!H143</f>
        <v>ROSS_308</v>
      </c>
      <c r="K143" s="1" t="n">
        <f aca="false">IF(J143="Arbor_Acres", 1, IF(J143="ROSS_308", 2, IF(J143="Cobb_500", 3, IF(J143="Lohman_Brown", 4, IF(J143="Lingnan", 5, IF(J143="Unknown", 6, 7))))))</f>
        <v>2</v>
      </c>
      <c r="L143" s="1" t="str">
        <f aca="false">AMP_invivo_awal!I143</f>
        <v>male</v>
      </c>
      <c r="M143" s="1" t="n">
        <f aca="false">IF(L143="male", 1, IF(L143="female", 2, 3))</f>
        <v>1</v>
      </c>
      <c r="N143" s="1" t="str">
        <f aca="false">AMP_invivo_awal!J143</f>
        <v>1-28</v>
      </c>
      <c r="O143" s="1" t="str">
        <f aca="false">AMP_invivo_awal!K143</f>
        <v>29-42</v>
      </c>
      <c r="P143" s="1" t="str">
        <f aca="false">AMP_invivo_awal!L143</f>
        <v>1-42</v>
      </c>
      <c r="Q143" s="4"/>
      <c r="R143" s="4"/>
      <c r="S143" s="4"/>
      <c r="T143" s="4"/>
      <c r="U143" s="4"/>
      <c r="V143" s="4"/>
      <c r="W143" s="4"/>
      <c r="X143" s="4"/>
      <c r="Y143" s="4"/>
      <c r="Z143" s="4" t="n">
        <v>52.05</v>
      </c>
      <c r="AA143" s="4" t="n">
        <v>91.9</v>
      </c>
      <c r="AB143" s="4" t="n">
        <v>1.77</v>
      </c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 t="n">
        <v>3.45</v>
      </c>
      <c r="BP143" s="4"/>
      <c r="BQ143" s="4"/>
      <c r="BR143" s="4"/>
      <c r="BS143" s="4" t="n">
        <v>140</v>
      </c>
      <c r="BT143" s="4"/>
      <c r="BU143" s="4" t="n">
        <v>40.2</v>
      </c>
      <c r="BV143" s="4"/>
      <c r="BW143" s="4"/>
      <c r="BX143" s="4" t="n">
        <v>4.69</v>
      </c>
      <c r="BY143" s="4"/>
      <c r="BZ143" s="4"/>
      <c r="CA143" s="4"/>
      <c r="CB143" s="4" t="n">
        <v>185</v>
      </c>
      <c r="CC143" s="4"/>
      <c r="CD143" s="4" t="n">
        <v>36.7</v>
      </c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 t="n">
        <v>0.2</v>
      </c>
      <c r="EE143" s="4" t="n">
        <v>0.5</v>
      </c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 t="n">
        <v>2.3</v>
      </c>
      <c r="FD143" s="4"/>
      <c r="FE143" s="4"/>
      <c r="FF143" s="4"/>
      <c r="FG143" s="4"/>
      <c r="FH143" s="4" t="n">
        <v>11.4</v>
      </c>
      <c r="FI143" s="4"/>
      <c r="FJ143" s="4"/>
      <c r="FK143" s="4"/>
      <c r="FL143" s="4"/>
      <c r="FM143" s="4"/>
      <c r="FN143" s="4"/>
      <c r="FO143" s="4"/>
      <c r="FP143" s="4"/>
    </row>
    <row r="144" customFormat="false" ht="12.8" hidden="false" customHeight="false" outlineLevel="0" collapsed="false">
      <c r="A144" s="1" t="n">
        <f aca="false">AMP_invivo_awal!A144</f>
        <v>45</v>
      </c>
      <c r="B144" s="1" t="str">
        <f aca="false">AMP_invivo_awal!B144</f>
        <v>Karimzadeh_et_al.</v>
      </c>
      <c r="C144" s="1" t="n">
        <f aca="false">AMP_invivo_awal!C144</f>
        <v>2017</v>
      </c>
      <c r="D144" s="1" t="str">
        <f aca="false">AMP_invivo_awal!D144</f>
        <v>canola_bioactive_peptide</v>
      </c>
      <c r="E144" s="1" t="str">
        <f aca="false">AMP_invivo_awal!E144</f>
        <v>purified_peptide</v>
      </c>
      <c r="F144" s="1" t="n">
        <f aca="false">IF(E144="control",1,IF(E144="peptide",2,IF(E144="crude_peptide",3,4)))</f>
        <v>4</v>
      </c>
      <c r="G144" s="1" t="str">
        <f aca="false">AMP_invivo_awal!F144</f>
        <v>feed</v>
      </c>
      <c r="H144" s="1" t="n">
        <f aca="false">AMP_invivo_awal!G144</f>
        <v>100</v>
      </c>
      <c r="I144" s="2" t="n">
        <f aca="false">H144</f>
        <v>100</v>
      </c>
      <c r="J144" s="1" t="str">
        <f aca="false">AMP_invivo_awal!H144</f>
        <v>ROSS_308</v>
      </c>
      <c r="K144" s="1" t="n">
        <f aca="false">IF(J144="Arbor_Acres", 1, IF(J144="ROSS_308", 2, IF(J144="Cobb_500", 3, IF(J144="Lohman_Brown", 4, IF(J144="Lingnan", 5, IF(J144="Unknown", 6, 7))))))</f>
        <v>2</v>
      </c>
      <c r="L144" s="1" t="str">
        <f aca="false">AMP_invivo_awal!I144</f>
        <v>male</v>
      </c>
      <c r="M144" s="1" t="n">
        <f aca="false">IF(L144="male", 1, IF(L144="female", 2, 3))</f>
        <v>1</v>
      </c>
      <c r="N144" s="1" t="str">
        <f aca="false">AMP_invivo_awal!J144</f>
        <v>1-28</v>
      </c>
      <c r="O144" s="1" t="str">
        <f aca="false">AMP_invivo_awal!K144</f>
        <v>29-42</v>
      </c>
      <c r="P144" s="1" t="str">
        <f aca="false">AMP_invivo_awal!L144</f>
        <v>1-42</v>
      </c>
      <c r="Q144" s="4"/>
      <c r="R144" s="4"/>
      <c r="S144" s="4"/>
      <c r="T144" s="4"/>
      <c r="U144" s="4"/>
      <c r="V144" s="4"/>
      <c r="W144" s="4"/>
      <c r="X144" s="4"/>
      <c r="Y144" s="4"/>
      <c r="Z144" s="27" t="n">
        <v>52.31</v>
      </c>
      <c r="AA144" s="4" t="n">
        <v>92.24</v>
      </c>
      <c r="AB144" s="4" t="n">
        <v>1.76</v>
      </c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 t="n">
        <v>3.55</v>
      </c>
      <c r="BP144" s="4"/>
      <c r="BQ144" s="4"/>
      <c r="BR144" s="4"/>
      <c r="BS144" s="4" t="n">
        <v>109</v>
      </c>
      <c r="BT144" s="4"/>
      <c r="BU144" s="4" t="n">
        <v>34.3</v>
      </c>
      <c r="BV144" s="4"/>
      <c r="BW144" s="4"/>
      <c r="BX144" s="4" t="n">
        <v>3.74</v>
      </c>
      <c r="BY144" s="4"/>
      <c r="BZ144" s="4"/>
      <c r="CA144" s="4"/>
      <c r="CB144" s="4" t="n">
        <v>127</v>
      </c>
      <c r="CC144" s="4"/>
      <c r="CD144" s="4" t="n">
        <v>37.8</v>
      </c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 t="n">
        <v>0.2</v>
      </c>
      <c r="EE144" s="4" t="n">
        <v>0.5</v>
      </c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 t="n">
        <v>2.1</v>
      </c>
      <c r="FD144" s="4"/>
      <c r="FE144" s="4"/>
      <c r="FF144" s="4"/>
      <c r="FG144" s="4"/>
      <c r="FH144" s="4" t="n">
        <v>10.8</v>
      </c>
      <c r="FI144" s="4"/>
      <c r="FJ144" s="4"/>
      <c r="FK144" s="4"/>
      <c r="FL144" s="4"/>
      <c r="FM144" s="4"/>
      <c r="FN144" s="4"/>
      <c r="FO144" s="4"/>
      <c r="FP144" s="4"/>
    </row>
    <row r="145" customFormat="false" ht="12.8" hidden="false" customHeight="false" outlineLevel="0" collapsed="false">
      <c r="A145" s="1" t="n">
        <f aca="false">AMP_invivo_awal!A145</f>
        <v>45</v>
      </c>
      <c r="B145" s="1" t="str">
        <f aca="false">AMP_invivo_awal!B145</f>
        <v>Karimzadeh_et_al.</v>
      </c>
      <c r="C145" s="1" t="n">
        <f aca="false">AMP_invivo_awal!C145</f>
        <v>2017</v>
      </c>
      <c r="D145" s="1" t="str">
        <f aca="false">AMP_invivo_awal!D145</f>
        <v>canola_bioactive_peptide</v>
      </c>
      <c r="E145" s="1" t="str">
        <f aca="false">AMP_invivo_awal!E145</f>
        <v>purified_peptide</v>
      </c>
      <c r="F145" s="1" t="n">
        <f aca="false">IF(E145="control",1,IF(E145="peptide",2,IF(E145="crude_peptide",3,4)))</f>
        <v>4</v>
      </c>
      <c r="G145" s="1" t="str">
        <f aca="false">AMP_invivo_awal!F145</f>
        <v>feed</v>
      </c>
      <c r="H145" s="1" t="n">
        <f aca="false">AMP_invivo_awal!G145</f>
        <v>150</v>
      </c>
      <c r="I145" s="2" t="n">
        <f aca="false">H145</f>
        <v>150</v>
      </c>
      <c r="J145" s="1" t="str">
        <f aca="false">AMP_invivo_awal!H145</f>
        <v>ROSS_308</v>
      </c>
      <c r="K145" s="1" t="n">
        <f aca="false">IF(J145="Arbor_Acres", 1, IF(J145="ROSS_308", 2, IF(J145="Cobb_500", 3, IF(J145="Lohman_Brown", 4, IF(J145="Lingnan", 5, IF(J145="Unknown", 6, 7))))))</f>
        <v>2</v>
      </c>
      <c r="L145" s="1" t="str">
        <f aca="false">AMP_invivo_awal!I145</f>
        <v>male</v>
      </c>
      <c r="M145" s="1" t="n">
        <f aca="false">IF(L145="male", 1, IF(L145="female", 2, 3))</f>
        <v>1</v>
      </c>
      <c r="N145" s="1" t="str">
        <f aca="false">AMP_invivo_awal!J145</f>
        <v>1-28</v>
      </c>
      <c r="O145" s="1" t="str">
        <f aca="false">AMP_invivo_awal!K145</f>
        <v>29-42</v>
      </c>
      <c r="P145" s="1" t="str">
        <f aca="false">AMP_invivo_awal!L145</f>
        <v>1-42</v>
      </c>
      <c r="Q145" s="4"/>
      <c r="R145" s="4"/>
      <c r="S145" s="4"/>
      <c r="T145" s="4"/>
      <c r="U145" s="4"/>
      <c r="V145" s="4"/>
      <c r="W145" s="4"/>
      <c r="X145" s="4"/>
      <c r="Y145" s="4"/>
      <c r="Z145" s="27" t="n">
        <v>52.98</v>
      </c>
      <c r="AA145" s="4" t="n">
        <v>92.48</v>
      </c>
      <c r="AB145" s="4" t="n">
        <v>1.75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 t="n">
        <v>3.77</v>
      </c>
      <c r="BP145" s="4"/>
      <c r="BQ145" s="4"/>
      <c r="BR145" s="4"/>
      <c r="BS145" s="4" t="n">
        <v>105</v>
      </c>
      <c r="BT145" s="4"/>
      <c r="BU145" s="4" t="n">
        <v>36.3</v>
      </c>
      <c r="BV145" s="4"/>
      <c r="BW145" s="4"/>
      <c r="BX145" s="4" t="n">
        <v>3.82</v>
      </c>
      <c r="BY145" s="4"/>
      <c r="BZ145" s="4"/>
      <c r="CA145" s="4"/>
      <c r="CB145" s="4" t="n">
        <v>126</v>
      </c>
      <c r="CC145" s="4"/>
      <c r="CD145" s="4" t="n">
        <v>38</v>
      </c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 t="n">
        <v>0.2</v>
      </c>
      <c r="EE145" s="4" t="n">
        <v>0.5</v>
      </c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 t="n">
        <v>2.7</v>
      </c>
      <c r="FD145" s="4"/>
      <c r="FE145" s="4"/>
      <c r="FF145" s="4"/>
      <c r="FG145" s="4"/>
      <c r="FH145" s="4" t="n">
        <v>11.4</v>
      </c>
      <c r="FI145" s="4"/>
      <c r="FJ145" s="4"/>
      <c r="FK145" s="4"/>
      <c r="FL145" s="4"/>
      <c r="FM145" s="4"/>
      <c r="FN145" s="4"/>
      <c r="FO145" s="4"/>
      <c r="FP145" s="4"/>
    </row>
    <row r="146" customFormat="false" ht="12.8" hidden="false" customHeight="false" outlineLevel="0" collapsed="false">
      <c r="A146" s="1" t="n">
        <f aca="false">AMP_invivo_awal!A146</f>
        <v>45</v>
      </c>
      <c r="B146" s="1" t="str">
        <f aca="false">AMP_invivo_awal!B146</f>
        <v>Karimzadeh_et_al.</v>
      </c>
      <c r="C146" s="1" t="n">
        <f aca="false">AMP_invivo_awal!C146</f>
        <v>2017</v>
      </c>
      <c r="D146" s="1" t="str">
        <f aca="false">AMP_invivo_awal!D146</f>
        <v>canola_bioactive_peptide</v>
      </c>
      <c r="E146" s="1" t="str">
        <f aca="false">AMP_invivo_awal!E146</f>
        <v>purified_peptide</v>
      </c>
      <c r="F146" s="1" t="n">
        <f aca="false">IF(E146="control",1,IF(E146="peptide",2,IF(E146="crude_peptide",3,4)))</f>
        <v>4</v>
      </c>
      <c r="G146" s="1" t="str">
        <f aca="false">AMP_invivo_awal!F146</f>
        <v>feed</v>
      </c>
      <c r="H146" s="1" t="n">
        <f aca="false">AMP_invivo_awal!G146</f>
        <v>200</v>
      </c>
      <c r="I146" s="2" t="n">
        <f aca="false">H146</f>
        <v>200</v>
      </c>
      <c r="J146" s="1" t="str">
        <f aca="false">AMP_invivo_awal!H146</f>
        <v>ROSS_308</v>
      </c>
      <c r="K146" s="1" t="n">
        <f aca="false">IF(J146="Arbor_Acres", 1, IF(J146="ROSS_308", 2, IF(J146="Cobb_500", 3, IF(J146="Lohman_Brown", 4, IF(J146="Lingnan", 5, IF(J146="Unknown", 6, 7))))))</f>
        <v>2</v>
      </c>
      <c r="L146" s="1" t="str">
        <f aca="false">AMP_invivo_awal!I146</f>
        <v>male</v>
      </c>
      <c r="M146" s="1" t="n">
        <f aca="false">IF(L146="male", 1, IF(L146="female", 2, 3))</f>
        <v>1</v>
      </c>
      <c r="N146" s="1" t="str">
        <f aca="false">AMP_invivo_awal!J146</f>
        <v>1-28</v>
      </c>
      <c r="O146" s="1" t="str">
        <f aca="false">AMP_invivo_awal!K146</f>
        <v>29-42</v>
      </c>
      <c r="P146" s="1" t="str">
        <f aca="false">AMP_invivo_awal!L146</f>
        <v>1-42</v>
      </c>
      <c r="Q146" s="4"/>
      <c r="R146" s="4"/>
      <c r="S146" s="4"/>
      <c r="T146" s="4"/>
      <c r="U146" s="4"/>
      <c r="V146" s="4"/>
      <c r="W146" s="4"/>
      <c r="X146" s="4"/>
      <c r="Y146" s="4"/>
      <c r="Z146" s="27" t="n">
        <v>55.5</v>
      </c>
      <c r="AA146" s="27" t="n">
        <v>92.26</v>
      </c>
      <c r="AB146" s="4" t="n">
        <v>1.66</v>
      </c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 t="n">
        <v>3.91</v>
      </c>
      <c r="BP146" s="4"/>
      <c r="BQ146" s="4"/>
      <c r="BR146" s="4"/>
      <c r="BS146" s="4" t="n">
        <v>108</v>
      </c>
      <c r="BT146" s="4"/>
      <c r="BU146" s="4" t="n">
        <v>23</v>
      </c>
      <c r="BV146" s="4"/>
      <c r="BW146" s="4"/>
      <c r="BX146" s="4" t="n">
        <v>2.72</v>
      </c>
      <c r="BY146" s="4"/>
      <c r="BZ146" s="4"/>
      <c r="CA146" s="4"/>
      <c r="CB146" s="4" t="n">
        <v>119</v>
      </c>
      <c r="CC146" s="4"/>
      <c r="CD146" s="4" t="n">
        <v>41.7</v>
      </c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 t="n">
        <v>0.2</v>
      </c>
      <c r="EE146" s="4" t="n">
        <v>0.6</v>
      </c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 t="n">
        <v>3.4</v>
      </c>
      <c r="FD146" s="4"/>
      <c r="FE146" s="4"/>
      <c r="FF146" s="4"/>
      <c r="FG146" s="4"/>
      <c r="FH146" s="4" t="n">
        <v>18.7</v>
      </c>
      <c r="FI146" s="4"/>
      <c r="FJ146" s="4"/>
      <c r="FK146" s="4"/>
      <c r="FL146" s="4"/>
      <c r="FM146" s="4"/>
      <c r="FN146" s="4"/>
      <c r="FO146" s="4"/>
      <c r="FP146" s="4"/>
    </row>
    <row r="147" customFormat="false" ht="12.8" hidden="false" customHeight="false" outlineLevel="0" collapsed="false">
      <c r="A147" s="1" t="n">
        <f aca="false">AMP_invivo_awal!A147</f>
        <v>45</v>
      </c>
      <c r="B147" s="1" t="str">
        <f aca="false">AMP_invivo_awal!B147</f>
        <v>Karimzadeh_et_al.</v>
      </c>
      <c r="C147" s="1" t="n">
        <f aca="false">AMP_invivo_awal!C147</f>
        <v>2017</v>
      </c>
      <c r="D147" s="1" t="str">
        <f aca="false">AMP_invivo_awal!D147</f>
        <v>canola_bioactive_peptide</v>
      </c>
      <c r="E147" s="1" t="str">
        <f aca="false">AMP_invivo_awal!E147</f>
        <v>purified_peptide</v>
      </c>
      <c r="F147" s="1" t="n">
        <f aca="false">IF(E147="control",1,IF(E147="peptide",2,IF(E147="crude_peptide",3,4)))</f>
        <v>4</v>
      </c>
      <c r="G147" s="1" t="str">
        <f aca="false">AMP_invivo_awal!F147</f>
        <v>feed</v>
      </c>
      <c r="H147" s="1" t="n">
        <f aca="false">AMP_invivo_awal!G147</f>
        <v>250</v>
      </c>
      <c r="I147" s="2" t="n">
        <f aca="false">H147</f>
        <v>250</v>
      </c>
      <c r="J147" s="1" t="str">
        <f aca="false">AMP_invivo_awal!H147</f>
        <v>ROSS_308</v>
      </c>
      <c r="K147" s="1" t="n">
        <f aca="false">IF(J147="Arbor_Acres", 1, IF(J147="ROSS_308", 2, IF(J147="Cobb_500", 3, IF(J147="Lohman_Brown", 4, IF(J147="Lingnan", 5, IF(J147="Unknown", 6, 7))))))</f>
        <v>2</v>
      </c>
      <c r="L147" s="1" t="str">
        <f aca="false">AMP_invivo_awal!I147</f>
        <v>male</v>
      </c>
      <c r="M147" s="1" t="n">
        <f aca="false">IF(L147="male", 1, IF(L147="female", 2, 3))</f>
        <v>1</v>
      </c>
      <c r="N147" s="1" t="str">
        <f aca="false">AMP_invivo_awal!J147</f>
        <v>1-28</v>
      </c>
      <c r="O147" s="1" t="str">
        <f aca="false">AMP_invivo_awal!K147</f>
        <v>29-42</v>
      </c>
      <c r="P147" s="1" t="str">
        <f aca="false">AMP_invivo_awal!L147</f>
        <v>1-42</v>
      </c>
      <c r="Q147" s="4"/>
      <c r="R147" s="4"/>
      <c r="S147" s="4"/>
      <c r="T147" s="4"/>
      <c r="U147" s="4"/>
      <c r="V147" s="4"/>
      <c r="W147" s="4"/>
      <c r="X147" s="4"/>
      <c r="Y147" s="4"/>
      <c r="Z147" s="27" t="n">
        <v>57.6</v>
      </c>
      <c r="AA147" s="27" t="n">
        <v>92.98</v>
      </c>
      <c r="AB147" s="4" t="n">
        <v>1.61</v>
      </c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 t="n">
        <v>3.86</v>
      </c>
      <c r="BP147" s="4"/>
      <c r="BQ147" s="4"/>
      <c r="BR147" s="4"/>
      <c r="BS147" s="4" t="n">
        <v>106</v>
      </c>
      <c r="BT147" s="4"/>
      <c r="BU147" s="4" t="n">
        <v>22.3</v>
      </c>
      <c r="BV147" s="4"/>
      <c r="BW147" s="4"/>
      <c r="BX147" s="4" t="n">
        <v>2.62</v>
      </c>
      <c r="BY147" s="4"/>
      <c r="BZ147" s="4"/>
      <c r="CA147" s="4"/>
      <c r="CB147" s="4" t="n">
        <v>121</v>
      </c>
      <c r="CC147" s="4"/>
      <c r="CD147" s="4" t="n">
        <v>39.1</v>
      </c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 t="n">
        <v>0.2</v>
      </c>
      <c r="EE147" s="4" t="n">
        <v>0.6</v>
      </c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 t="n">
        <v>3.2</v>
      </c>
      <c r="FD147" s="4"/>
      <c r="FE147" s="4"/>
      <c r="FF147" s="4"/>
      <c r="FG147" s="4"/>
      <c r="FH147" s="4" t="n">
        <v>19</v>
      </c>
      <c r="FI147" s="4"/>
      <c r="FJ147" s="4"/>
      <c r="FK147" s="4"/>
      <c r="FL147" s="4"/>
      <c r="FM147" s="4"/>
      <c r="FN147" s="4"/>
      <c r="FO147" s="4"/>
      <c r="FP147" s="4"/>
    </row>
    <row r="148" customFormat="false" ht="12.8" hidden="false" customHeight="false" outlineLevel="0" collapsed="false">
      <c r="A148" s="1" t="n">
        <f aca="false">AMP_invivo_awal!A148</f>
        <v>46</v>
      </c>
      <c r="B148" s="1" t="str">
        <f aca="false">AMP_invivo_awal!B148</f>
        <v>Józefiak_et_al.</v>
      </c>
      <c r="C148" s="1" t="n">
        <f aca="false">AMP_invivo_awal!C148</f>
        <v>2018</v>
      </c>
      <c r="D148" s="1" t="str">
        <f aca="false">AMP_invivo_awal!D148</f>
        <v>control</v>
      </c>
      <c r="E148" s="1" t="str">
        <f aca="false">AMP_invivo_awal!E148</f>
        <v>control</v>
      </c>
      <c r="F148" s="1" t="n">
        <f aca="false">IF(E148="control",1,IF(E148="peptide",2,IF(E148="crude_peptide",3,4)))</f>
        <v>1</v>
      </c>
      <c r="G148" s="1" t="str">
        <f aca="false">AMP_invivo_awal!F148</f>
        <v>control</v>
      </c>
      <c r="H148" s="1" t="n">
        <f aca="false">AMP_invivo_awal!G148</f>
        <v>0</v>
      </c>
      <c r="I148" s="2" t="n">
        <f aca="false">H148</f>
        <v>0</v>
      </c>
      <c r="J148" s="1" t="str">
        <f aca="false">AMP_invivo_awal!H148</f>
        <v>ROSS_308</v>
      </c>
      <c r="K148" s="1" t="n">
        <f aca="false">IF(J148="Arbor_Acres", 1, IF(J148="ROSS_308", 2, IF(J148="Cobb_500", 3, IF(J148="Lohman_Brown", 4, IF(J148="Lingnan", 5, IF(J148="Unknown", 6, 7))))))</f>
        <v>2</v>
      </c>
      <c r="L148" s="1" t="str">
        <f aca="false">AMP_invivo_awal!I148</f>
        <v>female</v>
      </c>
      <c r="M148" s="1" t="n">
        <f aca="false">IF(L148="male", 1, IF(L148="female", 2, 3))</f>
        <v>2</v>
      </c>
      <c r="N148" s="1" t="str">
        <f aca="false">AMP_invivo_awal!J148</f>
        <v>1-8</v>
      </c>
      <c r="O148" s="1" t="str">
        <f aca="false">AMP_invivo_awal!K148</f>
        <v>9-35</v>
      </c>
      <c r="P148" s="1" t="str">
        <f aca="false">AMP_invivo_awal!L148</f>
        <v>1-35</v>
      </c>
      <c r="Q148" s="4" t="n">
        <v>197</v>
      </c>
      <c r="R148" s="4" t="n">
        <v>19.25</v>
      </c>
      <c r="S148" s="4" t="n">
        <v>25.5</v>
      </c>
      <c r="T148" s="4" t="n">
        <v>1.335</v>
      </c>
      <c r="U148" s="4" t="n">
        <v>2072.5</v>
      </c>
      <c r="V148" s="4" t="n">
        <v>69.4814814814815</v>
      </c>
      <c r="W148" s="4" t="n">
        <v>110.925925925926</v>
      </c>
      <c r="X148" s="4" t="n">
        <v>1.6</v>
      </c>
      <c r="Y148" s="4" t="n">
        <v>2072.5</v>
      </c>
      <c r="Z148" s="4" t="n">
        <v>57.9857142857143</v>
      </c>
      <c r="AA148" s="4" t="n">
        <v>91.3857142857143</v>
      </c>
      <c r="AB148" s="4" t="n">
        <v>1.58</v>
      </c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 t="n">
        <v>5.485</v>
      </c>
      <c r="DW148" s="4" t="n">
        <v>6.25</v>
      </c>
      <c r="DX148" s="4" t="n">
        <v>6.3</v>
      </c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</row>
    <row r="149" customFormat="false" ht="12.8" hidden="false" customHeight="false" outlineLevel="0" collapsed="false">
      <c r="A149" s="1" t="n">
        <f aca="false">AMP_invivo_awal!A149</f>
        <v>46</v>
      </c>
      <c r="B149" s="1" t="str">
        <f aca="false">AMP_invivo_awal!B149</f>
        <v>Józefiak_et_al.</v>
      </c>
      <c r="C149" s="1" t="n">
        <f aca="false">AMP_invivo_awal!C149</f>
        <v>2018</v>
      </c>
      <c r="D149" s="1" t="str">
        <f aca="false">AMP_invivo_awal!D149</f>
        <v>insect_peptide</v>
      </c>
      <c r="E149" s="1" t="str">
        <f aca="false">AMP_invivo_awal!E149</f>
        <v>crude_peptide</v>
      </c>
      <c r="F149" s="1" t="n">
        <f aca="false">IF(E149="control",1,IF(E149="peptide",2,IF(E149="crude_peptide",3,4)))</f>
        <v>3</v>
      </c>
      <c r="G149" s="1" t="str">
        <f aca="false">AMP_invivo_awal!F149</f>
        <v>feed</v>
      </c>
      <c r="H149" s="1" t="n">
        <f aca="false">AMP_invivo_awal!G149</f>
        <v>1000</v>
      </c>
      <c r="I149" s="2" t="n">
        <f aca="false">H149</f>
        <v>1000</v>
      </c>
      <c r="J149" s="1" t="str">
        <f aca="false">AMP_invivo_awal!H149</f>
        <v>ROSS_308</v>
      </c>
      <c r="K149" s="1" t="n">
        <f aca="false">IF(J149="Arbor_Acres", 1, IF(J149="ROSS_308", 2, IF(J149="Cobb_500", 3, IF(J149="Lohman_Brown", 4, IF(J149="Lingnan", 5, IF(J149="Unknown", 6, 7))))))</f>
        <v>2</v>
      </c>
      <c r="L149" s="1" t="str">
        <f aca="false">AMP_invivo_awal!I149</f>
        <v>female</v>
      </c>
      <c r="M149" s="1" t="n">
        <f aca="false">IF(L149="male", 1, IF(L149="female", 2, 3))</f>
        <v>2</v>
      </c>
      <c r="N149" s="1" t="str">
        <f aca="false">AMP_invivo_awal!J149</f>
        <v>1-8</v>
      </c>
      <c r="O149" s="1" t="str">
        <f aca="false">AMP_invivo_awal!K149</f>
        <v>9-35</v>
      </c>
      <c r="P149" s="1" t="str">
        <f aca="false">AMP_invivo_awal!L149</f>
        <v>1-35</v>
      </c>
      <c r="Q149" s="4" t="n">
        <v>201</v>
      </c>
      <c r="R149" s="4" t="n">
        <v>19.75</v>
      </c>
      <c r="S149" s="4" t="n">
        <v>26</v>
      </c>
      <c r="T149" s="4" t="n">
        <v>1.32</v>
      </c>
      <c r="U149" s="4" t="n">
        <v>2049</v>
      </c>
      <c r="V149" s="4" t="n">
        <v>68.4444444444444</v>
      </c>
      <c r="W149" s="4" t="n">
        <v>109.407407407407</v>
      </c>
      <c r="X149" s="4" t="n">
        <v>1.61</v>
      </c>
      <c r="Y149" s="4" t="n">
        <v>2049</v>
      </c>
      <c r="Z149" s="4" t="n">
        <v>57.3142857142857</v>
      </c>
      <c r="AA149" s="4" t="n">
        <v>90.3428571428571</v>
      </c>
      <c r="AB149" s="4" t="n">
        <v>1.58</v>
      </c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 t="n">
        <v>4.91</v>
      </c>
      <c r="DW149" s="4" t="n">
        <v>5.98</v>
      </c>
      <c r="DX149" s="4" t="n">
        <v>6.13</v>
      </c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</row>
    <row r="150" customFormat="false" ht="12.8" hidden="false" customHeight="false" outlineLevel="0" collapsed="false">
      <c r="A150" s="1" t="n">
        <f aca="false">AMP_invivo_awal!A150</f>
        <v>46</v>
      </c>
      <c r="B150" s="1" t="str">
        <f aca="false">AMP_invivo_awal!B150</f>
        <v>Józefiak_et_al.</v>
      </c>
      <c r="C150" s="1" t="n">
        <f aca="false">AMP_invivo_awal!C150</f>
        <v>2018</v>
      </c>
      <c r="D150" s="1" t="str">
        <f aca="false">AMP_invivo_awal!D150</f>
        <v>insect_peptide</v>
      </c>
      <c r="E150" s="1" t="str">
        <f aca="false">AMP_invivo_awal!E150</f>
        <v>crude_peptide</v>
      </c>
      <c r="F150" s="1" t="n">
        <f aca="false">IF(E150="control",1,IF(E150="peptide",2,IF(E150="crude_peptide",3,4)))</f>
        <v>3</v>
      </c>
      <c r="G150" s="1" t="str">
        <f aca="false">AMP_invivo_awal!F150</f>
        <v>feed</v>
      </c>
      <c r="H150" s="1" t="n">
        <f aca="false">AMP_invivo_awal!G150</f>
        <v>2000</v>
      </c>
      <c r="I150" s="2" t="n">
        <f aca="false">H150</f>
        <v>2000</v>
      </c>
      <c r="J150" s="1" t="str">
        <f aca="false">AMP_invivo_awal!H150</f>
        <v>ROSS_308</v>
      </c>
      <c r="K150" s="1" t="n">
        <f aca="false">IF(J150="Arbor_Acres", 1, IF(J150="ROSS_308", 2, IF(J150="Cobb_500", 3, IF(J150="Lohman_Brown", 4, IF(J150="Lingnan", 5, IF(J150="Unknown", 6, 7))))))</f>
        <v>2</v>
      </c>
      <c r="L150" s="1" t="str">
        <f aca="false">AMP_invivo_awal!I150</f>
        <v>female</v>
      </c>
      <c r="M150" s="1" t="n">
        <f aca="false">IF(L150="male", 1, IF(L150="female", 2, 3))</f>
        <v>2</v>
      </c>
      <c r="N150" s="1" t="str">
        <f aca="false">AMP_invivo_awal!J150</f>
        <v>1-8</v>
      </c>
      <c r="O150" s="1" t="str">
        <f aca="false">AMP_invivo_awal!K150</f>
        <v>9-35</v>
      </c>
      <c r="P150" s="1" t="str">
        <f aca="false">AMP_invivo_awal!L150</f>
        <v>1-35</v>
      </c>
      <c r="Q150" s="4" t="n">
        <v>196</v>
      </c>
      <c r="R150" s="4" t="n">
        <v>19.125</v>
      </c>
      <c r="S150" s="4" t="n">
        <v>25.625</v>
      </c>
      <c r="T150" s="4" t="n">
        <v>1.34</v>
      </c>
      <c r="U150" s="4" t="n">
        <v>2044</v>
      </c>
      <c r="V150" s="4" t="n">
        <v>68.4444444444444</v>
      </c>
      <c r="W150" s="4" t="n">
        <v>110.62962962963</v>
      </c>
      <c r="X150" s="4" t="n">
        <v>1.62</v>
      </c>
      <c r="Y150" s="4" t="n">
        <v>2044</v>
      </c>
      <c r="Z150" s="4" t="n">
        <v>57.1714285714286</v>
      </c>
      <c r="AA150" s="4" t="n">
        <v>91.2285714285714</v>
      </c>
      <c r="AB150" s="4" t="n">
        <v>1.6</v>
      </c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 t="n">
        <v>5.33</v>
      </c>
      <c r="DW150" s="4" t="n">
        <v>6.35</v>
      </c>
      <c r="DX150" s="4" t="n">
        <v>6.42</v>
      </c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</row>
    <row r="151" customFormat="false" ht="12.8" hidden="false" customHeight="false" outlineLevel="0" collapsed="false">
      <c r="A151" s="1" t="n">
        <f aca="false">AMP_invivo_awal!A151</f>
        <v>47</v>
      </c>
      <c r="B151" s="1" t="str">
        <f aca="false">AMP_invivo_awal!B151</f>
        <v>Józefiak_et_al.</v>
      </c>
      <c r="C151" s="1" t="n">
        <f aca="false">AMP_invivo_awal!C151</f>
        <v>2018</v>
      </c>
      <c r="D151" s="1" t="str">
        <f aca="false">AMP_invivo_awal!D151</f>
        <v>control</v>
      </c>
      <c r="E151" s="1" t="str">
        <f aca="false">AMP_invivo_awal!E151</f>
        <v>control</v>
      </c>
      <c r="F151" s="1" t="n">
        <f aca="false">IF(E151="control",1,IF(E151="peptide",2,IF(E151="crude_peptide",3,4)))</f>
        <v>1</v>
      </c>
      <c r="G151" s="1" t="str">
        <f aca="false">AMP_invivo_awal!F151</f>
        <v>control</v>
      </c>
      <c r="H151" s="1" t="n">
        <f aca="false">AMP_invivo_awal!G151</f>
        <v>0</v>
      </c>
      <c r="I151" s="2" t="n">
        <f aca="false">H151</f>
        <v>0</v>
      </c>
      <c r="J151" s="1" t="str">
        <f aca="false">AMP_invivo_awal!H151</f>
        <v>ROSS_308</v>
      </c>
      <c r="K151" s="1" t="n">
        <f aca="false">IF(J151="Arbor_Acres", 1, IF(J151="ROSS_308", 2, IF(J151="Cobb_500", 3, IF(J151="Lohman_Brown", 4, IF(J151="Lingnan", 5, IF(J151="Unknown", 6, 7))))))</f>
        <v>2</v>
      </c>
      <c r="L151" s="1" t="str">
        <f aca="false">AMP_invivo_awal!I151</f>
        <v>female</v>
      </c>
      <c r="M151" s="1" t="n">
        <f aca="false">IF(L151="male", 1, IF(L151="female", 2, 3))</f>
        <v>2</v>
      </c>
      <c r="N151" s="1" t="str">
        <f aca="false">AMP_invivo_awal!J151</f>
        <v>1-8</v>
      </c>
      <c r="O151" s="1" t="str">
        <f aca="false">AMP_invivo_awal!K151</f>
        <v>9-35</v>
      </c>
      <c r="P151" s="1" t="str">
        <f aca="false">AMP_invivo_awal!L151</f>
        <v>1-35</v>
      </c>
      <c r="Q151" s="4" t="n">
        <v>197</v>
      </c>
      <c r="R151" s="4" t="n">
        <v>19.25</v>
      </c>
      <c r="S151" s="4" t="n">
        <v>25.5</v>
      </c>
      <c r="T151" s="4" t="n">
        <v>1.335</v>
      </c>
      <c r="U151" s="4" t="n">
        <v>2072.5</v>
      </c>
      <c r="V151" s="4" t="n">
        <v>69.4814814814815</v>
      </c>
      <c r="W151" s="4" t="n">
        <v>110.925925925926</v>
      </c>
      <c r="X151" s="4" t="n">
        <v>1.6</v>
      </c>
      <c r="Y151" s="4" t="n">
        <v>2072.5</v>
      </c>
      <c r="Z151" s="4" t="n">
        <v>57.9857142857143</v>
      </c>
      <c r="AA151" s="4" t="n">
        <v>91.3857142857143</v>
      </c>
      <c r="AB151" s="4" t="n">
        <v>1.58</v>
      </c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 t="n">
        <v>5.485</v>
      </c>
      <c r="DW151" s="4" t="n">
        <v>6.25</v>
      </c>
      <c r="DX151" s="4" t="n">
        <v>6.3</v>
      </c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</row>
    <row r="152" customFormat="false" ht="12.8" hidden="false" customHeight="false" outlineLevel="0" collapsed="false">
      <c r="A152" s="1" t="n">
        <f aca="false">AMP_invivo_awal!A152</f>
        <v>47</v>
      </c>
      <c r="B152" s="1" t="str">
        <f aca="false">AMP_invivo_awal!B152</f>
        <v>Józefiak_et_al.</v>
      </c>
      <c r="C152" s="1" t="n">
        <f aca="false">AMP_invivo_awal!C152</f>
        <v>2018</v>
      </c>
      <c r="D152" s="1" t="str">
        <f aca="false">AMP_invivo_awal!D152</f>
        <v>insect_peptide</v>
      </c>
      <c r="E152" s="1" t="str">
        <f aca="false">AMP_invivo_awal!E152</f>
        <v>crude_peptide</v>
      </c>
      <c r="F152" s="1" t="n">
        <f aca="false">IF(E152="control",1,IF(E152="peptide",2,IF(E152="crude_peptide",3,4)))</f>
        <v>3</v>
      </c>
      <c r="G152" s="1" t="str">
        <f aca="false">AMP_invivo_awal!F152</f>
        <v>feed</v>
      </c>
      <c r="H152" s="1" t="n">
        <f aca="false">AMP_invivo_awal!G152</f>
        <v>1000</v>
      </c>
      <c r="I152" s="2" t="n">
        <f aca="false">H152</f>
        <v>1000</v>
      </c>
      <c r="J152" s="1" t="str">
        <f aca="false">AMP_invivo_awal!H152</f>
        <v>ROSS_308</v>
      </c>
      <c r="K152" s="1" t="n">
        <f aca="false">IF(J152="Arbor_Acres", 1, IF(J152="ROSS_308", 2, IF(J152="Cobb_500", 3, IF(J152="Lohman_Brown", 4, IF(J152="Lingnan", 5, IF(J152="Unknown", 6, 7))))))</f>
        <v>2</v>
      </c>
      <c r="L152" s="1" t="str">
        <f aca="false">AMP_invivo_awal!I152</f>
        <v>female</v>
      </c>
      <c r="M152" s="1" t="n">
        <f aca="false">IF(L152="male", 1, IF(L152="female", 2, 3))</f>
        <v>2</v>
      </c>
      <c r="N152" s="1" t="str">
        <f aca="false">AMP_invivo_awal!J152</f>
        <v>1-8</v>
      </c>
      <c r="O152" s="1" t="str">
        <f aca="false">AMP_invivo_awal!K152</f>
        <v>9-35</v>
      </c>
      <c r="P152" s="1" t="str">
        <f aca="false">AMP_invivo_awal!L152</f>
        <v>1-35</v>
      </c>
      <c r="Q152" s="4" t="n">
        <v>196</v>
      </c>
      <c r="R152" s="4" t="n">
        <v>19.125</v>
      </c>
      <c r="S152" s="4" t="n">
        <v>26.25</v>
      </c>
      <c r="T152" s="4" t="n">
        <v>1.37</v>
      </c>
      <c r="U152" s="4" t="n">
        <v>2154</v>
      </c>
      <c r="V152" s="4" t="n">
        <v>72.5185185185185</v>
      </c>
      <c r="W152" s="4" t="n">
        <v>113.740740740741</v>
      </c>
      <c r="X152" s="4" t="n">
        <v>1.58</v>
      </c>
      <c r="Y152" s="4" t="n">
        <v>2154</v>
      </c>
      <c r="Z152" s="4" t="n">
        <v>60.3142857142857</v>
      </c>
      <c r="AA152" s="4" t="n">
        <v>93.7428571428572</v>
      </c>
      <c r="AB152" s="4" t="n">
        <v>1.57</v>
      </c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 t="n">
        <v>5.15</v>
      </c>
      <c r="DW152" s="4" t="n">
        <v>6.53</v>
      </c>
      <c r="DX152" s="4" t="n">
        <v>5.89</v>
      </c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</row>
    <row r="153" customFormat="false" ht="12.8" hidden="false" customHeight="false" outlineLevel="0" collapsed="false">
      <c r="A153" s="1" t="n">
        <f aca="false">AMP_invivo_awal!A153</f>
        <v>47</v>
      </c>
      <c r="B153" s="1" t="str">
        <f aca="false">AMP_invivo_awal!B153</f>
        <v>Józefiak_et_al.</v>
      </c>
      <c r="C153" s="1" t="n">
        <f aca="false">AMP_invivo_awal!C153</f>
        <v>2018</v>
      </c>
      <c r="D153" s="1" t="str">
        <f aca="false">AMP_invivo_awal!D153</f>
        <v>insect_peptide</v>
      </c>
      <c r="E153" s="1" t="str">
        <f aca="false">AMP_invivo_awal!E153</f>
        <v>crude_peptide</v>
      </c>
      <c r="F153" s="1" t="n">
        <f aca="false">IF(E153="control",1,IF(E153="peptide",2,IF(E153="crude_peptide",3,4)))</f>
        <v>3</v>
      </c>
      <c r="G153" s="1" t="str">
        <f aca="false">AMP_invivo_awal!F153</f>
        <v>feed</v>
      </c>
      <c r="H153" s="1" t="n">
        <f aca="false">AMP_invivo_awal!G153</f>
        <v>2000</v>
      </c>
      <c r="I153" s="2" t="n">
        <f aca="false">H153</f>
        <v>2000</v>
      </c>
      <c r="J153" s="1" t="str">
        <f aca="false">AMP_invivo_awal!H153</f>
        <v>ROSS_308</v>
      </c>
      <c r="K153" s="1" t="n">
        <f aca="false">IF(J153="Arbor_Acres", 1, IF(J153="ROSS_308", 2, IF(J153="Cobb_500", 3, IF(J153="Lohman_Brown", 4, IF(J153="Lingnan", 5, IF(J153="Unknown", 6, 7))))))</f>
        <v>2</v>
      </c>
      <c r="L153" s="1" t="str">
        <f aca="false">AMP_invivo_awal!I153</f>
        <v>female</v>
      </c>
      <c r="M153" s="1" t="n">
        <f aca="false">IF(L153="male", 1, IF(L153="female", 2, 3))</f>
        <v>2</v>
      </c>
      <c r="N153" s="1" t="str">
        <f aca="false">AMP_invivo_awal!J153</f>
        <v>1-8</v>
      </c>
      <c r="O153" s="1" t="str">
        <f aca="false">AMP_invivo_awal!K153</f>
        <v>9-35</v>
      </c>
      <c r="P153" s="1" t="str">
        <f aca="false">AMP_invivo_awal!L153</f>
        <v>1-35</v>
      </c>
      <c r="Q153" s="4" t="n">
        <v>200</v>
      </c>
      <c r="R153" s="4" t="n">
        <v>19.625</v>
      </c>
      <c r="S153" s="4" t="n">
        <v>26.5</v>
      </c>
      <c r="T153" s="4" t="n">
        <v>1.35</v>
      </c>
      <c r="U153" s="4" t="n">
        <v>2046</v>
      </c>
      <c r="V153" s="4" t="n">
        <v>68.3703703703704</v>
      </c>
      <c r="W153" s="4" t="n">
        <v>110.296296296296</v>
      </c>
      <c r="X153" s="4" t="n">
        <v>1.62</v>
      </c>
      <c r="Y153" s="4" t="n">
        <v>2046</v>
      </c>
      <c r="Z153" s="4" t="n">
        <v>57.2285714285714</v>
      </c>
      <c r="AA153" s="4" t="n">
        <v>91.1428571428571</v>
      </c>
      <c r="AB153" s="4" t="n">
        <v>1.6</v>
      </c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 t="n">
        <v>4.97</v>
      </c>
      <c r="DW153" s="4" t="n">
        <v>6.56</v>
      </c>
      <c r="DX153" s="4" t="n">
        <v>5.8</v>
      </c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</row>
    <row r="154" customFormat="false" ht="12.8" hidden="false" customHeight="false" outlineLevel="0" collapsed="false">
      <c r="A154" s="1" t="n">
        <f aca="false">AMP_invivo_awal!A154</f>
        <v>48</v>
      </c>
      <c r="B154" s="1" t="str">
        <f aca="false">AMP_invivo_awal!B154</f>
        <v>Józefiak_et_al.</v>
      </c>
      <c r="C154" s="1" t="n">
        <f aca="false">AMP_invivo_awal!C154</f>
        <v>2018</v>
      </c>
      <c r="D154" s="1" t="str">
        <f aca="false">AMP_invivo_awal!D154</f>
        <v>control</v>
      </c>
      <c r="E154" s="1" t="str">
        <f aca="false">AMP_invivo_awal!E154</f>
        <v>control</v>
      </c>
      <c r="F154" s="1" t="n">
        <f aca="false">IF(E154="control",1,IF(E154="peptide",2,IF(E154="crude_peptide",3,4)))</f>
        <v>1</v>
      </c>
      <c r="G154" s="1" t="str">
        <f aca="false">AMP_invivo_awal!F154</f>
        <v>control</v>
      </c>
      <c r="H154" s="1" t="n">
        <f aca="false">AMP_invivo_awal!G154</f>
        <v>0</v>
      </c>
      <c r="I154" s="2" t="n">
        <f aca="false">H154</f>
        <v>0</v>
      </c>
      <c r="J154" s="1" t="str">
        <f aca="false">AMP_invivo_awal!H154</f>
        <v>ROSS_308</v>
      </c>
      <c r="K154" s="1" t="n">
        <f aca="false">IF(J154="Arbor_Acres", 1, IF(J154="ROSS_308", 2, IF(J154="Cobb_500", 3, IF(J154="Lohman_Brown", 4, IF(J154="Lingnan", 5, IF(J154="Unknown", 6, 7))))))</f>
        <v>2</v>
      </c>
      <c r="L154" s="1" t="str">
        <f aca="false">AMP_invivo_awal!I154</f>
        <v>female</v>
      </c>
      <c r="M154" s="1" t="n">
        <f aca="false">IF(L154="male", 1, IF(L154="female", 2, 3))</f>
        <v>2</v>
      </c>
      <c r="N154" s="1" t="str">
        <f aca="false">AMP_invivo_awal!J154</f>
        <v>1-8</v>
      </c>
      <c r="O154" s="1" t="str">
        <f aca="false">AMP_invivo_awal!K154</f>
        <v>9-35</v>
      </c>
      <c r="P154" s="1" t="str">
        <f aca="false">AMP_invivo_awal!L154</f>
        <v>1-35</v>
      </c>
      <c r="Q154" s="4" t="n">
        <v>197</v>
      </c>
      <c r="R154" s="4" t="n">
        <v>19.25</v>
      </c>
      <c r="S154" s="4" t="n">
        <v>25.5</v>
      </c>
      <c r="T154" s="4" t="n">
        <v>1.335</v>
      </c>
      <c r="U154" s="4" t="n">
        <v>2072.5</v>
      </c>
      <c r="V154" s="4" t="n">
        <v>69.4814814814815</v>
      </c>
      <c r="W154" s="4" t="n">
        <v>110.925925925926</v>
      </c>
      <c r="X154" s="4" t="n">
        <v>1.6</v>
      </c>
      <c r="Y154" s="4" t="n">
        <v>2072.5</v>
      </c>
      <c r="Z154" s="4" t="n">
        <v>57.9857142857143</v>
      </c>
      <c r="AA154" s="4" t="n">
        <v>91.3857142857143</v>
      </c>
      <c r="AB154" s="4" t="n">
        <v>1.58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 t="n">
        <v>5.485</v>
      </c>
      <c r="DW154" s="4" t="n">
        <v>6.25</v>
      </c>
      <c r="DX154" s="4" t="n">
        <v>6.3</v>
      </c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</row>
    <row r="155" customFormat="false" ht="12.8" hidden="false" customHeight="false" outlineLevel="0" collapsed="false">
      <c r="A155" s="1" t="n">
        <f aca="false">AMP_invivo_awal!A155</f>
        <v>48</v>
      </c>
      <c r="B155" s="1" t="str">
        <f aca="false">AMP_invivo_awal!B155</f>
        <v>Józefiak_et_al.</v>
      </c>
      <c r="C155" s="1" t="n">
        <f aca="false">AMP_invivo_awal!C155</f>
        <v>2018</v>
      </c>
      <c r="D155" s="1" t="str">
        <f aca="false">AMP_invivo_awal!D155</f>
        <v>insect_peptide</v>
      </c>
      <c r="E155" s="1" t="str">
        <f aca="false">AMP_invivo_awal!E155</f>
        <v>crude_peptide</v>
      </c>
      <c r="F155" s="1" t="n">
        <f aca="false">IF(E155="control",1,IF(E155="peptide",2,IF(E155="crude_peptide",3,4)))</f>
        <v>3</v>
      </c>
      <c r="G155" s="1" t="str">
        <f aca="false">AMP_invivo_awal!F155</f>
        <v>feed</v>
      </c>
      <c r="H155" s="1" t="n">
        <f aca="false">AMP_invivo_awal!G155</f>
        <v>1000</v>
      </c>
      <c r="I155" s="2" t="n">
        <f aca="false">H155</f>
        <v>1000</v>
      </c>
      <c r="J155" s="1" t="str">
        <f aca="false">AMP_invivo_awal!H155</f>
        <v>ROSS_308</v>
      </c>
      <c r="K155" s="1" t="n">
        <f aca="false">IF(J155="Arbor_Acres", 1, IF(J155="ROSS_308", 2, IF(J155="Cobb_500", 3, IF(J155="Lohman_Brown", 4, IF(J155="Lingnan", 5, IF(J155="Unknown", 6, 7))))))</f>
        <v>2</v>
      </c>
      <c r="L155" s="1" t="str">
        <f aca="false">AMP_invivo_awal!I155</f>
        <v>female</v>
      </c>
      <c r="M155" s="1" t="n">
        <f aca="false">IF(L155="male", 1, IF(L155="female", 2, 3))</f>
        <v>2</v>
      </c>
      <c r="N155" s="1" t="str">
        <f aca="false">AMP_invivo_awal!J155</f>
        <v>1-8</v>
      </c>
      <c r="O155" s="1" t="str">
        <f aca="false">AMP_invivo_awal!K155</f>
        <v>9-35</v>
      </c>
      <c r="P155" s="1" t="str">
        <f aca="false">AMP_invivo_awal!L155</f>
        <v>1-35</v>
      </c>
      <c r="Q155" s="4" t="n">
        <v>199</v>
      </c>
      <c r="R155" s="4" t="n">
        <v>19.5</v>
      </c>
      <c r="S155" s="4" t="n">
        <v>25.375</v>
      </c>
      <c r="T155" s="4" t="n">
        <v>1.31</v>
      </c>
      <c r="U155" s="4" t="n">
        <v>2100</v>
      </c>
      <c r="V155" s="4" t="n">
        <v>70.4074074074074</v>
      </c>
      <c r="W155" s="4" t="n">
        <v>113.037037037037</v>
      </c>
      <c r="X155" s="4" t="n">
        <v>1.61</v>
      </c>
      <c r="Y155" s="4" t="n">
        <v>2100</v>
      </c>
      <c r="Z155" s="4" t="n">
        <v>58.7714285714286</v>
      </c>
      <c r="AA155" s="4" t="n">
        <v>93</v>
      </c>
      <c r="AB155" s="4" t="n">
        <v>1.58</v>
      </c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 t="n">
        <v>5.1</v>
      </c>
      <c r="DW155" s="4" t="n">
        <v>6.61</v>
      </c>
      <c r="DX155" s="4" t="n">
        <v>6.18</v>
      </c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</row>
    <row r="156" customFormat="false" ht="12.8" hidden="false" customHeight="false" outlineLevel="0" collapsed="false">
      <c r="A156" s="1" t="n">
        <f aca="false">AMP_invivo_awal!A156</f>
        <v>48</v>
      </c>
      <c r="B156" s="1" t="str">
        <f aca="false">AMP_invivo_awal!B156</f>
        <v>Józefiak_et_al.</v>
      </c>
      <c r="C156" s="1" t="n">
        <f aca="false">AMP_invivo_awal!C156</f>
        <v>2018</v>
      </c>
      <c r="D156" s="1" t="str">
        <f aca="false">AMP_invivo_awal!D156</f>
        <v>insect_peptide</v>
      </c>
      <c r="E156" s="1" t="str">
        <f aca="false">AMP_invivo_awal!E156</f>
        <v>crude_peptide</v>
      </c>
      <c r="F156" s="1" t="n">
        <f aca="false">IF(E156="control",1,IF(E156="peptide",2,IF(E156="crude_peptide",3,4)))</f>
        <v>3</v>
      </c>
      <c r="G156" s="1" t="str">
        <f aca="false">AMP_invivo_awal!F156</f>
        <v>feed</v>
      </c>
      <c r="H156" s="1" t="n">
        <f aca="false">AMP_invivo_awal!G156</f>
        <v>2000</v>
      </c>
      <c r="I156" s="2" t="n">
        <f aca="false">H156</f>
        <v>2000</v>
      </c>
      <c r="J156" s="1" t="str">
        <f aca="false">AMP_invivo_awal!H156</f>
        <v>ROSS_308</v>
      </c>
      <c r="K156" s="1" t="n">
        <f aca="false">IF(J156="Arbor_Acres", 1, IF(J156="ROSS_308", 2, IF(J156="Cobb_500", 3, IF(J156="Lohman_Brown", 4, IF(J156="Lingnan", 5, IF(J156="Unknown", 6, 7))))))</f>
        <v>2</v>
      </c>
      <c r="L156" s="1" t="str">
        <f aca="false">AMP_invivo_awal!I156</f>
        <v>female</v>
      </c>
      <c r="M156" s="1" t="n">
        <f aca="false">IF(L156="male", 1, IF(L156="female", 2, 3))</f>
        <v>2</v>
      </c>
      <c r="N156" s="1" t="str">
        <f aca="false">AMP_invivo_awal!J156</f>
        <v>1-8</v>
      </c>
      <c r="O156" s="1" t="str">
        <f aca="false">AMP_invivo_awal!K156</f>
        <v>9-35</v>
      </c>
      <c r="P156" s="1" t="str">
        <f aca="false">AMP_invivo_awal!L156</f>
        <v>1-35</v>
      </c>
      <c r="Q156" s="4" t="n">
        <v>200</v>
      </c>
      <c r="R156" s="4" t="n">
        <v>19.625</v>
      </c>
      <c r="S156" s="4" t="n">
        <v>26.5</v>
      </c>
      <c r="T156" s="4" t="n">
        <v>1.35</v>
      </c>
      <c r="U156" s="4" t="n">
        <v>2034</v>
      </c>
      <c r="V156" s="4" t="n">
        <v>67.9259259259259</v>
      </c>
      <c r="W156" s="4" t="n">
        <v>110.444444444444</v>
      </c>
      <c r="X156" s="4" t="n">
        <v>1.63</v>
      </c>
      <c r="Y156" s="4" t="n">
        <v>2034</v>
      </c>
      <c r="Z156" s="4" t="n">
        <v>56.8857142857143</v>
      </c>
      <c r="AA156" s="4" t="n">
        <v>91.2571428571428</v>
      </c>
      <c r="AB156" s="4" t="n">
        <v>1.61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 t="n">
        <v>5.07</v>
      </c>
      <c r="DW156" s="4" t="n">
        <v>6.62</v>
      </c>
      <c r="DX156" s="4" t="n">
        <v>6.16</v>
      </c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</row>
    <row r="157" customFormat="false" ht="12.8" hidden="false" customHeight="false" outlineLevel="0" collapsed="false">
      <c r="A157" s="1" t="n">
        <f aca="false">AMP_invivo_awal!A157</f>
        <v>49</v>
      </c>
      <c r="B157" s="1" t="str">
        <f aca="false">AMP_invivo_awal!B157</f>
        <v>Józefiak_et_al.</v>
      </c>
      <c r="C157" s="1" t="n">
        <f aca="false">AMP_invivo_awal!C157</f>
        <v>2018</v>
      </c>
      <c r="D157" s="1" t="str">
        <f aca="false">AMP_invivo_awal!D157</f>
        <v>control</v>
      </c>
      <c r="E157" s="1" t="str">
        <f aca="false">AMP_invivo_awal!E157</f>
        <v>control</v>
      </c>
      <c r="F157" s="1" t="n">
        <f aca="false">IF(E157="control",1,IF(E157="peptide",2,IF(E157="crude_peptide",3,4)))</f>
        <v>1</v>
      </c>
      <c r="G157" s="1" t="str">
        <f aca="false">AMP_invivo_awal!F157</f>
        <v>control</v>
      </c>
      <c r="H157" s="1" t="n">
        <f aca="false">AMP_invivo_awal!G157</f>
        <v>0</v>
      </c>
      <c r="I157" s="2" t="n">
        <f aca="false">H157</f>
        <v>0</v>
      </c>
      <c r="J157" s="1" t="str">
        <f aca="false">AMP_invivo_awal!H157</f>
        <v>ROSS_308</v>
      </c>
      <c r="K157" s="1" t="n">
        <f aca="false">IF(J157="Arbor_Acres", 1, IF(J157="ROSS_308", 2, IF(J157="Cobb_500", 3, IF(J157="Lohman_Brown", 4, IF(J157="Lingnan", 5, IF(J157="Unknown", 6, 7))))))</f>
        <v>2</v>
      </c>
      <c r="L157" s="1" t="str">
        <f aca="false">AMP_invivo_awal!I157</f>
        <v>female</v>
      </c>
      <c r="M157" s="1" t="n">
        <f aca="false">IF(L157="male", 1, IF(L157="female", 2, 3))</f>
        <v>2</v>
      </c>
      <c r="N157" s="1" t="str">
        <f aca="false">AMP_invivo_awal!J157</f>
        <v>1-8</v>
      </c>
      <c r="O157" s="1" t="str">
        <f aca="false">AMP_invivo_awal!K157</f>
        <v>9-35</v>
      </c>
      <c r="P157" s="1" t="str">
        <f aca="false">AMP_invivo_awal!L157</f>
        <v>1-35</v>
      </c>
      <c r="Q157" s="4" t="n">
        <v>197</v>
      </c>
      <c r="R157" s="4" t="n">
        <v>19.25</v>
      </c>
      <c r="S157" s="4" t="n">
        <v>25.5</v>
      </c>
      <c r="T157" s="4" t="n">
        <v>1.335</v>
      </c>
      <c r="U157" s="4" t="n">
        <v>2072.5</v>
      </c>
      <c r="V157" s="4" t="n">
        <v>69.4814814814815</v>
      </c>
      <c r="W157" s="4" t="n">
        <v>110.925925925926</v>
      </c>
      <c r="X157" s="4" t="n">
        <v>1.6</v>
      </c>
      <c r="Y157" s="4" t="n">
        <v>2072.5</v>
      </c>
      <c r="Z157" s="4" t="n">
        <v>57.9857142857143</v>
      </c>
      <c r="AA157" s="4" t="n">
        <v>91.3857142857143</v>
      </c>
      <c r="AB157" s="4" t="n">
        <v>1.58</v>
      </c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 t="n">
        <v>5.485</v>
      </c>
      <c r="DW157" s="4" t="n">
        <v>6.25</v>
      </c>
      <c r="DX157" s="4" t="n">
        <v>6.3</v>
      </c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</row>
    <row r="158" customFormat="false" ht="12.8" hidden="false" customHeight="false" outlineLevel="0" collapsed="false">
      <c r="A158" s="1" t="n">
        <f aca="false">AMP_invivo_awal!A158</f>
        <v>49</v>
      </c>
      <c r="B158" s="1" t="str">
        <f aca="false">AMP_invivo_awal!B158</f>
        <v>Józefiak_et_al.</v>
      </c>
      <c r="C158" s="1" t="n">
        <f aca="false">AMP_invivo_awal!C158</f>
        <v>2018</v>
      </c>
      <c r="D158" s="1" t="str">
        <f aca="false">AMP_invivo_awal!D158</f>
        <v>insect_peptide</v>
      </c>
      <c r="E158" s="1" t="str">
        <f aca="false">AMP_invivo_awal!E158</f>
        <v>crude_peptide</v>
      </c>
      <c r="F158" s="1" t="n">
        <f aca="false">IF(E158="control",1,IF(E158="peptide",2,IF(E158="crude_peptide",3,4)))</f>
        <v>3</v>
      </c>
      <c r="G158" s="1" t="str">
        <f aca="false">AMP_invivo_awal!F158</f>
        <v>feed</v>
      </c>
      <c r="H158" s="1" t="n">
        <f aca="false">AMP_invivo_awal!G158</f>
        <v>1000</v>
      </c>
      <c r="I158" s="2" t="n">
        <f aca="false">H158</f>
        <v>1000</v>
      </c>
      <c r="J158" s="1" t="str">
        <f aca="false">AMP_invivo_awal!H158</f>
        <v>ROSS_308</v>
      </c>
      <c r="K158" s="1" t="n">
        <f aca="false">IF(J158="Arbor_Acres", 1, IF(J158="ROSS_308", 2, IF(J158="Cobb_500", 3, IF(J158="Lohman_Brown", 4, IF(J158="Lingnan", 5, IF(J158="Unknown", 6, 7))))))</f>
        <v>2</v>
      </c>
      <c r="L158" s="1" t="str">
        <f aca="false">AMP_invivo_awal!I158</f>
        <v>female</v>
      </c>
      <c r="M158" s="1" t="n">
        <f aca="false">IF(L158="male", 1, IF(L158="female", 2, 3))</f>
        <v>2</v>
      </c>
      <c r="N158" s="1" t="str">
        <f aca="false">AMP_invivo_awal!J158</f>
        <v>1-8</v>
      </c>
      <c r="O158" s="1" t="str">
        <f aca="false">AMP_invivo_awal!K158</f>
        <v>9-35</v>
      </c>
      <c r="P158" s="1" t="str">
        <f aca="false">AMP_invivo_awal!L158</f>
        <v>1-35</v>
      </c>
      <c r="Q158" s="4" t="n">
        <v>201</v>
      </c>
      <c r="R158" s="4" t="n">
        <v>19.75</v>
      </c>
      <c r="S158" s="4" t="n">
        <v>25.375</v>
      </c>
      <c r="T158" s="4" t="n">
        <v>1.29</v>
      </c>
      <c r="U158" s="4" t="n">
        <v>2042</v>
      </c>
      <c r="V158" s="4" t="n">
        <v>68.1851851851852</v>
      </c>
      <c r="W158" s="4" t="n">
        <v>111.148148148148</v>
      </c>
      <c r="X158" s="4" t="n">
        <v>1.64</v>
      </c>
      <c r="Y158" s="4" t="n">
        <v>2042</v>
      </c>
      <c r="Z158" s="4" t="n">
        <v>57.1142857142857</v>
      </c>
      <c r="AA158" s="4" t="n">
        <v>91.5142857142857</v>
      </c>
      <c r="AB158" s="4" t="n">
        <v>1.61</v>
      </c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 t="n">
        <v>4.84</v>
      </c>
      <c r="DW158" s="4" t="n">
        <v>6.59</v>
      </c>
      <c r="DX158" s="4" t="n">
        <v>5.94</v>
      </c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</row>
    <row r="159" customFormat="false" ht="12.8" hidden="false" customHeight="false" outlineLevel="0" collapsed="false">
      <c r="A159" s="1" t="n">
        <f aca="false">AMP_invivo_awal!A159</f>
        <v>49</v>
      </c>
      <c r="B159" s="1" t="str">
        <f aca="false">AMP_invivo_awal!B159</f>
        <v>Józefiak_et_al.</v>
      </c>
      <c r="C159" s="1" t="n">
        <f aca="false">AMP_invivo_awal!C159</f>
        <v>2018</v>
      </c>
      <c r="D159" s="1" t="str">
        <f aca="false">AMP_invivo_awal!D159</f>
        <v>insect_peptide</v>
      </c>
      <c r="E159" s="1" t="str">
        <f aca="false">AMP_invivo_awal!E159</f>
        <v>crude_peptide</v>
      </c>
      <c r="F159" s="1" t="n">
        <f aca="false">IF(E159="control",1,IF(E159="peptide",2,IF(E159="crude_peptide",3,4)))</f>
        <v>3</v>
      </c>
      <c r="G159" s="1" t="str">
        <f aca="false">AMP_invivo_awal!F159</f>
        <v>feed</v>
      </c>
      <c r="H159" s="1" t="n">
        <f aca="false">AMP_invivo_awal!G159</f>
        <v>2000</v>
      </c>
      <c r="I159" s="2" t="n">
        <f aca="false">H159</f>
        <v>2000</v>
      </c>
      <c r="J159" s="1" t="str">
        <f aca="false">AMP_invivo_awal!H159</f>
        <v>ROSS_308</v>
      </c>
      <c r="K159" s="1" t="n">
        <f aca="false">IF(J159="Arbor_Acres", 1, IF(J159="ROSS_308", 2, IF(J159="Cobb_500", 3, IF(J159="Lohman_Brown", 4, IF(J159="Lingnan", 5, IF(J159="Unknown", 6, 7))))))</f>
        <v>2</v>
      </c>
      <c r="L159" s="1" t="str">
        <f aca="false">AMP_invivo_awal!I159</f>
        <v>female</v>
      </c>
      <c r="M159" s="1" t="n">
        <f aca="false">IF(L159="male", 1, IF(L159="female", 2, 3))</f>
        <v>2</v>
      </c>
      <c r="N159" s="1" t="str">
        <f aca="false">AMP_invivo_awal!J159</f>
        <v>1-8</v>
      </c>
      <c r="O159" s="1" t="str">
        <f aca="false">AMP_invivo_awal!K159</f>
        <v>9-35</v>
      </c>
      <c r="P159" s="1" t="str">
        <f aca="false">AMP_invivo_awal!L159</f>
        <v>1-35</v>
      </c>
      <c r="Q159" s="4" t="n">
        <v>194</v>
      </c>
      <c r="R159" s="4" t="n">
        <v>18.875</v>
      </c>
      <c r="S159" s="4" t="n">
        <v>24.75</v>
      </c>
      <c r="T159" s="4" t="n">
        <v>1.32</v>
      </c>
      <c r="U159" s="4" t="n">
        <v>2083</v>
      </c>
      <c r="V159" s="4" t="n">
        <v>69.962962962963</v>
      </c>
      <c r="W159" s="4" t="n">
        <v>109.814814814815</v>
      </c>
      <c r="X159" s="4" t="n">
        <v>1.57</v>
      </c>
      <c r="Y159" s="4" t="n">
        <v>2083</v>
      </c>
      <c r="Z159" s="4" t="n">
        <v>58.2857142857143</v>
      </c>
      <c r="AA159" s="4" t="n">
        <v>90.4</v>
      </c>
      <c r="AB159" s="4" t="n">
        <v>1.55</v>
      </c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 t="n">
        <v>4.88</v>
      </c>
      <c r="DW159" s="4" t="n">
        <v>6.42</v>
      </c>
      <c r="DX159" s="4" t="n">
        <v>5.98</v>
      </c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</row>
    <row r="160" customFormat="false" ht="12.8" hidden="false" customHeight="false" outlineLevel="0" collapsed="false">
      <c r="A160" s="1" t="n">
        <f aca="false">AMP_invivo_awal!A160</f>
        <v>50</v>
      </c>
      <c r="B160" s="1" t="str">
        <f aca="false">AMP_invivo_awal!B160</f>
        <v>Józefiak_et_al.</v>
      </c>
      <c r="C160" s="1" t="n">
        <f aca="false">AMP_invivo_awal!C160</f>
        <v>2018</v>
      </c>
      <c r="D160" s="1" t="str">
        <f aca="false">AMP_invivo_awal!D160</f>
        <v>control</v>
      </c>
      <c r="E160" s="1" t="str">
        <f aca="false">AMP_invivo_awal!E160</f>
        <v>control</v>
      </c>
      <c r="F160" s="1" t="n">
        <f aca="false">IF(E160="control",1,IF(E160="peptide",2,IF(E160="crude_peptide",3,4)))</f>
        <v>1</v>
      </c>
      <c r="G160" s="1" t="str">
        <f aca="false">AMP_invivo_awal!F160</f>
        <v>control</v>
      </c>
      <c r="H160" s="1" t="n">
        <f aca="false">AMP_invivo_awal!G160</f>
        <v>0</v>
      </c>
      <c r="I160" s="2" t="n">
        <f aca="false">H160</f>
        <v>0</v>
      </c>
      <c r="J160" s="1" t="str">
        <f aca="false">AMP_invivo_awal!H160</f>
        <v>ROSS_308</v>
      </c>
      <c r="K160" s="1" t="n">
        <f aca="false">IF(J160="Arbor_Acres", 1, IF(J160="ROSS_308", 2, IF(J160="Cobb_500", 3, IF(J160="Lohman_Brown", 4, IF(J160="Lingnan", 5, IF(J160="Unknown", 6, 7))))))</f>
        <v>2</v>
      </c>
      <c r="L160" s="1" t="str">
        <f aca="false">AMP_invivo_awal!I160</f>
        <v>female</v>
      </c>
      <c r="M160" s="1" t="n">
        <f aca="false">IF(L160="male", 1, IF(L160="female", 2, 3))</f>
        <v>2</v>
      </c>
      <c r="N160" s="1" t="str">
        <f aca="false">AMP_invivo_awal!J160</f>
        <v>1-14</v>
      </c>
      <c r="O160" s="1" t="str">
        <f aca="false">AMP_invivo_awal!K160</f>
        <v>15-35</v>
      </c>
      <c r="P160" s="1" t="str">
        <f aca="false">AMP_invivo_awal!L160</f>
        <v>1-35</v>
      </c>
      <c r="Q160" s="4" t="n">
        <v>415</v>
      </c>
      <c r="R160" s="4" t="n">
        <v>26.57</v>
      </c>
      <c r="S160" s="4" t="n">
        <v>38.71</v>
      </c>
      <c r="T160" s="4" t="n">
        <v>1.46</v>
      </c>
      <c r="U160" s="4" t="n">
        <v>2112</v>
      </c>
      <c r="V160" s="4" t="n">
        <v>80.81</v>
      </c>
      <c r="W160" s="4" t="n">
        <v>121.57</v>
      </c>
      <c r="X160" s="4" t="n">
        <v>1.51</v>
      </c>
      <c r="Y160" s="4" t="n">
        <v>2112</v>
      </c>
      <c r="Z160" s="4" t="n">
        <v>59.11</v>
      </c>
      <c r="AA160" s="4" t="n">
        <v>88.4</v>
      </c>
      <c r="AB160" s="4" t="n">
        <v>1.51</v>
      </c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 t="n">
        <v>8.29</v>
      </c>
      <c r="CV160" s="4"/>
      <c r="CW160" s="4" t="n">
        <v>8.28</v>
      </c>
      <c r="CX160" s="4" t="n">
        <v>8.8</v>
      </c>
      <c r="CY160" s="4"/>
      <c r="CZ160" s="4" t="n">
        <v>8.28</v>
      </c>
      <c r="DA160" s="4"/>
      <c r="DB160" s="4" t="n">
        <v>8.27</v>
      </c>
      <c r="DC160" s="4" t="n">
        <v>9.77</v>
      </c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</row>
    <row r="161" customFormat="false" ht="12.8" hidden="false" customHeight="false" outlineLevel="0" collapsed="false">
      <c r="A161" s="1" t="n">
        <f aca="false">AMP_invivo_awal!A161</f>
        <v>50</v>
      </c>
      <c r="B161" s="1" t="str">
        <f aca="false">AMP_invivo_awal!B161</f>
        <v>Józefiak_et_al.</v>
      </c>
      <c r="C161" s="1" t="n">
        <f aca="false">AMP_invivo_awal!C161</f>
        <v>2018</v>
      </c>
      <c r="D161" s="1" t="str">
        <f aca="false">AMP_invivo_awal!D161</f>
        <v>insect_peptide</v>
      </c>
      <c r="E161" s="1" t="str">
        <f aca="false">AMP_invivo_awal!E161</f>
        <v>crude_peptide</v>
      </c>
      <c r="F161" s="1" t="n">
        <f aca="false">IF(E161="control",1,IF(E161="peptide",2,IF(E161="crude_peptide",3,4)))</f>
        <v>3</v>
      </c>
      <c r="G161" s="1" t="str">
        <f aca="false">AMP_invivo_awal!F161</f>
        <v>feed</v>
      </c>
      <c r="H161" s="1" t="n">
        <f aca="false">AMP_invivo_awal!G161</f>
        <v>2000</v>
      </c>
      <c r="I161" s="2" t="n">
        <f aca="false">H161</f>
        <v>2000</v>
      </c>
      <c r="J161" s="1" t="str">
        <f aca="false">AMP_invivo_awal!H161</f>
        <v>ROSS_308</v>
      </c>
      <c r="K161" s="1" t="n">
        <f aca="false">IF(J161="Arbor_Acres", 1, IF(J161="ROSS_308", 2, IF(J161="Cobb_500", 3, IF(J161="Lohman_Brown", 4, IF(J161="Lingnan", 5, IF(J161="Unknown", 6, 7))))))</f>
        <v>2</v>
      </c>
      <c r="L161" s="1" t="str">
        <f aca="false">AMP_invivo_awal!I161</f>
        <v>female</v>
      </c>
      <c r="M161" s="1" t="n">
        <f aca="false">IF(L161="male", 1, IF(L161="female", 2, 3))</f>
        <v>2</v>
      </c>
      <c r="N161" s="1" t="str">
        <f aca="false">AMP_invivo_awal!J161</f>
        <v>1-14</v>
      </c>
      <c r="O161" s="1" t="str">
        <f aca="false">AMP_invivo_awal!K161</f>
        <v>15-35</v>
      </c>
      <c r="P161" s="1" t="str">
        <f aca="false">AMP_invivo_awal!L161</f>
        <v>1-35</v>
      </c>
      <c r="Q161" s="4" t="n">
        <v>422</v>
      </c>
      <c r="R161" s="4" t="n">
        <v>27.07</v>
      </c>
      <c r="S161" s="4" t="n">
        <v>38</v>
      </c>
      <c r="T161" s="4" t="n">
        <v>1.41</v>
      </c>
      <c r="U161" s="4" t="n">
        <v>2119</v>
      </c>
      <c r="V161" s="4" t="n">
        <v>80.81</v>
      </c>
      <c r="W161" s="4" t="n">
        <v>123.43</v>
      </c>
      <c r="X161" s="4" t="n">
        <v>1.53</v>
      </c>
      <c r="Y161" s="4" t="n">
        <v>2119</v>
      </c>
      <c r="Z161" s="4" t="n">
        <v>59.31</v>
      </c>
      <c r="AA161" s="4" t="n">
        <v>89.26</v>
      </c>
      <c r="AB161" s="4" t="n">
        <v>1.51</v>
      </c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 t="n">
        <v>8.37</v>
      </c>
      <c r="CV161" s="4"/>
      <c r="CW161" s="4" t="n">
        <v>8.25</v>
      </c>
      <c r="CX161" s="4" t="n">
        <v>8.8</v>
      </c>
      <c r="CY161" s="4"/>
      <c r="CZ161" s="4" t="n">
        <v>8.32</v>
      </c>
      <c r="DA161" s="4"/>
      <c r="DB161" s="4" t="n">
        <v>8.54</v>
      </c>
      <c r="DC161" s="4" t="n">
        <v>9.73</v>
      </c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</row>
    <row r="162" customFormat="false" ht="12.8" hidden="false" customHeight="false" outlineLevel="0" collapsed="false">
      <c r="A162" s="1" t="n">
        <f aca="false">AMP_invivo_awal!A162</f>
        <v>51</v>
      </c>
      <c r="B162" s="1" t="str">
        <f aca="false">AMP_invivo_awal!B162</f>
        <v>Józefiak_et_al.</v>
      </c>
      <c r="C162" s="1" t="n">
        <f aca="false">AMP_invivo_awal!C162</f>
        <v>2018</v>
      </c>
      <c r="D162" s="1" t="str">
        <f aca="false">AMP_invivo_awal!D162</f>
        <v>control</v>
      </c>
      <c r="E162" s="1" t="str">
        <f aca="false">AMP_invivo_awal!E162</f>
        <v>control</v>
      </c>
      <c r="F162" s="1" t="n">
        <f aca="false">IF(E162="control",1,IF(E162="peptide",2,IF(E162="crude_peptide",3,4)))</f>
        <v>1</v>
      </c>
      <c r="G162" s="1" t="str">
        <f aca="false">AMP_invivo_awal!F162</f>
        <v>control</v>
      </c>
      <c r="H162" s="1" t="n">
        <f aca="false">AMP_invivo_awal!G162</f>
        <v>0</v>
      </c>
      <c r="I162" s="2" t="n">
        <f aca="false">H162</f>
        <v>0</v>
      </c>
      <c r="J162" s="1" t="str">
        <f aca="false">AMP_invivo_awal!H162</f>
        <v>ROSS_308</v>
      </c>
      <c r="K162" s="1" t="n">
        <f aca="false">IF(J162="Arbor_Acres", 1, IF(J162="ROSS_308", 2, IF(J162="Cobb_500", 3, IF(J162="Lohman_Brown", 4, IF(J162="Lingnan", 5, IF(J162="Unknown", 6, 7))))))</f>
        <v>2</v>
      </c>
      <c r="L162" s="1" t="str">
        <f aca="false">AMP_invivo_awal!I162</f>
        <v>female</v>
      </c>
      <c r="M162" s="1" t="n">
        <f aca="false">IF(L162="male", 1, IF(L162="female", 2, 3))</f>
        <v>2</v>
      </c>
      <c r="N162" s="1" t="str">
        <f aca="false">AMP_invivo_awal!J162</f>
        <v>1-14</v>
      </c>
      <c r="O162" s="1" t="str">
        <f aca="false">AMP_invivo_awal!K162</f>
        <v>15-35</v>
      </c>
      <c r="P162" s="1" t="str">
        <f aca="false">AMP_invivo_awal!L162</f>
        <v>1-35</v>
      </c>
      <c r="Q162" s="4" t="n">
        <v>415</v>
      </c>
      <c r="R162" s="4" t="n">
        <v>26.57</v>
      </c>
      <c r="S162" s="4" t="n">
        <v>38.71</v>
      </c>
      <c r="T162" s="4" t="n">
        <v>1.46</v>
      </c>
      <c r="U162" s="4" t="n">
        <v>2112</v>
      </c>
      <c r="V162" s="4" t="n">
        <v>80.81</v>
      </c>
      <c r="W162" s="4" t="n">
        <v>121.57</v>
      </c>
      <c r="X162" s="4" t="n">
        <v>1.51</v>
      </c>
      <c r="Y162" s="4" t="n">
        <v>2112</v>
      </c>
      <c r="Z162" s="4" t="n">
        <v>59.11</v>
      </c>
      <c r="AA162" s="4" t="n">
        <v>88.4</v>
      </c>
      <c r="AB162" s="4" t="n">
        <v>1.51</v>
      </c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 t="n">
        <v>8.29</v>
      </c>
      <c r="CV162" s="4"/>
      <c r="CW162" s="4" t="n">
        <v>8.28</v>
      </c>
      <c r="CX162" s="4" t="n">
        <v>8.8</v>
      </c>
      <c r="CY162" s="4"/>
      <c r="CZ162" s="4" t="n">
        <v>8.28</v>
      </c>
      <c r="DA162" s="4"/>
      <c r="DB162" s="4" t="n">
        <v>8.27</v>
      </c>
      <c r="DC162" s="4" t="n">
        <v>9.77</v>
      </c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</row>
    <row r="163" customFormat="false" ht="12.8" hidden="false" customHeight="false" outlineLevel="0" collapsed="false">
      <c r="A163" s="1" t="n">
        <f aca="false">AMP_invivo_awal!A163</f>
        <v>51</v>
      </c>
      <c r="B163" s="1" t="str">
        <f aca="false">AMP_invivo_awal!B163</f>
        <v>Józefiak_et_al.</v>
      </c>
      <c r="C163" s="1" t="n">
        <f aca="false">AMP_invivo_awal!C163</f>
        <v>2018</v>
      </c>
      <c r="D163" s="1" t="str">
        <f aca="false">AMP_invivo_awal!D163</f>
        <v>insect_peptide</v>
      </c>
      <c r="E163" s="1" t="str">
        <f aca="false">AMP_invivo_awal!E163</f>
        <v>crude_peptide</v>
      </c>
      <c r="F163" s="1" t="n">
        <f aca="false">IF(E163="control",1,IF(E163="peptide",2,IF(E163="crude_peptide",3,4)))</f>
        <v>3</v>
      </c>
      <c r="G163" s="1" t="str">
        <f aca="false">AMP_invivo_awal!F163</f>
        <v>feed</v>
      </c>
      <c r="H163" s="1" t="n">
        <f aca="false">AMP_invivo_awal!G163</f>
        <v>2000</v>
      </c>
      <c r="I163" s="2" t="n">
        <f aca="false">H163</f>
        <v>2000</v>
      </c>
      <c r="J163" s="1" t="str">
        <f aca="false">AMP_invivo_awal!H163</f>
        <v>ROSS_308</v>
      </c>
      <c r="K163" s="1" t="n">
        <f aca="false">IF(J163="Arbor_Acres", 1, IF(J163="ROSS_308", 2, IF(J163="Cobb_500", 3, IF(J163="Lohman_Brown", 4, IF(J163="Lingnan", 5, IF(J163="Unknown", 6, 7))))))</f>
        <v>2</v>
      </c>
      <c r="L163" s="1" t="str">
        <f aca="false">AMP_invivo_awal!I163</f>
        <v>female</v>
      </c>
      <c r="M163" s="1" t="n">
        <f aca="false">IF(L163="male", 1, IF(L163="female", 2, 3))</f>
        <v>2</v>
      </c>
      <c r="N163" s="1" t="str">
        <f aca="false">AMP_invivo_awal!J163</f>
        <v>1-14</v>
      </c>
      <c r="O163" s="1" t="str">
        <f aca="false">AMP_invivo_awal!K163</f>
        <v>15-35</v>
      </c>
      <c r="P163" s="1" t="str">
        <f aca="false">AMP_invivo_awal!L163</f>
        <v>1-35</v>
      </c>
      <c r="Q163" s="4" t="n">
        <v>426</v>
      </c>
      <c r="R163" s="4" t="n">
        <v>27.36</v>
      </c>
      <c r="S163" s="4" t="n">
        <v>38.21</v>
      </c>
      <c r="T163" s="4" t="n">
        <v>1.4</v>
      </c>
      <c r="U163" s="4" t="n">
        <v>2170</v>
      </c>
      <c r="V163" s="4" t="n">
        <v>83.05</v>
      </c>
      <c r="W163" s="4" t="n">
        <v>127.43</v>
      </c>
      <c r="X163" s="4" t="n">
        <v>1.53</v>
      </c>
      <c r="Y163" s="4" t="n">
        <v>2170</v>
      </c>
      <c r="Z163" s="4" t="n">
        <v>60.77</v>
      </c>
      <c r="AA163" s="4" t="n">
        <v>91.74</v>
      </c>
      <c r="AB163" s="4" t="n">
        <v>1.51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 t="n">
        <v>8.36</v>
      </c>
      <c r="CV163" s="4"/>
      <c r="CW163" s="4" t="n">
        <v>8.44</v>
      </c>
      <c r="CX163" s="4" t="n">
        <v>8.63</v>
      </c>
      <c r="CY163" s="4"/>
      <c r="CZ163" s="4" t="n">
        <v>8.43</v>
      </c>
      <c r="DA163" s="4"/>
      <c r="DB163" s="4" t="n">
        <v>8.17</v>
      </c>
      <c r="DC163" s="4" t="n">
        <v>9.56</v>
      </c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</row>
    <row r="164" customFormat="false" ht="12.8" hidden="false" customHeight="false" outlineLevel="0" collapsed="false">
      <c r="A164" s="1" t="n">
        <f aca="false">AMP_invivo_awal!A164</f>
        <v>52</v>
      </c>
      <c r="B164" s="1" t="str">
        <f aca="false">AMP_invivo_awal!B164</f>
        <v>Józefiak_et_al.</v>
      </c>
      <c r="C164" s="1" t="n">
        <f aca="false">AMP_invivo_awal!C164</f>
        <v>2018</v>
      </c>
      <c r="D164" s="1" t="str">
        <f aca="false">AMP_invivo_awal!D164</f>
        <v>control</v>
      </c>
      <c r="E164" s="1" t="str">
        <f aca="false">AMP_invivo_awal!E164</f>
        <v>control</v>
      </c>
      <c r="F164" s="1" t="n">
        <f aca="false">IF(E164="control",1,IF(E164="peptide",2,IF(E164="crude_peptide",3,4)))</f>
        <v>1</v>
      </c>
      <c r="G164" s="1" t="str">
        <f aca="false">AMP_invivo_awal!F164</f>
        <v>control</v>
      </c>
      <c r="H164" s="1" t="n">
        <f aca="false">AMP_invivo_awal!G164</f>
        <v>0</v>
      </c>
      <c r="I164" s="2" t="n">
        <f aca="false">H164</f>
        <v>0</v>
      </c>
      <c r="J164" s="1" t="str">
        <f aca="false">AMP_invivo_awal!H164</f>
        <v>ROSS_308</v>
      </c>
      <c r="K164" s="1" t="n">
        <f aca="false">IF(J164="Arbor_Acres", 1, IF(J164="ROSS_308", 2, IF(J164="Cobb_500", 3, IF(J164="Lohman_Brown", 4, IF(J164="Lingnan", 5, IF(J164="Unknown", 6, 7))))))</f>
        <v>2</v>
      </c>
      <c r="L164" s="1" t="str">
        <f aca="false">AMP_invivo_awal!I164</f>
        <v>female</v>
      </c>
      <c r="M164" s="1" t="n">
        <f aca="false">IF(L164="male", 1, IF(L164="female", 2, 3))</f>
        <v>2</v>
      </c>
      <c r="N164" s="1" t="str">
        <f aca="false">AMP_invivo_awal!J164</f>
        <v>1-14</v>
      </c>
      <c r="O164" s="1" t="str">
        <f aca="false">AMP_invivo_awal!K164</f>
        <v>15-35</v>
      </c>
      <c r="P164" s="1" t="str">
        <f aca="false">AMP_invivo_awal!L164</f>
        <v>1-35</v>
      </c>
      <c r="Q164" s="4" t="n">
        <v>415</v>
      </c>
      <c r="R164" s="4" t="n">
        <v>26.57</v>
      </c>
      <c r="S164" s="4" t="n">
        <v>38.71</v>
      </c>
      <c r="T164" s="4" t="n">
        <v>1.46</v>
      </c>
      <c r="U164" s="4" t="n">
        <v>2112</v>
      </c>
      <c r="V164" s="4" t="n">
        <v>80.81</v>
      </c>
      <c r="W164" s="4" t="n">
        <v>121.57</v>
      </c>
      <c r="X164" s="4" t="n">
        <v>1.51</v>
      </c>
      <c r="Y164" s="4" t="n">
        <v>2112</v>
      </c>
      <c r="Z164" s="4" t="n">
        <v>59.11</v>
      </c>
      <c r="AA164" s="4" t="n">
        <v>88.4</v>
      </c>
      <c r="AB164" s="4" t="n">
        <v>1.51</v>
      </c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 t="n">
        <v>8.29</v>
      </c>
      <c r="CV164" s="4"/>
      <c r="CW164" s="4" t="n">
        <v>8.28</v>
      </c>
      <c r="CX164" s="4" t="n">
        <v>8.8</v>
      </c>
      <c r="CY164" s="4"/>
      <c r="CZ164" s="4" t="n">
        <v>8.28</v>
      </c>
      <c r="DA164" s="4"/>
      <c r="DB164" s="4" t="n">
        <v>8.27</v>
      </c>
      <c r="DC164" s="4" t="n">
        <v>9.77</v>
      </c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</row>
    <row r="165" customFormat="false" ht="12.8" hidden="false" customHeight="false" outlineLevel="0" collapsed="false">
      <c r="A165" s="1" t="n">
        <f aca="false">AMP_invivo_awal!A165</f>
        <v>52</v>
      </c>
      <c r="B165" s="1" t="str">
        <f aca="false">AMP_invivo_awal!B165</f>
        <v>Józefiak_et_al.</v>
      </c>
      <c r="C165" s="1" t="n">
        <f aca="false">AMP_invivo_awal!C165</f>
        <v>2018</v>
      </c>
      <c r="D165" s="1" t="str">
        <f aca="false">AMP_invivo_awal!D165</f>
        <v>insect_peptide</v>
      </c>
      <c r="E165" s="1" t="str">
        <f aca="false">AMP_invivo_awal!E165</f>
        <v>crude_peptide</v>
      </c>
      <c r="F165" s="1" t="n">
        <f aca="false">IF(E165="control",1,IF(E165="peptide",2,IF(E165="crude_peptide",3,4)))</f>
        <v>3</v>
      </c>
      <c r="G165" s="1" t="str">
        <f aca="false">AMP_invivo_awal!F165</f>
        <v>feed</v>
      </c>
      <c r="H165" s="1" t="n">
        <f aca="false">AMP_invivo_awal!G165</f>
        <v>2000</v>
      </c>
      <c r="I165" s="2" t="n">
        <f aca="false">H165</f>
        <v>2000</v>
      </c>
      <c r="J165" s="1" t="str">
        <f aca="false">AMP_invivo_awal!H165</f>
        <v>ROSS_308</v>
      </c>
      <c r="K165" s="1" t="n">
        <f aca="false">IF(J165="Arbor_Acres", 1, IF(J165="ROSS_308", 2, IF(J165="Cobb_500", 3, IF(J165="Lohman_Brown", 4, IF(J165="Lingnan", 5, IF(J165="Unknown", 6, 7))))))</f>
        <v>2</v>
      </c>
      <c r="L165" s="1" t="str">
        <f aca="false">AMP_invivo_awal!I165</f>
        <v>female</v>
      </c>
      <c r="M165" s="1" t="n">
        <f aca="false">IF(L165="male", 1, IF(L165="female", 2, 3))</f>
        <v>2</v>
      </c>
      <c r="N165" s="1" t="str">
        <f aca="false">AMP_invivo_awal!J165</f>
        <v>1-14</v>
      </c>
      <c r="O165" s="1" t="str">
        <f aca="false">AMP_invivo_awal!K165</f>
        <v>15-35</v>
      </c>
      <c r="P165" s="1" t="str">
        <f aca="false">AMP_invivo_awal!L165</f>
        <v>1-35</v>
      </c>
      <c r="Q165" s="4" t="n">
        <v>430</v>
      </c>
      <c r="R165" s="4" t="n">
        <v>27.64</v>
      </c>
      <c r="S165" s="4" t="n">
        <v>38.93</v>
      </c>
      <c r="T165" s="4" t="n">
        <v>1.41</v>
      </c>
      <c r="U165" s="4" t="n">
        <v>2144</v>
      </c>
      <c r="V165" s="4" t="n">
        <v>81.67</v>
      </c>
      <c r="W165" s="4" t="n">
        <v>126.9</v>
      </c>
      <c r="X165" s="4" t="n">
        <v>1.55</v>
      </c>
      <c r="Y165" s="4" t="n">
        <v>2144</v>
      </c>
      <c r="Z165" s="4" t="n">
        <v>60.03</v>
      </c>
      <c r="AA165" s="4" t="n">
        <v>91.71</v>
      </c>
      <c r="AB165" s="4" t="n">
        <v>1.53</v>
      </c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 t="n">
        <v>8.34</v>
      </c>
      <c r="CV165" s="4"/>
      <c r="CW165" s="4" t="n">
        <v>8.05</v>
      </c>
      <c r="CX165" s="4" t="n">
        <v>8.81</v>
      </c>
      <c r="CY165" s="4"/>
      <c r="CZ165" s="4" t="n">
        <v>8.45</v>
      </c>
      <c r="DA165" s="4"/>
      <c r="DB165" s="4" t="n">
        <v>8.6</v>
      </c>
      <c r="DC165" s="4" t="n">
        <v>9.84</v>
      </c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</row>
    <row r="166" customFormat="false" ht="12.8" hidden="false" customHeight="false" outlineLevel="0" collapsed="false">
      <c r="A166" s="1" t="n">
        <f aca="false">AMP_invivo_awal!A166</f>
        <v>53</v>
      </c>
      <c r="B166" s="1" t="str">
        <f aca="false">AMP_invivo_awal!B166</f>
        <v>Józefiak_et_al.</v>
      </c>
      <c r="C166" s="1" t="n">
        <f aca="false">AMP_invivo_awal!C166</f>
        <v>2018</v>
      </c>
      <c r="D166" s="1" t="str">
        <f aca="false">AMP_invivo_awal!D166</f>
        <v>control</v>
      </c>
      <c r="E166" s="1" t="str">
        <f aca="false">AMP_invivo_awal!E166</f>
        <v>control</v>
      </c>
      <c r="F166" s="1" t="n">
        <f aca="false">IF(E166="control",1,IF(E166="peptide",2,IF(E166="crude_peptide",3,4)))</f>
        <v>1</v>
      </c>
      <c r="G166" s="1" t="str">
        <f aca="false">AMP_invivo_awal!F166</f>
        <v>control</v>
      </c>
      <c r="H166" s="1" t="n">
        <f aca="false">AMP_invivo_awal!G166</f>
        <v>0</v>
      </c>
      <c r="I166" s="2" t="n">
        <f aca="false">H166</f>
        <v>0</v>
      </c>
      <c r="J166" s="1" t="str">
        <f aca="false">AMP_invivo_awal!H166</f>
        <v>ROSS_308</v>
      </c>
      <c r="K166" s="1" t="n">
        <f aca="false">IF(J166="Arbor_Acres", 1, IF(J166="ROSS_308", 2, IF(J166="Cobb_500", 3, IF(J166="Lohman_Brown", 4, IF(J166="Lingnan", 5, IF(J166="Unknown", 6, 7))))))</f>
        <v>2</v>
      </c>
      <c r="L166" s="1" t="str">
        <f aca="false">AMP_invivo_awal!I166</f>
        <v>female</v>
      </c>
      <c r="M166" s="1" t="n">
        <f aca="false">IF(L166="male", 1, IF(L166="female", 2, 3))</f>
        <v>2</v>
      </c>
      <c r="N166" s="1" t="str">
        <f aca="false">AMP_invivo_awal!J166</f>
        <v>1-21</v>
      </c>
      <c r="O166" s="1" t="str">
        <f aca="false">AMP_invivo_awal!K166</f>
        <v>22-41</v>
      </c>
      <c r="P166" s="1" t="str">
        <f aca="false">AMP_invivo_awal!L166</f>
        <v>1-41</v>
      </c>
      <c r="Q166" s="4" t="n">
        <v>783</v>
      </c>
      <c r="R166" s="4" t="n">
        <v>35.2380952380952</v>
      </c>
      <c r="S166" s="4" t="n">
        <v>50.8095238095238</v>
      </c>
      <c r="T166" s="4" t="n">
        <v>1.44</v>
      </c>
      <c r="U166" s="4" t="n">
        <v>2786</v>
      </c>
      <c r="V166" s="4" t="n">
        <v>100.1</v>
      </c>
      <c r="W166" s="4" t="n">
        <v>172.6</v>
      </c>
      <c r="X166" s="4" t="n">
        <v>1.72</v>
      </c>
      <c r="Y166" s="4" t="n">
        <v>2786</v>
      </c>
      <c r="Z166" s="4" t="n">
        <v>66.9024390243902</v>
      </c>
      <c r="AA166" s="4" t="n">
        <v>110.219512195122</v>
      </c>
      <c r="AB166" s="4" t="n">
        <v>1.65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 t="n">
        <v>8.26</v>
      </c>
      <c r="CV166" s="4"/>
      <c r="CW166" s="4" t="n">
        <v>8.45</v>
      </c>
      <c r="CX166" s="4" t="n">
        <v>9.1</v>
      </c>
      <c r="CY166" s="4"/>
      <c r="CZ166" s="4" t="n">
        <v>9.32</v>
      </c>
      <c r="DA166" s="4"/>
      <c r="DB166" s="4" t="n">
        <v>9.52</v>
      </c>
      <c r="DC166" s="4" t="n">
        <v>10.2</v>
      </c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</row>
    <row r="167" customFormat="false" ht="12.8" hidden="false" customHeight="false" outlineLevel="0" collapsed="false">
      <c r="A167" s="1" t="n">
        <f aca="false">AMP_invivo_awal!A167</f>
        <v>53</v>
      </c>
      <c r="B167" s="1" t="str">
        <f aca="false">AMP_invivo_awal!B167</f>
        <v>Józefiak_et_al.</v>
      </c>
      <c r="C167" s="1" t="n">
        <f aca="false">AMP_invivo_awal!C167</f>
        <v>2018</v>
      </c>
      <c r="D167" s="1" t="str">
        <f aca="false">AMP_invivo_awal!D167</f>
        <v>insect_peptide</v>
      </c>
      <c r="E167" s="1" t="str">
        <f aca="false">AMP_invivo_awal!E167</f>
        <v>crude_peptide</v>
      </c>
      <c r="F167" s="1" t="n">
        <f aca="false">IF(E167="control",1,IF(E167="peptide",2,IF(E167="crude_peptide",3,4)))</f>
        <v>3</v>
      </c>
      <c r="G167" s="1" t="str">
        <f aca="false">AMP_invivo_awal!F167</f>
        <v>feed</v>
      </c>
      <c r="H167" s="1" t="n">
        <f aca="false">AMP_invivo_awal!G167</f>
        <v>500</v>
      </c>
      <c r="I167" s="2" t="n">
        <f aca="false">H167</f>
        <v>500</v>
      </c>
      <c r="J167" s="1" t="str">
        <f aca="false">AMP_invivo_awal!H167</f>
        <v>ROSS_308</v>
      </c>
      <c r="K167" s="1" t="n">
        <f aca="false">IF(J167="Arbor_Acres", 1, IF(J167="ROSS_308", 2, IF(J167="Cobb_500", 3, IF(J167="Lohman_Brown", 4, IF(J167="Lingnan", 5, IF(J167="Unknown", 6, 7))))))</f>
        <v>2</v>
      </c>
      <c r="L167" s="1" t="str">
        <f aca="false">AMP_invivo_awal!I167</f>
        <v>female</v>
      </c>
      <c r="M167" s="1" t="n">
        <f aca="false">IF(L167="male", 1, IF(L167="female", 2, 3))</f>
        <v>2</v>
      </c>
      <c r="N167" s="1" t="str">
        <f aca="false">AMP_invivo_awal!J167</f>
        <v>1-21</v>
      </c>
      <c r="O167" s="1" t="str">
        <f aca="false">AMP_invivo_awal!K167</f>
        <v>22-41</v>
      </c>
      <c r="P167" s="1" t="str">
        <f aca="false">AMP_invivo_awal!L167</f>
        <v>1-41</v>
      </c>
      <c r="Q167" s="4" t="n">
        <v>780</v>
      </c>
      <c r="R167" s="4" t="n">
        <v>35.0952380952381</v>
      </c>
      <c r="S167" s="4" t="n">
        <v>51.1904761904762</v>
      </c>
      <c r="T167" s="4" t="n">
        <v>1.46</v>
      </c>
      <c r="U167" s="4" t="n">
        <v>2809</v>
      </c>
      <c r="V167" s="4" t="n">
        <v>101.45</v>
      </c>
      <c r="W167" s="4" t="n">
        <v>174.2</v>
      </c>
      <c r="X167" s="4" t="n">
        <v>1.72</v>
      </c>
      <c r="Y167" s="4" t="n">
        <v>2809</v>
      </c>
      <c r="Z167" s="4" t="n">
        <v>67.4634146341464</v>
      </c>
      <c r="AA167" s="4" t="n">
        <v>111.219512195122</v>
      </c>
      <c r="AB167" s="4" t="n">
        <v>1.65</v>
      </c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 t="n">
        <v>8.32</v>
      </c>
      <c r="CV167" s="4"/>
      <c r="CW167" s="4" t="n">
        <v>8.58</v>
      </c>
      <c r="CX167" s="4" t="n">
        <v>9.3</v>
      </c>
      <c r="CY167" s="4"/>
      <c r="CZ167" s="4" t="n">
        <v>9.13</v>
      </c>
      <c r="DA167" s="4"/>
      <c r="DB167" s="4" t="n">
        <v>9.41</v>
      </c>
      <c r="DC167" s="4" t="n">
        <v>10.16</v>
      </c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</row>
    <row r="168" customFormat="false" ht="12.8" hidden="false" customHeight="false" outlineLevel="0" collapsed="false">
      <c r="A168" s="1" t="n">
        <f aca="false">AMP_invivo_awal!A168</f>
        <v>53</v>
      </c>
      <c r="B168" s="1" t="str">
        <f aca="false">AMP_invivo_awal!B168</f>
        <v>Józefiak_et_al.</v>
      </c>
      <c r="C168" s="1" t="n">
        <f aca="false">AMP_invivo_awal!C168</f>
        <v>2018</v>
      </c>
      <c r="D168" s="1" t="str">
        <f aca="false">AMP_invivo_awal!D168</f>
        <v>insect_peptide</v>
      </c>
      <c r="E168" s="1" t="str">
        <f aca="false">AMP_invivo_awal!E168</f>
        <v>crude_peptide</v>
      </c>
      <c r="F168" s="1" t="n">
        <f aca="false">IF(E168="control",1,IF(E168="peptide",2,IF(E168="crude_peptide",3,4)))</f>
        <v>3</v>
      </c>
      <c r="G168" s="1" t="str">
        <f aca="false">AMP_invivo_awal!F168</f>
        <v>feed</v>
      </c>
      <c r="H168" s="1" t="n">
        <f aca="false">AMP_invivo_awal!G168</f>
        <v>1000</v>
      </c>
      <c r="I168" s="2" t="n">
        <f aca="false">H168</f>
        <v>1000</v>
      </c>
      <c r="J168" s="1" t="str">
        <f aca="false">AMP_invivo_awal!H168</f>
        <v>ROSS_308</v>
      </c>
      <c r="K168" s="1" t="n">
        <f aca="false">IF(J168="Arbor_Acres", 1, IF(J168="ROSS_308", 2, IF(J168="Cobb_500", 3, IF(J168="Lohman_Brown", 4, IF(J168="Lingnan", 5, IF(J168="Unknown", 6, 7))))))</f>
        <v>2</v>
      </c>
      <c r="L168" s="1" t="str">
        <f aca="false">AMP_invivo_awal!I168</f>
        <v>female</v>
      </c>
      <c r="M168" s="1" t="n">
        <f aca="false">IF(L168="male", 1, IF(L168="female", 2, 3))</f>
        <v>2</v>
      </c>
      <c r="N168" s="1" t="str">
        <f aca="false">AMP_invivo_awal!J168</f>
        <v>1-21</v>
      </c>
      <c r="O168" s="1" t="str">
        <f aca="false">AMP_invivo_awal!K168</f>
        <v>22-41</v>
      </c>
      <c r="P168" s="1" t="str">
        <f aca="false">AMP_invivo_awal!L168</f>
        <v>1-41</v>
      </c>
      <c r="Q168" s="4" t="n">
        <v>790</v>
      </c>
      <c r="R168" s="4" t="n">
        <v>35.5714285714286</v>
      </c>
      <c r="S168" s="4" t="n">
        <v>52.3809523809524</v>
      </c>
      <c r="T168" s="4" t="n">
        <v>1.47</v>
      </c>
      <c r="U168" s="4" t="n">
        <v>2821</v>
      </c>
      <c r="V168" s="4" t="n">
        <v>101.55</v>
      </c>
      <c r="W168" s="4" t="n">
        <v>175.85</v>
      </c>
      <c r="X168" s="4" t="n">
        <v>1.73</v>
      </c>
      <c r="Y168" s="4" t="n">
        <v>2821</v>
      </c>
      <c r="Z168" s="4" t="n">
        <v>67.7560975609756</v>
      </c>
      <c r="AA168" s="4" t="n">
        <v>112.609756097561</v>
      </c>
      <c r="AB168" s="4" t="n">
        <v>1.66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 t="n">
        <v>8.3</v>
      </c>
      <c r="CV168" s="4"/>
      <c r="CW168" s="4" t="n">
        <v>8.57</v>
      </c>
      <c r="CX168" s="4" t="n">
        <v>9.35</v>
      </c>
      <c r="CY168" s="4"/>
      <c r="CZ168" s="4" t="n">
        <v>9.09</v>
      </c>
      <c r="DA168" s="4"/>
      <c r="DB168" s="4" t="n">
        <v>9.38</v>
      </c>
      <c r="DC168" s="4" t="n">
        <v>10.18</v>
      </c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</row>
    <row r="169" customFormat="false" ht="12.8" hidden="false" customHeight="false" outlineLevel="0" collapsed="false">
      <c r="A169" s="1" t="n">
        <f aca="false">AMP_invivo_awal!A169</f>
        <v>53</v>
      </c>
      <c r="B169" s="1" t="str">
        <f aca="false">AMP_invivo_awal!B169</f>
        <v>Józefiak_et_al.</v>
      </c>
      <c r="C169" s="1" t="n">
        <f aca="false">AMP_invivo_awal!C169</f>
        <v>2018</v>
      </c>
      <c r="D169" s="1" t="str">
        <f aca="false">AMP_invivo_awal!D169</f>
        <v>insect_peptide</v>
      </c>
      <c r="E169" s="1" t="str">
        <f aca="false">AMP_invivo_awal!E169</f>
        <v>crude_peptide</v>
      </c>
      <c r="F169" s="1" t="n">
        <f aca="false">IF(E169="control",1,IF(E169="peptide",2,IF(E169="crude_peptide",3,4)))</f>
        <v>3</v>
      </c>
      <c r="G169" s="1" t="str">
        <f aca="false">AMP_invivo_awal!F169</f>
        <v>feed</v>
      </c>
      <c r="H169" s="1" t="n">
        <f aca="false">AMP_invivo_awal!G169</f>
        <v>2000</v>
      </c>
      <c r="I169" s="2" t="n">
        <f aca="false">H169</f>
        <v>2000</v>
      </c>
      <c r="J169" s="1" t="str">
        <f aca="false">AMP_invivo_awal!H169</f>
        <v>ROSS_308</v>
      </c>
      <c r="K169" s="1" t="n">
        <f aca="false">IF(J169="Arbor_Acres", 1, IF(J169="ROSS_308", 2, IF(J169="Cobb_500", 3, IF(J169="Lohman_Brown", 4, IF(J169="Lingnan", 5, IF(J169="Unknown", 6, 7))))))</f>
        <v>2</v>
      </c>
      <c r="L169" s="1" t="str">
        <f aca="false">AMP_invivo_awal!I169</f>
        <v>female</v>
      </c>
      <c r="M169" s="1" t="n">
        <f aca="false">IF(L169="male", 1, IF(L169="female", 2, 3))</f>
        <v>2</v>
      </c>
      <c r="N169" s="1" t="str">
        <f aca="false">AMP_invivo_awal!J169</f>
        <v>1-21</v>
      </c>
      <c r="O169" s="1" t="str">
        <f aca="false">AMP_invivo_awal!K169</f>
        <v>22-41</v>
      </c>
      <c r="P169" s="1" t="str">
        <f aca="false">AMP_invivo_awal!L169</f>
        <v>1-41</v>
      </c>
      <c r="Q169" s="4" t="n">
        <v>819</v>
      </c>
      <c r="R169" s="4" t="n">
        <v>36.9523809523809</v>
      </c>
      <c r="S169" s="4" t="n">
        <v>53.5238095238095</v>
      </c>
      <c r="T169" s="4" t="n">
        <v>1.45</v>
      </c>
      <c r="U169" s="4" t="n">
        <v>2883</v>
      </c>
      <c r="V169" s="4" t="n">
        <v>103.2</v>
      </c>
      <c r="W169" s="4" t="n">
        <v>177.25</v>
      </c>
      <c r="X169" s="4" t="n">
        <v>1.72</v>
      </c>
      <c r="Y169" s="4" t="n">
        <v>2883</v>
      </c>
      <c r="Z169" s="4" t="n">
        <v>69.2682926829268</v>
      </c>
      <c r="AA169" s="4" t="n">
        <v>113.878048780488</v>
      </c>
      <c r="AB169" s="4" t="n">
        <v>1.64</v>
      </c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 t="n">
        <v>8.21</v>
      </c>
      <c r="CV169" s="4"/>
      <c r="CW169" s="4" t="n">
        <v>8.63</v>
      </c>
      <c r="CX169" s="4" t="n">
        <v>9.36</v>
      </c>
      <c r="CY169" s="4"/>
      <c r="CZ169" s="4" t="n">
        <v>9.19</v>
      </c>
      <c r="DA169" s="4"/>
      <c r="DB169" s="4" t="n">
        <v>9.42</v>
      </c>
      <c r="DC169" s="4" t="n">
        <v>10.07</v>
      </c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</row>
    <row r="170" customFormat="false" ht="12.8" hidden="false" customHeight="false" outlineLevel="0" collapsed="false">
      <c r="A170" s="1" t="n">
        <f aca="false">AMP_invivo_awal!A170</f>
        <v>54</v>
      </c>
      <c r="B170" s="1" t="str">
        <f aca="false">AMP_invivo_awal!B170</f>
        <v>Bai_et_al.</v>
      </c>
      <c r="C170" s="1" t="n">
        <f aca="false">AMP_invivo_awal!C170</f>
        <v>2019</v>
      </c>
      <c r="D170" s="1" t="str">
        <f aca="false">AMP_invivo_awal!D170</f>
        <v>control</v>
      </c>
      <c r="E170" s="1" t="str">
        <f aca="false">AMP_invivo_awal!E170</f>
        <v>control</v>
      </c>
      <c r="F170" s="1" t="n">
        <f aca="false">IF(E170="control",1,IF(E170="peptide",2,IF(E170="crude_peptide",3,4)))</f>
        <v>1</v>
      </c>
      <c r="G170" s="1" t="str">
        <f aca="false">AMP_invivo_awal!F170</f>
        <v>control</v>
      </c>
      <c r="H170" s="1" t="n">
        <f aca="false">AMP_invivo_awal!G170</f>
        <v>0</v>
      </c>
      <c r="I170" s="2" t="n">
        <f aca="false">H170</f>
        <v>0</v>
      </c>
      <c r="J170" s="1" t="str">
        <f aca="false">AMP_invivo_awal!H170</f>
        <v>Arbor_Acres</v>
      </c>
      <c r="K170" s="1" t="n">
        <f aca="false">IF(J170="Arbor_Acres", 1, IF(J170="ROSS_308", 2, IF(J170="Cobb_500", 3, IF(J170="Lohman_Brown", 4, IF(J170="Lingnan", 5, IF(J170="Unknown", 6, 7))))))</f>
        <v>1</v>
      </c>
      <c r="L170" s="1" t="str">
        <f aca="false">AMP_invivo_awal!I170</f>
        <v>mix</v>
      </c>
      <c r="M170" s="1" t="n">
        <f aca="false">IF(L170="male", 1, IF(L170="female", 2, 3))</f>
        <v>3</v>
      </c>
      <c r="N170" s="1" t="str">
        <f aca="false">AMP_invivo_awal!J170</f>
        <v>1-21</v>
      </c>
      <c r="O170" s="1" t="str">
        <f aca="false">AMP_invivo_awal!K170</f>
        <v>22-42</v>
      </c>
      <c r="P170" s="1" t="str">
        <f aca="false">AMP_invivo_awal!L170</f>
        <v>1-42</v>
      </c>
      <c r="Q170" s="4" t="n">
        <v>964.4</v>
      </c>
      <c r="R170" s="4" t="n">
        <v>38.38</v>
      </c>
      <c r="S170" s="4" t="n">
        <v>55.81</v>
      </c>
      <c r="T170" s="4" t="n">
        <v>1.56</v>
      </c>
      <c r="U170" s="4" t="n">
        <v>2679.04</v>
      </c>
      <c r="V170" s="4" t="n">
        <v>82.81</v>
      </c>
      <c r="W170" s="4" t="n">
        <v>166.36</v>
      </c>
      <c r="X170" s="4" t="n">
        <v>1.9</v>
      </c>
      <c r="Y170" s="4" t="n">
        <f aca="false">U170</f>
        <v>2679.04</v>
      </c>
      <c r="Z170" s="4" t="n">
        <v>111.99</v>
      </c>
      <c r="AA170" s="4" t="n">
        <v>215.18</v>
      </c>
      <c r="AB170" s="4" t="n">
        <v>1.87</v>
      </c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 t="n">
        <v>8.04</v>
      </c>
      <c r="CO170" s="4" t="n">
        <v>7.04</v>
      </c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 t="n">
        <v>8.53</v>
      </c>
      <c r="DB170" s="4" t="n">
        <v>8.05</v>
      </c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 t="n">
        <v>1.85</v>
      </c>
      <c r="EJ170" s="4" t="n">
        <v>30.45</v>
      </c>
      <c r="EK170" s="4" t="n">
        <v>5.12</v>
      </c>
      <c r="EL170" s="4" t="n">
        <v>33.65</v>
      </c>
      <c r="EM170" s="4" t="n">
        <v>2.49</v>
      </c>
      <c r="EN170" s="4" t="n">
        <v>0.94</v>
      </c>
      <c r="EO170" s="4" t="n">
        <v>4.79</v>
      </c>
      <c r="EP170" s="4" t="n">
        <v>1.58</v>
      </c>
      <c r="EQ170" s="4" t="n">
        <v>1.26</v>
      </c>
      <c r="ER170" s="4" t="n">
        <v>5.08</v>
      </c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</row>
    <row r="171" customFormat="false" ht="12.8" hidden="false" customHeight="false" outlineLevel="0" collapsed="false">
      <c r="A171" s="1" t="n">
        <f aca="false">AMP_invivo_awal!A171</f>
        <v>54</v>
      </c>
      <c r="B171" s="1" t="str">
        <f aca="false">AMP_invivo_awal!B171</f>
        <v>Bai_et_al.</v>
      </c>
      <c r="C171" s="1" t="n">
        <f aca="false">AMP_invivo_awal!C171</f>
        <v>2019</v>
      </c>
      <c r="D171" s="1" t="str">
        <f aca="false">AMP_invivo_awal!D171</f>
        <v>cecropin</v>
      </c>
      <c r="E171" s="1" t="str">
        <f aca="false">AMP_invivo_awal!E171</f>
        <v>purified_peptide</v>
      </c>
      <c r="F171" s="1" t="n">
        <f aca="false">IF(E171="control",1,IF(E171="peptide",2,IF(E171="crude_peptide",3,4)))</f>
        <v>4</v>
      </c>
      <c r="G171" s="1" t="str">
        <f aca="false">AMP_invivo_awal!F171</f>
        <v>feed</v>
      </c>
      <c r="H171" s="1" t="n">
        <f aca="false">AMP_invivo_awal!G171</f>
        <v>300</v>
      </c>
      <c r="I171" s="2" t="n">
        <f aca="false">H171</f>
        <v>300</v>
      </c>
      <c r="J171" s="1" t="str">
        <f aca="false">AMP_invivo_awal!H171</f>
        <v>Arbor_Acres</v>
      </c>
      <c r="K171" s="1" t="n">
        <f aca="false">IF(J171="Arbor_Acres", 1, IF(J171="ROSS_308", 2, IF(J171="Cobb_500", 3, IF(J171="Lohman_Brown", 4, IF(J171="Lingnan", 5, IF(J171="Unknown", 6, 7))))))</f>
        <v>1</v>
      </c>
      <c r="L171" s="1" t="str">
        <f aca="false">AMP_invivo_awal!I171</f>
        <v>mix</v>
      </c>
      <c r="M171" s="1" t="n">
        <f aca="false">IF(L171="male", 1, IF(L171="female", 2, 3))</f>
        <v>3</v>
      </c>
      <c r="N171" s="1" t="str">
        <f aca="false">AMP_invivo_awal!J171</f>
        <v>1-21</v>
      </c>
      <c r="O171" s="1" t="str">
        <f aca="false">AMP_invivo_awal!K171</f>
        <v>22-42</v>
      </c>
      <c r="P171" s="1" t="str">
        <f aca="false">AMP_invivo_awal!L171</f>
        <v>1-42</v>
      </c>
      <c r="Q171" s="4" t="n">
        <v>965.14</v>
      </c>
      <c r="R171" s="4" t="n">
        <v>38.68</v>
      </c>
      <c r="S171" s="4" t="n">
        <v>56.46</v>
      </c>
      <c r="T171" s="4" t="n">
        <v>1.55</v>
      </c>
      <c r="U171" s="4" t="n">
        <v>2691.23</v>
      </c>
      <c r="V171" s="4" t="n">
        <v>83.82</v>
      </c>
      <c r="W171" s="4" t="n">
        <v>166.52</v>
      </c>
      <c r="X171" s="4" t="n">
        <v>1.88</v>
      </c>
      <c r="Y171" s="4" t="n">
        <f aca="false">U171</f>
        <v>2691.23</v>
      </c>
      <c r="Z171" s="4" t="n">
        <v>113.22</v>
      </c>
      <c r="AA171" s="4" t="n">
        <v>215.3</v>
      </c>
      <c r="AB171" s="4" t="n">
        <v>1.85</v>
      </c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 t="n">
        <v>7.51</v>
      </c>
      <c r="CO171" s="4" t="n">
        <v>6.7</v>
      </c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 t="n">
        <v>8.54</v>
      </c>
      <c r="DB171" s="4" t="n">
        <v>8.13</v>
      </c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 t="n">
        <v>2.25</v>
      </c>
      <c r="EJ171" s="4" t="n">
        <v>31.5</v>
      </c>
      <c r="EK171" s="4" t="n">
        <v>5.25</v>
      </c>
      <c r="EL171" s="4" t="n">
        <v>34.5</v>
      </c>
      <c r="EM171" s="4" t="n">
        <v>2.52</v>
      </c>
      <c r="EN171" s="4" t="n">
        <v>0.96</v>
      </c>
      <c r="EO171" s="4" t="n">
        <v>5.12</v>
      </c>
      <c r="EP171" s="4" t="n">
        <v>1.64</v>
      </c>
      <c r="EQ171" s="4" t="n">
        <v>1.28</v>
      </c>
      <c r="ER171" s="4" t="n">
        <v>5.12</v>
      </c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</row>
    <row r="172" customFormat="false" ht="12.8" hidden="false" customHeight="false" outlineLevel="0" collapsed="false">
      <c r="A172" s="1" t="n">
        <f aca="false">AMP_invivo_awal!A172</f>
        <v>54</v>
      </c>
      <c r="B172" s="1" t="str">
        <f aca="false">AMP_invivo_awal!B172</f>
        <v>Bai_et_al.</v>
      </c>
      <c r="C172" s="1" t="n">
        <f aca="false">AMP_invivo_awal!C172</f>
        <v>2019</v>
      </c>
      <c r="D172" s="1" t="str">
        <f aca="false">AMP_invivo_awal!D172</f>
        <v>cecropin</v>
      </c>
      <c r="E172" s="1" t="str">
        <f aca="false">AMP_invivo_awal!E172</f>
        <v>purified_peptide</v>
      </c>
      <c r="F172" s="1" t="n">
        <f aca="false">IF(E172="control",1,IF(E172="peptide",2,IF(E172="crude_peptide",3,4)))</f>
        <v>4</v>
      </c>
      <c r="G172" s="1" t="str">
        <f aca="false">AMP_invivo_awal!F172</f>
        <v>feed</v>
      </c>
      <c r="H172" s="1" t="n">
        <f aca="false">AMP_invivo_awal!G172</f>
        <v>600</v>
      </c>
      <c r="I172" s="2" t="n">
        <f aca="false">H172</f>
        <v>600</v>
      </c>
      <c r="J172" s="1" t="str">
        <f aca="false">AMP_invivo_awal!H172</f>
        <v>Arbor_Acres</v>
      </c>
      <c r="K172" s="1" t="n">
        <f aca="false">IF(J172="Arbor_Acres", 1, IF(J172="ROSS_308", 2, IF(J172="Cobb_500", 3, IF(J172="Lohman_Brown", 4, IF(J172="Lingnan", 5, IF(J172="Unknown", 6, 7))))))</f>
        <v>1</v>
      </c>
      <c r="L172" s="1" t="str">
        <f aca="false">AMP_invivo_awal!I172</f>
        <v>mix</v>
      </c>
      <c r="M172" s="1" t="n">
        <f aca="false">IF(L172="male", 1, IF(L172="female", 2, 3))</f>
        <v>3</v>
      </c>
      <c r="N172" s="1" t="str">
        <f aca="false">AMP_invivo_awal!J172</f>
        <v>1-21</v>
      </c>
      <c r="O172" s="1" t="str">
        <f aca="false">AMP_invivo_awal!K172</f>
        <v>22-42</v>
      </c>
      <c r="P172" s="1" t="str">
        <f aca="false">AMP_invivo_awal!L172</f>
        <v>1-42</v>
      </c>
      <c r="Q172" s="4" t="n">
        <v>967.14</v>
      </c>
      <c r="R172" s="4" t="n">
        <v>38.54</v>
      </c>
      <c r="S172" s="4" t="n">
        <v>56.6</v>
      </c>
      <c r="T172" s="4" t="n">
        <v>1.54</v>
      </c>
      <c r="U172" s="4" t="n">
        <v>2713.08</v>
      </c>
      <c r="V172" s="4" t="n">
        <v>83.98</v>
      </c>
      <c r="W172" s="4" t="n">
        <v>168.54</v>
      </c>
      <c r="X172" s="4" t="n">
        <v>1.89</v>
      </c>
      <c r="Y172" s="4" t="n">
        <f aca="false">U172</f>
        <v>2713.08</v>
      </c>
      <c r="Z172" s="4" t="n">
        <v>118.13</v>
      </c>
      <c r="AA172" s="4" t="n">
        <v>217.62</v>
      </c>
      <c r="AB172" s="4" t="n">
        <v>1.79</v>
      </c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 t="n">
        <v>7.35</v>
      </c>
      <c r="CO172" s="4" t="n">
        <v>6.64</v>
      </c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 t="n">
        <v>8.62</v>
      </c>
      <c r="DB172" s="4" t="n">
        <v>8.19</v>
      </c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 t="n">
        <v>2.5</v>
      </c>
      <c r="EJ172" s="4" t="n">
        <v>35.25</v>
      </c>
      <c r="EK172" s="4" t="n">
        <v>5.5</v>
      </c>
      <c r="EL172" s="4" t="n">
        <v>37.5</v>
      </c>
      <c r="EM172" s="4" t="n">
        <v>2.65</v>
      </c>
      <c r="EN172" s="4" t="n">
        <v>1.02</v>
      </c>
      <c r="EO172" s="4" t="n">
        <v>5.21</v>
      </c>
      <c r="EP172" s="4" t="n">
        <v>1.81</v>
      </c>
      <c r="EQ172" s="4" t="n">
        <v>1.32</v>
      </c>
      <c r="ER172" s="4" t="n">
        <v>5.46</v>
      </c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</row>
    <row r="173" customFormat="false" ht="12.8" hidden="false" customHeight="false" outlineLevel="0" collapsed="false">
      <c r="A173" s="1" t="n">
        <f aca="false">AMP_invivo_awal!A173</f>
        <v>55</v>
      </c>
      <c r="B173" s="1" t="str">
        <f aca="false">AMP_invivo_awal!B173</f>
        <v>Bai_et_al.</v>
      </c>
      <c r="C173" s="1" t="n">
        <f aca="false">AMP_invivo_awal!C173</f>
        <v>2019</v>
      </c>
      <c r="D173" s="1" t="str">
        <f aca="false">AMP_invivo_awal!D173</f>
        <v>control</v>
      </c>
      <c r="E173" s="1" t="str">
        <f aca="false">AMP_invivo_awal!E173</f>
        <v>control</v>
      </c>
      <c r="F173" s="1" t="n">
        <f aca="false">IF(E173="control",1,IF(E173="peptide",2,IF(E173="crude_peptide",3,4)))</f>
        <v>1</v>
      </c>
      <c r="G173" s="1" t="str">
        <f aca="false">AMP_invivo_awal!F173</f>
        <v>control</v>
      </c>
      <c r="H173" s="1" t="n">
        <f aca="false">AMP_invivo_awal!G173</f>
        <v>0</v>
      </c>
      <c r="I173" s="2" t="n">
        <f aca="false">H173</f>
        <v>0</v>
      </c>
      <c r="J173" s="1" t="str">
        <f aca="false">AMP_invivo_awal!H173</f>
        <v>Arbor_Acres</v>
      </c>
      <c r="K173" s="1" t="n">
        <f aca="false">IF(J173="Arbor_Acres", 1, IF(J173="ROSS_308", 2, IF(J173="Cobb_500", 3, IF(J173="Lohman_Brown", 4, IF(J173="Lingnan", 5, IF(J173="Unknown", 6, 7))))))</f>
        <v>1</v>
      </c>
      <c r="L173" s="1" t="str">
        <f aca="false">AMP_invivo_awal!I173</f>
        <v>mix</v>
      </c>
      <c r="M173" s="1" t="n">
        <f aca="false">IF(L173="male", 1, IF(L173="female", 2, 3))</f>
        <v>3</v>
      </c>
      <c r="N173" s="1" t="str">
        <f aca="false">AMP_invivo_awal!J173</f>
        <v>1-21</v>
      </c>
      <c r="O173" s="1" t="str">
        <f aca="false">AMP_invivo_awal!K173</f>
        <v>22-42</v>
      </c>
      <c r="P173" s="1" t="str">
        <f aca="false">AMP_invivo_awal!L173</f>
        <v>1-42</v>
      </c>
      <c r="Q173" s="4" t="n">
        <v>964.4</v>
      </c>
      <c r="R173" s="4" t="n">
        <v>38.38</v>
      </c>
      <c r="S173" s="4" t="n">
        <v>55.81</v>
      </c>
      <c r="T173" s="4" t="n">
        <v>1.56</v>
      </c>
      <c r="U173" s="4" t="n">
        <v>2679.04</v>
      </c>
      <c r="V173" s="4" t="n">
        <v>82.81</v>
      </c>
      <c r="W173" s="4" t="n">
        <v>166.36</v>
      </c>
      <c r="X173" s="4" t="n">
        <v>1.9</v>
      </c>
      <c r="Y173" s="4" t="n">
        <f aca="false">U173</f>
        <v>2679.04</v>
      </c>
      <c r="Z173" s="4" t="n">
        <v>111.99</v>
      </c>
      <c r="AA173" s="4" t="n">
        <v>215.18</v>
      </c>
      <c r="AB173" s="4" t="n">
        <v>1.87</v>
      </c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 t="n">
        <v>8.04</v>
      </c>
      <c r="CO173" s="4" t="n">
        <v>7.04</v>
      </c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 t="n">
        <v>8.53</v>
      </c>
      <c r="DB173" s="4" t="n">
        <v>8.05</v>
      </c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 t="n">
        <v>1.85</v>
      </c>
      <c r="EJ173" s="4" t="n">
        <v>30.45</v>
      </c>
      <c r="EK173" s="4" t="n">
        <v>5.12</v>
      </c>
      <c r="EL173" s="4" t="n">
        <v>33.65</v>
      </c>
      <c r="EM173" s="4" t="n">
        <v>2.49</v>
      </c>
      <c r="EN173" s="4" t="n">
        <v>0.94</v>
      </c>
      <c r="EO173" s="4" t="n">
        <v>4.79</v>
      </c>
      <c r="EP173" s="4" t="n">
        <v>1.58</v>
      </c>
      <c r="EQ173" s="4" t="n">
        <v>1.26</v>
      </c>
      <c r="ER173" s="4" t="n">
        <v>5.08</v>
      </c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</row>
    <row r="174" customFormat="false" ht="12.8" hidden="false" customHeight="false" outlineLevel="0" collapsed="false">
      <c r="A174" s="1" t="n">
        <f aca="false">AMP_invivo_awal!A174</f>
        <v>55</v>
      </c>
      <c r="B174" s="1" t="str">
        <f aca="false">AMP_invivo_awal!B174</f>
        <v>Bai_et_al.</v>
      </c>
      <c r="C174" s="1" t="n">
        <f aca="false">AMP_invivo_awal!C174</f>
        <v>2019</v>
      </c>
      <c r="D174" s="1" t="str">
        <f aca="false">AMP_invivo_awal!D174</f>
        <v>cecropin</v>
      </c>
      <c r="E174" s="1" t="str">
        <f aca="false">AMP_invivo_awal!E174</f>
        <v>purified_peptide</v>
      </c>
      <c r="F174" s="1" t="n">
        <f aca="false">IF(E174="control",1,IF(E174="peptide",2,IF(E174="crude_peptide",3,4)))</f>
        <v>4</v>
      </c>
      <c r="G174" s="1" t="str">
        <f aca="false">AMP_invivo_awal!F174</f>
        <v>feed</v>
      </c>
      <c r="H174" s="1" t="n">
        <f aca="false">AMP_invivo_awal!G174</f>
        <v>300</v>
      </c>
      <c r="I174" s="2" t="n">
        <f aca="false">H174</f>
        <v>300</v>
      </c>
      <c r="J174" s="1" t="str">
        <f aca="false">AMP_invivo_awal!H174</f>
        <v>Arbor_Acres</v>
      </c>
      <c r="K174" s="1" t="n">
        <f aca="false">IF(J174="Arbor_Acres", 1, IF(J174="ROSS_308", 2, IF(J174="Cobb_500", 3, IF(J174="Lohman_Brown", 4, IF(J174="Lingnan", 5, IF(J174="Unknown", 6, 7))))))</f>
        <v>1</v>
      </c>
      <c r="L174" s="1" t="str">
        <f aca="false">AMP_invivo_awal!I174</f>
        <v>mix</v>
      </c>
      <c r="M174" s="1" t="n">
        <f aca="false">IF(L174="male", 1, IF(L174="female", 2, 3))</f>
        <v>3</v>
      </c>
      <c r="N174" s="1" t="str">
        <f aca="false">AMP_invivo_awal!J174</f>
        <v>1-21</v>
      </c>
      <c r="O174" s="1" t="str">
        <f aca="false">AMP_invivo_awal!K174</f>
        <v>22-42</v>
      </c>
      <c r="P174" s="1" t="str">
        <f aca="false">AMP_invivo_awal!L174</f>
        <v>1-42</v>
      </c>
      <c r="Q174" s="4" t="n">
        <v>966.11</v>
      </c>
      <c r="R174" s="4" t="n">
        <v>39.25</v>
      </c>
      <c r="S174" s="4" t="n">
        <v>56.86</v>
      </c>
      <c r="T174" s="4" t="n">
        <v>1.54</v>
      </c>
      <c r="U174" s="4" t="n">
        <v>2713.79</v>
      </c>
      <c r="V174" s="4" t="n">
        <v>83.94</v>
      </c>
      <c r="W174" s="4" t="n">
        <v>167.94</v>
      </c>
      <c r="X174" s="4" t="n">
        <v>1.87</v>
      </c>
      <c r="Y174" s="4" t="n">
        <f aca="false">U174</f>
        <v>2713.79</v>
      </c>
      <c r="Z174" s="4" t="n">
        <v>114.32</v>
      </c>
      <c r="AA174" s="4" t="n">
        <v>216.4</v>
      </c>
      <c r="AB174" s="4" t="n">
        <v>1.81</v>
      </c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 t="n">
        <v>7.32</v>
      </c>
      <c r="CO174" s="4" t="n">
        <v>6.54</v>
      </c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 t="n">
        <v>8.76</v>
      </c>
      <c r="DB174" s="4" t="n">
        <v>8.17</v>
      </c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 t="n">
        <v>2.5</v>
      </c>
      <c r="EJ174" s="4" t="n">
        <v>33.75</v>
      </c>
      <c r="EK174" s="4" t="n">
        <v>5.5</v>
      </c>
      <c r="EL174" s="4" t="n">
        <v>36.5</v>
      </c>
      <c r="EM174" s="4" t="n">
        <v>2.58</v>
      </c>
      <c r="EN174" s="4" t="n">
        <v>0.99</v>
      </c>
      <c r="EO174" s="4" t="n">
        <v>5.14</v>
      </c>
      <c r="EP174" s="4" t="n">
        <v>1.78</v>
      </c>
      <c r="EQ174" s="4" t="n">
        <v>1.3</v>
      </c>
      <c r="ER174" s="4" t="n">
        <v>5.24</v>
      </c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</row>
    <row r="175" customFormat="false" ht="12.8" hidden="false" customHeight="false" outlineLevel="0" collapsed="false">
      <c r="A175" s="1" t="n">
        <f aca="false">AMP_invivo_awal!A175</f>
        <v>55</v>
      </c>
      <c r="B175" s="1" t="str">
        <f aca="false">AMP_invivo_awal!B175</f>
        <v>Bai_et_al.</v>
      </c>
      <c r="C175" s="1" t="n">
        <f aca="false">AMP_invivo_awal!C175</f>
        <v>2019</v>
      </c>
      <c r="D175" s="1" t="str">
        <f aca="false">AMP_invivo_awal!D175</f>
        <v>cecropin</v>
      </c>
      <c r="E175" s="1" t="str">
        <f aca="false">AMP_invivo_awal!E175</f>
        <v>purified_peptide</v>
      </c>
      <c r="F175" s="1" t="n">
        <f aca="false">IF(E175="control",1,IF(E175="peptide",2,IF(E175="crude_peptide",3,4)))</f>
        <v>4</v>
      </c>
      <c r="G175" s="1" t="str">
        <f aca="false">AMP_invivo_awal!F175</f>
        <v>feed</v>
      </c>
      <c r="H175" s="1" t="n">
        <f aca="false">AMP_invivo_awal!G175</f>
        <v>600</v>
      </c>
      <c r="I175" s="2" t="n">
        <f aca="false">H175</f>
        <v>600</v>
      </c>
      <c r="J175" s="1" t="str">
        <f aca="false">AMP_invivo_awal!H175</f>
        <v>Arbor_Acres</v>
      </c>
      <c r="K175" s="1" t="n">
        <f aca="false">IF(J175="Arbor_Acres", 1, IF(J175="ROSS_308", 2, IF(J175="Cobb_500", 3, IF(J175="Lohman_Brown", 4, IF(J175="Lingnan", 5, IF(J175="Unknown", 6, 7))))))</f>
        <v>1</v>
      </c>
      <c r="L175" s="1" t="str">
        <f aca="false">AMP_invivo_awal!I175</f>
        <v>mix</v>
      </c>
      <c r="M175" s="1" t="n">
        <f aca="false">IF(L175="male", 1, IF(L175="female", 2, 3))</f>
        <v>3</v>
      </c>
      <c r="N175" s="1" t="str">
        <f aca="false">AMP_invivo_awal!J175</f>
        <v>1-21</v>
      </c>
      <c r="O175" s="1" t="str">
        <f aca="false">AMP_invivo_awal!K175</f>
        <v>22-42</v>
      </c>
      <c r="P175" s="1" t="str">
        <f aca="false">AMP_invivo_awal!L175</f>
        <v>1-42</v>
      </c>
      <c r="Q175" s="4" t="n">
        <v>969.94</v>
      </c>
      <c r="R175" s="4" t="n">
        <v>38.96</v>
      </c>
      <c r="S175" s="4" t="n">
        <v>56.98</v>
      </c>
      <c r="T175" s="4" t="n">
        <v>1.53</v>
      </c>
      <c r="U175" s="4" t="n">
        <v>2731.49</v>
      </c>
      <c r="V175" s="4" t="n">
        <v>84.34</v>
      </c>
      <c r="W175" s="4" t="n">
        <v>169.36</v>
      </c>
      <c r="X175" s="4" t="n">
        <v>1.88</v>
      </c>
      <c r="Y175" s="4" t="n">
        <f aca="false">U175</f>
        <v>2731.49</v>
      </c>
      <c r="Z175" s="4" t="n">
        <v>115.45</v>
      </c>
      <c r="AA175" s="4" t="n">
        <v>217.12</v>
      </c>
      <c r="AB175" s="4" t="n">
        <v>1.78</v>
      </c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 t="n">
        <v>7.2</v>
      </c>
      <c r="CO175" s="4" t="n">
        <v>6.42</v>
      </c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 t="n">
        <v>8.83</v>
      </c>
      <c r="DB175" s="4" t="n">
        <v>8.25</v>
      </c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 t="n">
        <v>2.75</v>
      </c>
      <c r="EJ175" s="4" t="n">
        <v>37.25</v>
      </c>
      <c r="EK175" s="4" t="n">
        <v>6</v>
      </c>
      <c r="EL175" s="4" t="n">
        <v>39.5</v>
      </c>
      <c r="EM175" s="4" t="n">
        <v>2.68</v>
      </c>
      <c r="EN175" s="4" t="n">
        <v>1.03</v>
      </c>
      <c r="EO175" s="4" t="n">
        <v>6.05</v>
      </c>
      <c r="EP175" s="4" t="n">
        <v>1.88</v>
      </c>
      <c r="EQ175" s="4" t="n">
        <v>1.35</v>
      </c>
      <c r="ER175" s="4" t="n">
        <v>5.53</v>
      </c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</row>
    <row r="176" customFormat="false" ht="12.8" hidden="false" customHeight="false" outlineLevel="0" collapsed="false">
      <c r="A176" s="1" t="n">
        <f aca="false">AMP_invivo_awal!A176</f>
        <v>56</v>
      </c>
      <c r="B176" s="1" t="str">
        <f aca="false">AMP_invivo_awal!B176</f>
        <v>Bai_et_al.</v>
      </c>
      <c r="C176" s="1" t="n">
        <f aca="false">AMP_invivo_awal!C176</f>
        <v>2019</v>
      </c>
      <c r="D176" s="1" t="str">
        <f aca="false">AMP_invivo_awal!D176</f>
        <v>control</v>
      </c>
      <c r="E176" s="1" t="str">
        <f aca="false">AMP_invivo_awal!E176</f>
        <v>control</v>
      </c>
      <c r="F176" s="1" t="n">
        <f aca="false">IF(E176="control",1,IF(E176="peptide",2,IF(E176="crude_peptide",3,4)))</f>
        <v>1</v>
      </c>
      <c r="G176" s="1" t="str">
        <f aca="false">AMP_invivo_awal!F176</f>
        <v>control</v>
      </c>
      <c r="H176" s="1" t="n">
        <f aca="false">AMP_invivo_awal!G176</f>
        <v>0</v>
      </c>
      <c r="I176" s="2" t="n">
        <f aca="false">H176</f>
        <v>0</v>
      </c>
      <c r="J176" s="1" t="str">
        <f aca="false">AMP_invivo_awal!H176</f>
        <v>Arbor_Acres</v>
      </c>
      <c r="K176" s="1" t="n">
        <f aca="false">IF(J176="Arbor_Acres", 1, IF(J176="ROSS_308", 2, IF(J176="Cobb_500", 3, IF(J176="Lohman_Brown", 4, IF(J176="Lingnan", 5, IF(J176="Unknown", 6, 7))))))</f>
        <v>1</v>
      </c>
      <c r="L176" s="1" t="str">
        <f aca="false">AMP_invivo_awal!I176</f>
        <v>mix</v>
      </c>
      <c r="M176" s="1" t="n">
        <f aca="false">IF(L176="male", 1, IF(L176="female", 2, 3))</f>
        <v>3</v>
      </c>
      <c r="N176" s="1" t="str">
        <f aca="false">AMP_invivo_awal!J176</f>
        <v>1-21</v>
      </c>
      <c r="O176" s="1" t="str">
        <f aca="false">AMP_invivo_awal!K176</f>
        <v>22-42</v>
      </c>
      <c r="P176" s="1" t="str">
        <f aca="false">AMP_invivo_awal!L176</f>
        <v>1-42</v>
      </c>
      <c r="Q176" s="4" t="n">
        <v>964.4</v>
      </c>
      <c r="R176" s="4" t="n">
        <v>38.38</v>
      </c>
      <c r="S176" s="4" t="n">
        <v>55.81</v>
      </c>
      <c r="T176" s="4" t="n">
        <v>1.56</v>
      </c>
      <c r="U176" s="4" t="n">
        <v>2679.04</v>
      </c>
      <c r="V176" s="4" t="n">
        <v>82.81</v>
      </c>
      <c r="W176" s="4" t="n">
        <v>166.36</v>
      </c>
      <c r="X176" s="4" t="n">
        <v>1.9</v>
      </c>
      <c r="Y176" s="4" t="n">
        <f aca="false">U176</f>
        <v>2679.04</v>
      </c>
      <c r="Z176" s="4" t="n">
        <v>111.99</v>
      </c>
      <c r="AA176" s="4" t="n">
        <v>215.18</v>
      </c>
      <c r="AB176" s="4" t="n">
        <v>1.87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 t="n">
        <v>8.04</v>
      </c>
      <c r="CO176" s="4" t="n">
        <v>7.04</v>
      </c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 t="n">
        <v>8.53</v>
      </c>
      <c r="DB176" s="4" t="n">
        <v>8.05</v>
      </c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 t="n">
        <v>1.85</v>
      </c>
      <c r="EJ176" s="4" t="n">
        <v>30.45</v>
      </c>
      <c r="EK176" s="4" t="n">
        <v>5.12</v>
      </c>
      <c r="EL176" s="4" t="n">
        <v>33.65</v>
      </c>
      <c r="EM176" s="4" t="n">
        <v>2.49</v>
      </c>
      <c r="EN176" s="4" t="n">
        <v>0.94</v>
      </c>
      <c r="EO176" s="4" t="n">
        <v>4.79</v>
      </c>
      <c r="EP176" s="4" t="n">
        <v>1.58</v>
      </c>
      <c r="EQ176" s="4" t="n">
        <v>1.26</v>
      </c>
      <c r="ER176" s="4" t="n">
        <v>5.08</v>
      </c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</row>
    <row r="177" customFormat="false" ht="12.8" hidden="false" customHeight="false" outlineLevel="0" collapsed="false">
      <c r="A177" s="1" t="n">
        <f aca="false">AMP_invivo_awal!A177</f>
        <v>56</v>
      </c>
      <c r="B177" s="1" t="str">
        <f aca="false">AMP_invivo_awal!B177</f>
        <v>Bai_et_al.</v>
      </c>
      <c r="C177" s="1" t="n">
        <f aca="false">AMP_invivo_awal!C177</f>
        <v>2019</v>
      </c>
      <c r="D177" s="1" t="str">
        <f aca="false">AMP_invivo_awal!D177</f>
        <v>cecropin</v>
      </c>
      <c r="E177" s="1" t="str">
        <f aca="false">AMP_invivo_awal!E177</f>
        <v>purified_peptide</v>
      </c>
      <c r="F177" s="1" t="n">
        <f aca="false">IF(E177="control",1,IF(E177="peptide",2,IF(E177="crude_peptide",3,4)))</f>
        <v>4</v>
      </c>
      <c r="G177" s="1" t="str">
        <f aca="false">AMP_invivo_awal!F177</f>
        <v>feed</v>
      </c>
      <c r="H177" s="1" t="n">
        <f aca="false">AMP_invivo_awal!G177</f>
        <v>300</v>
      </c>
      <c r="I177" s="2" t="n">
        <f aca="false">H177</f>
        <v>300</v>
      </c>
      <c r="J177" s="1" t="str">
        <f aca="false">AMP_invivo_awal!H177</f>
        <v>Arbor_Acres</v>
      </c>
      <c r="K177" s="1" t="n">
        <f aca="false">IF(J177="Arbor_Acres", 1, IF(J177="ROSS_308", 2, IF(J177="Cobb_500", 3, IF(J177="Lohman_Brown", 4, IF(J177="Lingnan", 5, IF(J177="Unknown", 6, 7))))))</f>
        <v>1</v>
      </c>
      <c r="L177" s="1" t="str">
        <f aca="false">AMP_invivo_awal!I177</f>
        <v>mix</v>
      </c>
      <c r="M177" s="1" t="n">
        <f aca="false">IF(L177="male", 1, IF(L177="female", 2, 3))</f>
        <v>3</v>
      </c>
      <c r="N177" s="1" t="str">
        <f aca="false">AMP_invivo_awal!J177</f>
        <v>1-21</v>
      </c>
      <c r="O177" s="1" t="str">
        <f aca="false">AMP_invivo_awal!K177</f>
        <v>22-42</v>
      </c>
      <c r="P177" s="1" t="str">
        <f aca="false">AMP_invivo_awal!L177</f>
        <v>1-42</v>
      </c>
      <c r="Q177" s="4" t="n">
        <v>977.09</v>
      </c>
      <c r="R177" s="4" t="n">
        <v>40.05</v>
      </c>
      <c r="S177" s="4" t="n">
        <v>57.04</v>
      </c>
      <c r="T177" s="4" t="n">
        <v>1.51</v>
      </c>
      <c r="U177" s="4" t="n">
        <v>2836.56</v>
      </c>
      <c r="V177" s="4" t="n">
        <v>86.96</v>
      </c>
      <c r="W177" s="4" t="n">
        <v>171.44</v>
      </c>
      <c r="X177" s="4" t="n">
        <v>1.86</v>
      </c>
      <c r="Y177" s="4" t="n">
        <f aca="false">U177</f>
        <v>2836.56</v>
      </c>
      <c r="Z177" s="4" t="n">
        <v>119.38</v>
      </c>
      <c r="AA177" s="4" t="n">
        <v>218.84</v>
      </c>
      <c r="AB177" s="4" t="n">
        <v>1.72</v>
      </c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 t="n">
        <v>7.05</v>
      </c>
      <c r="CO177" s="4" t="n">
        <v>6.26</v>
      </c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 t="n">
        <v>9.12</v>
      </c>
      <c r="DB177" s="4" t="n">
        <v>8.34</v>
      </c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 t="n">
        <v>3</v>
      </c>
      <c r="EJ177" s="4" t="n">
        <v>40.5</v>
      </c>
      <c r="EK177" s="4" t="n">
        <v>6.5</v>
      </c>
      <c r="EL177" s="4" t="n">
        <v>44.75</v>
      </c>
      <c r="EM177" s="4" t="n">
        <v>2.76</v>
      </c>
      <c r="EN177" s="4" t="n">
        <v>1.06</v>
      </c>
      <c r="EO177" s="4" t="n">
        <v>6.45</v>
      </c>
      <c r="EP177" s="4" t="n">
        <v>2.16</v>
      </c>
      <c r="EQ177" s="4" t="n">
        <v>1.38</v>
      </c>
      <c r="ER177" s="4" t="n">
        <v>5.64</v>
      </c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</row>
    <row r="178" customFormat="false" ht="12.8" hidden="false" customHeight="false" outlineLevel="0" collapsed="false">
      <c r="A178" s="1" t="n">
        <f aca="false">AMP_invivo_awal!A178</f>
        <v>56</v>
      </c>
      <c r="B178" s="1" t="str">
        <f aca="false">AMP_invivo_awal!B178</f>
        <v>Bai_et_al.</v>
      </c>
      <c r="C178" s="1" t="n">
        <f aca="false">AMP_invivo_awal!C178</f>
        <v>2019</v>
      </c>
      <c r="D178" s="1" t="str">
        <f aca="false">AMP_invivo_awal!D178</f>
        <v>cecropin</v>
      </c>
      <c r="E178" s="1" t="str">
        <f aca="false">AMP_invivo_awal!E178</f>
        <v>purified_peptide</v>
      </c>
      <c r="F178" s="1" t="n">
        <f aca="false">IF(E178="control",1,IF(E178="peptide",2,IF(E178="crude_peptide",3,4)))</f>
        <v>4</v>
      </c>
      <c r="G178" s="1" t="str">
        <f aca="false">AMP_invivo_awal!F178</f>
        <v>feed</v>
      </c>
      <c r="H178" s="1" t="n">
        <f aca="false">AMP_invivo_awal!G178</f>
        <v>600</v>
      </c>
      <c r="I178" s="2" t="n">
        <f aca="false">H178</f>
        <v>600</v>
      </c>
      <c r="J178" s="1" t="str">
        <f aca="false">AMP_invivo_awal!H178</f>
        <v>Arbor_Acres</v>
      </c>
      <c r="K178" s="1" t="n">
        <f aca="false">IF(J178="Arbor_Acres", 1, IF(J178="ROSS_308", 2, IF(J178="Cobb_500", 3, IF(J178="Lohman_Brown", 4, IF(J178="Lingnan", 5, IF(J178="Unknown", 6, 7))))))</f>
        <v>1</v>
      </c>
      <c r="L178" s="1" t="str">
        <f aca="false">AMP_invivo_awal!I178</f>
        <v>mix</v>
      </c>
      <c r="M178" s="1" t="n">
        <f aca="false">IF(L178="male", 1, IF(L178="female", 2, 3))</f>
        <v>3</v>
      </c>
      <c r="N178" s="1" t="str">
        <f aca="false">AMP_invivo_awal!J178</f>
        <v>1-21</v>
      </c>
      <c r="O178" s="1" t="str">
        <f aca="false">AMP_invivo_awal!K178</f>
        <v>22-42</v>
      </c>
      <c r="P178" s="1" t="str">
        <f aca="false">AMP_invivo_awal!L178</f>
        <v>1-42</v>
      </c>
      <c r="Q178" s="4" t="n">
        <v>966.68</v>
      </c>
      <c r="R178" s="4" t="n">
        <v>39.68</v>
      </c>
      <c r="S178" s="4" t="n">
        <v>57</v>
      </c>
      <c r="T178" s="4" t="n">
        <v>1.52</v>
      </c>
      <c r="U178" s="4" t="n">
        <v>2740.2</v>
      </c>
      <c r="V178" s="4" t="n">
        <v>86.12</v>
      </c>
      <c r="W178" s="4" t="n">
        <v>169.62</v>
      </c>
      <c r="X178" s="4" t="n">
        <v>1.87</v>
      </c>
      <c r="Y178" s="4" t="n">
        <f aca="false">U178</f>
        <v>2740.2</v>
      </c>
      <c r="Z178" s="4" t="n">
        <v>117.35</v>
      </c>
      <c r="AA178" s="4" t="n">
        <v>217.86</v>
      </c>
      <c r="AB178" s="4" t="n">
        <v>1.76</v>
      </c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 t="n">
        <v>7.08</v>
      </c>
      <c r="CO178" s="4" t="n">
        <v>6.3</v>
      </c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 t="n">
        <v>8.94</v>
      </c>
      <c r="DB178" s="4" t="n">
        <v>8.28</v>
      </c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 t="n">
        <v>2.9</v>
      </c>
      <c r="EJ178" s="4" t="n">
        <v>39.25</v>
      </c>
      <c r="EK178" s="4" t="n">
        <v>6.25</v>
      </c>
      <c r="EL178" s="4" t="n">
        <v>42.5</v>
      </c>
      <c r="EM178" s="4" t="n">
        <v>2.72</v>
      </c>
      <c r="EN178" s="4" t="n">
        <v>1.04</v>
      </c>
      <c r="EO178" s="4" t="n">
        <v>6.09</v>
      </c>
      <c r="EP178" s="4" t="n">
        <v>1.95</v>
      </c>
      <c r="EQ178" s="4" t="n">
        <v>1.36</v>
      </c>
      <c r="ER178" s="4" t="n">
        <v>5.56</v>
      </c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</row>
    <row r="179" customFormat="false" ht="12.8" hidden="false" customHeight="false" outlineLevel="0" collapsed="false">
      <c r="A179" s="1" t="n">
        <f aca="false">AMP_invivo_awal!A179</f>
        <v>57</v>
      </c>
      <c r="B179" s="1" t="str">
        <f aca="false">AMP_invivo_awal!B179</f>
        <v>Bai_et_al.</v>
      </c>
      <c r="C179" s="1" t="n">
        <f aca="false">AMP_invivo_awal!C179</f>
        <v>2019</v>
      </c>
      <c r="D179" s="1" t="str">
        <f aca="false">AMP_invivo_awal!D179</f>
        <v>control</v>
      </c>
      <c r="E179" s="1" t="str">
        <f aca="false">AMP_invivo_awal!E179</f>
        <v>control</v>
      </c>
      <c r="F179" s="1" t="n">
        <f aca="false">IF(E179="control",1,IF(E179="peptide",2,IF(E179="crude_peptide",3,4)))</f>
        <v>1</v>
      </c>
      <c r="G179" s="1" t="str">
        <f aca="false">AMP_invivo_awal!F179</f>
        <v>control</v>
      </c>
      <c r="H179" s="1" t="n">
        <f aca="false">AMP_invivo_awal!G179</f>
        <v>0</v>
      </c>
      <c r="I179" s="2" t="n">
        <f aca="false">H179</f>
        <v>0</v>
      </c>
      <c r="J179" s="1" t="str">
        <f aca="false">AMP_invivo_awal!H179</f>
        <v>Arbor_Acres</v>
      </c>
      <c r="K179" s="1" t="n">
        <f aca="false">IF(J179="Arbor_Acres", 1, IF(J179="ROSS_308", 2, IF(J179="Cobb_500", 3, IF(J179="Lohman_Brown", 4, IF(J179="Lingnan", 5, IF(J179="Unknown", 6, 7))))))</f>
        <v>1</v>
      </c>
      <c r="L179" s="1" t="str">
        <f aca="false">AMP_invivo_awal!I179</f>
        <v>mix</v>
      </c>
      <c r="M179" s="1" t="n">
        <f aca="false">IF(L179="male", 1, IF(L179="female", 2, 3))</f>
        <v>3</v>
      </c>
      <c r="N179" s="1" t="str">
        <f aca="false">AMP_invivo_awal!J179</f>
        <v>1-21</v>
      </c>
      <c r="O179" s="1" t="str">
        <f aca="false">AMP_invivo_awal!K179</f>
        <v>22-42</v>
      </c>
      <c r="P179" s="1" t="str">
        <f aca="false">AMP_invivo_awal!L179</f>
        <v>1-42</v>
      </c>
      <c r="Q179" s="4" t="n">
        <v>963.7</v>
      </c>
      <c r="R179" s="4" t="n">
        <v>38.18</v>
      </c>
      <c r="S179" s="4" t="n">
        <v>55.52</v>
      </c>
      <c r="T179" s="4" t="n">
        <v>1.56</v>
      </c>
      <c r="U179" s="4" t="n">
        <v>2608.74</v>
      </c>
      <c r="V179" s="4" t="n">
        <v>81.72</v>
      </c>
      <c r="W179" s="4" t="n">
        <v>166.04</v>
      </c>
      <c r="X179" s="4" t="n">
        <v>1.92</v>
      </c>
      <c r="Y179" s="4" t="n">
        <f aca="false">U179</f>
        <v>2608.74</v>
      </c>
      <c r="Z179" s="4" t="n">
        <v>109.99</v>
      </c>
      <c r="AA179" s="4" t="n">
        <v>215.22</v>
      </c>
      <c r="AB179" s="4" t="n">
        <v>1.88</v>
      </c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 t="n">
        <v>8.14</v>
      </c>
      <c r="CO179" s="4" t="n">
        <v>7.24</v>
      </c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 t="n">
        <v>8.5</v>
      </c>
      <c r="DB179" s="4" t="n">
        <v>7.85</v>
      </c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 t="n">
        <v>1.75</v>
      </c>
      <c r="EJ179" s="4" t="n">
        <v>29.25</v>
      </c>
      <c r="EK179" s="4" t="n">
        <v>5</v>
      </c>
      <c r="EL179" s="4" t="n">
        <v>32.25</v>
      </c>
      <c r="EM179" s="4" t="n">
        <v>2.48</v>
      </c>
      <c r="EN179" s="4" t="n">
        <v>0.93</v>
      </c>
      <c r="EO179" s="4" t="n">
        <v>4.48</v>
      </c>
      <c r="EP179" s="4" t="n">
        <v>1.56</v>
      </c>
      <c r="EQ179" s="4" t="n">
        <v>1.25</v>
      </c>
      <c r="ER179" s="4" t="n">
        <v>5.05</v>
      </c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</row>
    <row r="180" customFormat="false" ht="12.8" hidden="false" customHeight="false" outlineLevel="0" collapsed="false">
      <c r="A180" s="1" t="n">
        <f aca="false">AMP_invivo_awal!A180</f>
        <v>57</v>
      </c>
      <c r="B180" s="1" t="str">
        <f aca="false">AMP_invivo_awal!B180</f>
        <v>Bai_et_al.</v>
      </c>
      <c r="C180" s="1" t="n">
        <f aca="false">AMP_invivo_awal!C180</f>
        <v>2019</v>
      </c>
      <c r="D180" s="1" t="str">
        <f aca="false">AMP_invivo_awal!D180</f>
        <v>cecropin</v>
      </c>
      <c r="E180" s="1" t="str">
        <f aca="false">AMP_invivo_awal!E180</f>
        <v>purified_peptide</v>
      </c>
      <c r="F180" s="1" t="n">
        <f aca="false">IF(E180="control",1,IF(E180="peptide",2,IF(E180="crude_peptide",3,4)))</f>
        <v>4</v>
      </c>
      <c r="G180" s="1" t="str">
        <f aca="false">AMP_invivo_awal!F180</f>
        <v>feed</v>
      </c>
      <c r="H180" s="1" t="n">
        <f aca="false">AMP_invivo_awal!G180</f>
        <v>300</v>
      </c>
      <c r="I180" s="2" t="n">
        <f aca="false">H180</f>
        <v>300</v>
      </c>
      <c r="J180" s="1" t="str">
        <f aca="false">AMP_invivo_awal!H180</f>
        <v>Arbor_Acres</v>
      </c>
      <c r="K180" s="1" t="n">
        <f aca="false">IF(J180="Arbor_Acres", 1, IF(J180="ROSS_308", 2, IF(J180="Cobb_500", 3, IF(J180="Lohman_Brown", 4, IF(J180="Lingnan", 5, IF(J180="Unknown", 6, 7))))))</f>
        <v>1</v>
      </c>
      <c r="L180" s="1" t="str">
        <f aca="false">AMP_invivo_awal!I180</f>
        <v>mix</v>
      </c>
      <c r="M180" s="1" t="n">
        <f aca="false">IF(L180="male", 1, IF(L180="female", 2, 3))</f>
        <v>3</v>
      </c>
      <c r="N180" s="1" t="str">
        <f aca="false">AMP_invivo_awal!J180</f>
        <v>1-21</v>
      </c>
      <c r="O180" s="1" t="str">
        <f aca="false">AMP_invivo_awal!K180</f>
        <v>22-42</v>
      </c>
      <c r="P180" s="1" t="str">
        <f aca="false">AMP_invivo_awal!L180</f>
        <v>1-42</v>
      </c>
      <c r="Q180" s="4" t="n">
        <v>964.4</v>
      </c>
      <c r="R180" s="4" t="n">
        <v>38.48</v>
      </c>
      <c r="S180" s="4" t="n">
        <v>56.12</v>
      </c>
      <c r="T180" s="4" t="n">
        <v>1.56</v>
      </c>
      <c r="U180" s="4" t="n">
        <v>2683.94</v>
      </c>
      <c r="V180" s="4" t="n">
        <v>83.22</v>
      </c>
      <c r="W180" s="4" t="n">
        <v>166.28</v>
      </c>
      <c r="X180" s="4" t="n">
        <v>1.89</v>
      </c>
      <c r="Y180" s="4" t="n">
        <f aca="false">U180</f>
        <v>2683.94</v>
      </c>
      <c r="Z180" s="4" t="n">
        <v>112.29</v>
      </c>
      <c r="AA180" s="4" t="n">
        <v>215.24</v>
      </c>
      <c r="AB180" s="4" t="n">
        <v>1.86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 t="n">
        <v>7.74</v>
      </c>
      <c r="CO180" s="4" t="n">
        <v>6.85</v>
      </c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 t="n">
        <v>8.55</v>
      </c>
      <c r="DB180" s="4" t="n">
        <v>8.1</v>
      </c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 t="n">
        <v>2.12</v>
      </c>
      <c r="EJ180" s="4" t="n">
        <v>31.1</v>
      </c>
      <c r="EK180" s="4" t="n">
        <v>5.18</v>
      </c>
      <c r="EL180" s="4" t="n">
        <v>34.1</v>
      </c>
      <c r="EM180" s="4" t="n">
        <v>2.5</v>
      </c>
      <c r="EN180" s="4" t="n">
        <v>0.95</v>
      </c>
      <c r="EO180" s="4" t="n">
        <v>4.82</v>
      </c>
      <c r="EP180" s="4" t="n">
        <v>1.61</v>
      </c>
      <c r="EQ180" s="4" t="n">
        <v>1.27</v>
      </c>
      <c r="ER180" s="4" t="n">
        <v>5.1</v>
      </c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</row>
    <row r="181" customFormat="false" ht="12.8" hidden="false" customHeight="false" outlineLevel="0" collapsed="false">
      <c r="A181" s="1" t="n">
        <f aca="false">AMP_invivo_awal!A181</f>
        <v>58</v>
      </c>
      <c r="B181" s="1" t="str">
        <f aca="false">AMP_invivo_awal!B181</f>
        <v>Humphrey_et_al.</v>
      </c>
      <c r="C181" s="1" t="n">
        <f aca="false">AMP_invivo_awal!C181</f>
        <v>2018</v>
      </c>
      <c r="D181" s="1" t="str">
        <f aca="false">AMP_invivo_awal!D181</f>
        <v>control</v>
      </c>
      <c r="E181" s="1" t="str">
        <f aca="false">AMP_invivo_awal!E181</f>
        <v>control</v>
      </c>
      <c r="F181" s="1" t="n">
        <f aca="false">IF(E181="control",1,IF(E181="peptide",2,IF(E181="crude_peptide",3,4)))</f>
        <v>1</v>
      </c>
      <c r="G181" s="1" t="str">
        <f aca="false">AMP_invivo_awal!F181</f>
        <v>control</v>
      </c>
      <c r="H181" s="1" t="n">
        <f aca="false">AMP_invivo_awal!G181</f>
        <v>0</v>
      </c>
      <c r="I181" s="2" t="n">
        <f aca="false">H181</f>
        <v>0</v>
      </c>
      <c r="J181" s="1" t="str">
        <f aca="false">AMP_invivo_awal!H181</f>
        <v>Cobb_500</v>
      </c>
      <c r="K181" s="1" t="n">
        <f aca="false">IF(J181="Arbor_Acres", 1, IF(J181="ROSS_308", 2, IF(J181="Cobb_500", 3, IF(J181="Lohman_Brown", 4, IF(J181="Lingnan", 5, IF(J181="Unknown", 6, 7))))))</f>
        <v>3</v>
      </c>
      <c r="L181" s="1" t="str">
        <f aca="false">AMP_invivo_awal!I181</f>
        <v>male</v>
      </c>
      <c r="M181" s="1" t="n">
        <f aca="false">IF(L181="male", 1, IF(L181="female", 2, 3))</f>
        <v>1</v>
      </c>
      <c r="N181" s="1" t="str">
        <f aca="false">AMP_invivo_awal!J181</f>
        <v>1-19</v>
      </c>
      <c r="O181" s="1" t="str">
        <f aca="false">AMP_invivo_awal!K181</f>
        <v>unknown</v>
      </c>
      <c r="P181" s="1" t="str">
        <f aca="false">AMP_invivo_awal!L181</f>
        <v>1-19</v>
      </c>
      <c r="Q181" s="4"/>
      <c r="R181" s="4"/>
      <c r="S181" s="4" t="n">
        <v>52.18</v>
      </c>
      <c r="T181" s="4" t="n">
        <f aca="false">1/0.72</f>
        <v>1.38888888888889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 t="n">
        <v>743</v>
      </c>
      <c r="DK181" s="4"/>
      <c r="DL181" s="4" t="n">
        <v>365</v>
      </c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</row>
    <row r="182" customFormat="false" ht="12.8" hidden="false" customHeight="false" outlineLevel="0" collapsed="false">
      <c r="A182" s="1" t="n">
        <f aca="false">AMP_invivo_awal!A182</f>
        <v>58</v>
      </c>
      <c r="B182" s="1" t="str">
        <f aca="false">AMP_invivo_awal!B182</f>
        <v>Humphrey_et_al.</v>
      </c>
      <c r="C182" s="1" t="n">
        <f aca="false">AMP_invivo_awal!C182</f>
        <v>2018</v>
      </c>
      <c r="D182" s="1" t="str">
        <f aca="false">AMP_invivo_awal!D182</f>
        <v>lactoferrin</v>
      </c>
      <c r="E182" s="1" t="str">
        <f aca="false">AMP_invivo_awal!E182</f>
        <v>crude_peptide</v>
      </c>
      <c r="F182" s="1" t="n">
        <f aca="false">IF(E182="control",1,IF(E182="peptide",2,IF(E182="crude_peptide",3,4)))</f>
        <v>3</v>
      </c>
      <c r="G182" s="1" t="str">
        <f aca="false">AMP_invivo_awal!F182</f>
        <v>feed</v>
      </c>
      <c r="H182" s="1" t="n">
        <f aca="false">AMP_invivo_awal!G182</f>
        <v>5000</v>
      </c>
      <c r="I182" s="2" t="n">
        <f aca="false">H182</f>
        <v>5000</v>
      </c>
      <c r="J182" s="1" t="str">
        <f aca="false">AMP_invivo_awal!H182</f>
        <v>Cobb_500</v>
      </c>
      <c r="K182" s="1" t="n">
        <f aca="false">IF(J182="Arbor_Acres", 1, IF(J182="ROSS_308", 2, IF(J182="Cobb_500", 3, IF(J182="Lohman_Brown", 4, IF(J182="Lingnan", 5, IF(J182="Unknown", 6, 7))))))</f>
        <v>3</v>
      </c>
      <c r="L182" s="1" t="str">
        <f aca="false">AMP_invivo_awal!I182</f>
        <v>male</v>
      </c>
      <c r="M182" s="1" t="n">
        <f aca="false">IF(L182="male", 1, IF(L182="female", 2, 3))</f>
        <v>1</v>
      </c>
      <c r="N182" s="1" t="str">
        <f aca="false">AMP_invivo_awal!J182</f>
        <v>1-19</v>
      </c>
      <c r="O182" s="1" t="str">
        <f aca="false">AMP_invivo_awal!K182</f>
        <v>unknown</v>
      </c>
      <c r="P182" s="1" t="str">
        <f aca="false">AMP_invivo_awal!L182</f>
        <v>1-19</v>
      </c>
      <c r="Q182" s="4"/>
      <c r="R182" s="4"/>
      <c r="S182" s="4" t="n">
        <v>49.02</v>
      </c>
      <c r="T182" s="4" t="n">
        <f aca="false">1/0.77</f>
        <v>1.2987012987013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 t="n">
        <v>882</v>
      </c>
      <c r="DK182" s="4"/>
      <c r="DL182" s="4" t="n">
        <v>421</v>
      </c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</row>
    <row r="183" customFormat="false" ht="12.8" hidden="false" customHeight="false" outlineLevel="0" collapsed="false">
      <c r="A183" s="1" t="n">
        <f aca="false">AMP_invivo_awal!A183</f>
        <v>59</v>
      </c>
      <c r="B183" s="1" t="str">
        <f aca="false">AMP_invivo_awal!B183</f>
        <v>Humphrey_et_al.</v>
      </c>
      <c r="C183" s="1" t="n">
        <f aca="false">AMP_invivo_awal!C183</f>
        <v>2018</v>
      </c>
      <c r="D183" s="1" t="str">
        <f aca="false">AMP_invivo_awal!D183</f>
        <v>control</v>
      </c>
      <c r="E183" s="1" t="str">
        <f aca="false">AMP_invivo_awal!E183</f>
        <v>control</v>
      </c>
      <c r="F183" s="1" t="n">
        <f aca="false">IF(E183="control",1,IF(E183="peptide",2,IF(E183="crude_peptide",3,4)))</f>
        <v>1</v>
      </c>
      <c r="G183" s="1" t="str">
        <f aca="false">AMP_invivo_awal!F183</f>
        <v>control</v>
      </c>
      <c r="H183" s="1" t="n">
        <f aca="false">AMP_invivo_awal!G183</f>
        <v>0</v>
      </c>
      <c r="I183" s="2" t="n">
        <f aca="false">H183</f>
        <v>0</v>
      </c>
      <c r="J183" s="1" t="str">
        <f aca="false">AMP_invivo_awal!H183</f>
        <v>Cobb_500</v>
      </c>
      <c r="K183" s="1" t="n">
        <f aca="false">IF(J183="Arbor_Acres", 1, IF(J183="ROSS_308", 2, IF(J183="Cobb_500", 3, IF(J183="Lohman_Brown", 4, IF(J183="Lingnan", 5, IF(J183="Unknown", 6, 7))))))</f>
        <v>3</v>
      </c>
      <c r="L183" s="1" t="str">
        <f aca="false">AMP_invivo_awal!I183</f>
        <v>male</v>
      </c>
      <c r="M183" s="1" t="n">
        <f aca="false">IF(L183="male", 1, IF(L183="female", 2, 3))</f>
        <v>1</v>
      </c>
      <c r="N183" s="1" t="str">
        <f aca="false">AMP_invivo_awal!J183</f>
        <v>1-19</v>
      </c>
      <c r="O183" s="1" t="str">
        <f aca="false">AMP_invivo_awal!K183</f>
        <v>unknown</v>
      </c>
      <c r="P183" s="1" t="str">
        <f aca="false">AMP_invivo_awal!L183</f>
        <v>1-19</v>
      </c>
      <c r="Q183" s="4"/>
      <c r="R183" s="4"/>
      <c r="S183" s="4" t="n">
        <v>52.28</v>
      </c>
      <c r="T183" s="4" t="n">
        <f aca="false">1/0.72</f>
        <v>1.38888888888889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 t="n">
        <v>743</v>
      </c>
      <c r="DK183" s="4"/>
      <c r="DL183" s="4" t="n">
        <v>365</v>
      </c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</row>
    <row r="184" customFormat="false" ht="12.8" hidden="false" customHeight="false" outlineLevel="0" collapsed="false">
      <c r="A184" s="1" t="n">
        <f aca="false">AMP_invivo_awal!A184</f>
        <v>59</v>
      </c>
      <c r="B184" s="1" t="str">
        <f aca="false">AMP_invivo_awal!B184</f>
        <v>Humphrey_et_al.</v>
      </c>
      <c r="C184" s="1" t="n">
        <f aca="false">AMP_invivo_awal!C184</f>
        <v>2018</v>
      </c>
      <c r="D184" s="1" t="str">
        <f aca="false">AMP_invivo_awal!D184</f>
        <v>lysozyme</v>
      </c>
      <c r="E184" s="1" t="str">
        <f aca="false">AMP_invivo_awal!E184</f>
        <v>crude_peptide</v>
      </c>
      <c r="F184" s="1" t="n">
        <f aca="false">IF(E184="control",1,IF(E184="peptide",2,IF(E184="crude_peptide",3,4)))</f>
        <v>3</v>
      </c>
      <c r="G184" s="1" t="str">
        <f aca="false">AMP_invivo_awal!F184</f>
        <v>feed</v>
      </c>
      <c r="H184" s="1" t="n">
        <f aca="false">AMP_invivo_awal!G184</f>
        <v>10000</v>
      </c>
      <c r="I184" s="2" t="n">
        <f aca="false">H184</f>
        <v>10000</v>
      </c>
      <c r="J184" s="1" t="str">
        <f aca="false">AMP_invivo_awal!H184</f>
        <v>Cobb_500</v>
      </c>
      <c r="K184" s="1" t="n">
        <f aca="false">IF(J184="Arbor_Acres", 1, IF(J184="ROSS_308", 2, IF(J184="Cobb_500", 3, IF(J184="Lohman_Brown", 4, IF(J184="Lingnan", 5, IF(J184="Unknown", 6, 7))))))</f>
        <v>3</v>
      </c>
      <c r="L184" s="1" t="str">
        <f aca="false">AMP_invivo_awal!I184</f>
        <v>male</v>
      </c>
      <c r="M184" s="1" t="n">
        <f aca="false">IF(L184="male", 1, IF(L184="female", 2, 3))</f>
        <v>1</v>
      </c>
      <c r="N184" s="1" t="str">
        <f aca="false">AMP_invivo_awal!J184</f>
        <v>1-19</v>
      </c>
      <c r="O184" s="1" t="str">
        <f aca="false">AMP_invivo_awal!K184</f>
        <v>unknown</v>
      </c>
      <c r="P184" s="1" t="str">
        <f aca="false">AMP_invivo_awal!L184</f>
        <v>1-19</v>
      </c>
      <c r="Q184" s="4"/>
      <c r="R184" s="4"/>
      <c r="S184" s="4" t="n">
        <v>48.05</v>
      </c>
      <c r="T184" s="4" t="n">
        <f aca="false">1/0.77</f>
        <v>1.2987012987013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 t="n">
        <v>884</v>
      </c>
      <c r="DK184" s="4"/>
      <c r="DL184" s="4" t="n">
        <v>405</v>
      </c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</row>
    <row r="185" customFormat="false" ht="12.8" hidden="false" customHeight="false" outlineLevel="0" collapsed="false">
      <c r="A185" s="1" t="n">
        <f aca="false">AMP_invivo_awal!A185</f>
        <v>60</v>
      </c>
      <c r="B185" s="1" t="str">
        <f aca="false">AMP_invivo_awal!B185</f>
        <v>Ohh_et_al.</v>
      </c>
      <c r="C185" s="1" t="n">
        <f aca="false">AMP_invivo_awal!C185</f>
        <v>2010</v>
      </c>
      <c r="D185" s="1" t="str">
        <f aca="false">AMP_invivo_awal!D185</f>
        <v>control</v>
      </c>
      <c r="E185" s="1" t="str">
        <f aca="false">AMP_invivo_awal!E185</f>
        <v>control</v>
      </c>
      <c r="F185" s="1" t="n">
        <f aca="false">IF(E185="control",1,IF(E185="peptide",2,IF(E185="crude_peptide",3,4)))</f>
        <v>1</v>
      </c>
      <c r="G185" s="1" t="str">
        <f aca="false">AMP_invivo_awal!F185</f>
        <v>control</v>
      </c>
      <c r="H185" s="1" t="n">
        <f aca="false">AMP_invivo_awal!G185</f>
        <v>0</v>
      </c>
      <c r="I185" s="2" t="n">
        <f aca="false">H185</f>
        <v>0</v>
      </c>
      <c r="J185" s="1" t="str">
        <f aca="false">AMP_invivo_awal!H185</f>
        <v>ROSS_308</v>
      </c>
      <c r="K185" s="1" t="n">
        <f aca="false">IF(J185="Arbor_Acres", 1, IF(J185="ROSS_308", 2, IF(J185="Cobb_500", 3, IF(J185="Lohman_Brown", 4, IF(J185="Lingnan", 5, IF(J185="Unknown", 6, 7))))))</f>
        <v>2</v>
      </c>
      <c r="L185" s="1" t="str">
        <f aca="false">AMP_invivo_awal!I185</f>
        <v>unknown</v>
      </c>
      <c r="M185" s="1" t="n">
        <f aca="false">IF(L185="male", 1, IF(L185="female", 2, 3))</f>
        <v>3</v>
      </c>
      <c r="N185" s="1" t="str">
        <f aca="false">AMP_invivo_awal!J185</f>
        <v>1-21</v>
      </c>
      <c r="O185" s="1" t="str">
        <f aca="false">AMP_invivo_awal!K185</f>
        <v>22-42</v>
      </c>
      <c r="P185" s="1" t="str">
        <f aca="false">AMP_invivo_awal!L185</f>
        <v>1-42</v>
      </c>
      <c r="Q185" s="4" t="n">
        <f aca="false">(R185*21)+44.21</f>
        <v>727.13</v>
      </c>
      <c r="R185" s="4" t="n">
        <v>32.52</v>
      </c>
      <c r="S185" s="4" t="n">
        <v>55.19</v>
      </c>
      <c r="T185" s="4" t="n">
        <v>1.7</v>
      </c>
      <c r="U185" s="4" t="n">
        <f aca="false">(V185*42)+44.27</f>
        <v>2742.35</v>
      </c>
      <c r="V185" s="4" t="n">
        <v>64.24</v>
      </c>
      <c r="W185" s="4" t="n">
        <v>126.71</v>
      </c>
      <c r="X185" s="4" t="n">
        <v>1.88</v>
      </c>
      <c r="Y185" s="4" t="n">
        <f aca="false">U185</f>
        <v>2742.35</v>
      </c>
      <c r="Z185" s="4" t="n">
        <v>96.76</v>
      </c>
      <c r="AA185" s="4" t="n">
        <v>181.9</v>
      </c>
      <c r="AB185" s="4" t="n">
        <v>1.88</v>
      </c>
      <c r="AC185" s="4"/>
      <c r="AD185" s="4"/>
      <c r="AE185" s="4"/>
      <c r="AF185" s="4"/>
      <c r="AG185" s="4"/>
      <c r="AH185" s="4"/>
      <c r="AI185" s="4"/>
      <c r="AJ185" s="4"/>
      <c r="AK185" s="4"/>
      <c r="AL185" s="4" t="n">
        <v>74.5</v>
      </c>
      <c r="AM185" s="4"/>
      <c r="AN185" s="4" t="n">
        <v>61.3</v>
      </c>
      <c r="AO185" s="4"/>
      <c r="AP185" s="4"/>
      <c r="AQ185" s="4"/>
      <c r="AR185" s="4"/>
      <c r="AS185" s="4"/>
      <c r="AT185" s="4"/>
      <c r="AU185" s="4"/>
      <c r="AV185" s="4"/>
      <c r="AW185" s="4"/>
      <c r="AX185" s="4" t="n">
        <v>74.2</v>
      </c>
      <c r="AY185" s="4"/>
      <c r="AZ185" s="4" t="n">
        <v>60.9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 t="n">
        <v>5.28</v>
      </c>
      <c r="CR185" s="4"/>
      <c r="CS185" s="4" t="n">
        <v>8.17</v>
      </c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 t="n">
        <v>4.06</v>
      </c>
      <c r="DE185" s="4"/>
      <c r="DF185" s="4" t="n">
        <v>8.44</v>
      </c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</row>
    <row r="186" customFormat="false" ht="12.8" hidden="false" customHeight="false" outlineLevel="0" collapsed="false">
      <c r="A186" s="1" t="n">
        <f aca="false">AMP_invivo_awal!A186</f>
        <v>60</v>
      </c>
      <c r="B186" s="1" t="str">
        <f aca="false">AMP_invivo_awal!B186</f>
        <v>Ohh_et_al.</v>
      </c>
      <c r="C186" s="1" t="n">
        <f aca="false">AMP_invivo_awal!C186</f>
        <v>2010</v>
      </c>
      <c r="D186" s="1" t="str">
        <f aca="false">AMP_invivo_awal!D186</f>
        <v>potato_protein</v>
      </c>
      <c r="E186" s="1" t="str">
        <f aca="false">AMP_invivo_awal!E186</f>
        <v>crude_peptide</v>
      </c>
      <c r="F186" s="1" t="n">
        <f aca="false">IF(E186="control",1,IF(E186="peptide",2,IF(E186="crude_peptide",3,4)))</f>
        <v>3</v>
      </c>
      <c r="G186" s="1" t="str">
        <f aca="false">AMP_invivo_awal!F186</f>
        <v>feed</v>
      </c>
      <c r="H186" s="1" t="n">
        <f aca="false">AMP_invivo_awal!G186</f>
        <v>2500</v>
      </c>
      <c r="I186" s="2" t="n">
        <f aca="false">H186</f>
        <v>2500</v>
      </c>
      <c r="J186" s="1" t="str">
        <f aca="false">AMP_invivo_awal!H186</f>
        <v>ROSS_308</v>
      </c>
      <c r="K186" s="1" t="n">
        <f aca="false">IF(J186="Arbor_Acres", 1, IF(J186="ROSS_308", 2, IF(J186="Cobb_500", 3, IF(J186="Lohman_Brown", 4, IF(J186="Lingnan", 5, IF(J186="Unknown", 6, 7))))))</f>
        <v>2</v>
      </c>
      <c r="L186" s="1" t="str">
        <f aca="false">AMP_invivo_awal!I186</f>
        <v>unknown</v>
      </c>
      <c r="M186" s="1" t="n">
        <f aca="false">IF(L186="male", 1, IF(L186="female", 2, 3))</f>
        <v>3</v>
      </c>
      <c r="N186" s="1" t="str">
        <f aca="false">AMP_invivo_awal!J186</f>
        <v>1-21</v>
      </c>
      <c r="O186" s="1" t="str">
        <f aca="false">AMP_invivo_awal!K186</f>
        <v>22-42</v>
      </c>
      <c r="P186" s="1" t="str">
        <f aca="false">AMP_invivo_awal!L186</f>
        <v>1-42</v>
      </c>
      <c r="Q186" s="4" t="n">
        <f aca="false">(R186*21)+44.21</f>
        <v>746.24</v>
      </c>
      <c r="R186" s="4" t="n">
        <v>33.43</v>
      </c>
      <c r="S186" s="4" t="n">
        <v>56.14</v>
      </c>
      <c r="T186" s="4" t="n">
        <v>1.68</v>
      </c>
      <c r="U186" s="4" t="n">
        <f aca="false">(V186*42)+44.27</f>
        <v>2764.19</v>
      </c>
      <c r="V186" s="4" t="n">
        <v>64.76</v>
      </c>
      <c r="W186" s="4" t="n">
        <v>125.43</v>
      </c>
      <c r="X186" s="4" t="n">
        <v>1.85</v>
      </c>
      <c r="Y186" s="4" t="n">
        <f aca="false">U186</f>
        <v>2764.19</v>
      </c>
      <c r="Z186" s="4" t="n">
        <v>98.19</v>
      </c>
      <c r="AA186" s="4" t="n">
        <v>181.57</v>
      </c>
      <c r="AB186" s="4" t="n">
        <v>1.85</v>
      </c>
      <c r="AC186" s="4"/>
      <c r="AD186" s="4"/>
      <c r="AE186" s="4"/>
      <c r="AF186" s="4"/>
      <c r="AG186" s="4"/>
      <c r="AH186" s="4"/>
      <c r="AI186" s="4"/>
      <c r="AJ186" s="4"/>
      <c r="AK186" s="4"/>
      <c r="AL186" s="4" t="n">
        <v>75.7</v>
      </c>
      <c r="AM186" s="4"/>
      <c r="AN186" s="4" t="n">
        <v>62</v>
      </c>
      <c r="AO186" s="4"/>
      <c r="AP186" s="4"/>
      <c r="AQ186" s="4"/>
      <c r="AR186" s="4"/>
      <c r="AS186" s="4"/>
      <c r="AT186" s="4"/>
      <c r="AU186" s="4"/>
      <c r="AV186" s="4"/>
      <c r="AW186" s="4"/>
      <c r="AX186" s="4" t="n">
        <v>75</v>
      </c>
      <c r="AY186" s="4"/>
      <c r="AZ186" s="4" t="n">
        <v>61.4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 t="n">
        <v>5.25</v>
      </c>
      <c r="CR186" s="4"/>
      <c r="CS186" s="4" t="n">
        <v>8.08</v>
      </c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 t="n">
        <v>4.01</v>
      </c>
      <c r="DE186" s="4"/>
      <c r="DF186" s="4" t="n">
        <v>8.34</v>
      </c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</row>
    <row r="187" customFormat="false" ht="12.8" hidden="false" customHeight="false" outlineLevel="0" collapsed="false">
      <c r="A187" s="1" t="n">
        <f aca="false">AMP_invivo_awal!A187</f>
        <v>60</v>
      </c>
      <c r="B187" s="1" t="str">
        <f aca="false">AMP_invivo_awal!B187</f>
        <v>Ohh_et_al.</v>
      </c>
      <c r="C187" s="1" t="n">
        <f aca="false">AMP_invivo_awal!C187</f>
        <v>2010</v>
      </c>
      <c r="D187" s="1" t="str">
        <f aca="false">AMP_invivo_awal!D187</f>
        <v>potato_protein</v>
      </c>
      <c r="E187" s="1" t="str">
        <f aca="false">AMP_invivo_awal!E187</f>
        <v>crude_peptide</v>
      </c>
      <c r="F187" s="1" t="n">
        <f aca="false">IF(E187="control",1,IF(E187="peptide",2,IF(E187="crude_peptide",3,4)))</f>
        <v>3</v>
      </c>
      <c r="G187" s="1" t="str">
        <f aca="false">AMP_invivo_awal!F187</f>
        <v>feed</v>
      </c>
      <c r="H187" s="1" t="n">
        <f aca="false">AMP_invivo_awal!G187</f>
        <v>5000</v>
      </c>
      <c r="I187" s="2" t="n">
        <f aca="false">H187</f>
        <v>5000</v>
      </c>
      <c r="J187" s="1" t="str">
        <f aca="false">AMP_invivo_awal!H187</f>
        <v>ROSS_308</v>
      </c>
      <c r="K187" s="1" t="n">
        <f aca="false">IF(J187="Arbor_Acres", 1, IF(J187="ROSS_308", 2, IF(J187="Cobb_500", 3, IF(J187="Lohman_Brown", 4, IF(J187="Lingnan", 5, IF(J187="Unknown", 6, 7))))))</f>
        <v>2</v>
      </c>
      <c r="L187" s="1" t="str">
        <f aca="false">AMP_invivo_awal!I187</f>
        <v>unknown</v>
      </c>
      <c r="M187" s="1" t="n">
        <f aca="false">IF(L187="male", 1, IF(L187="female", 2, 3))</f>
        <v>3</v>
      </c>
      <c r="N187" s="1" t="str">
        <f aca="false">AMP_invivo_awal!J187</f>
        <v>1-21</v>
      </c>
      <c r="O187" s="1" t="str">
        <f aca="false">AMP_invivo_awal!K187</f>
        <v>22-42</v>
      </c>
      <c r="P187" s="1" t="str">
        <f aca="false">AMP_invivo_awal!L187</f>
        <v>1-42</v>
      </c>
      <c r="Q187" s="4" t="n">
        <f aca="false">(R187*21)+44.21</f>
        <v>754.22</v>
      </c>
      <c r="R187" s="4" t="n">
        <v>33.81</v>
      </c>
      <c r="S187" s="4" t="n">
        <v>57.29</v>
      </c>
      <c r="T187" s="4" t="n">
        <v>1.69</v>
      </c>
      <c r="U187" s="4" t="n">
        <f aca="false">(V187*42)+44.27</f>
        <v>2774.27</v>
      </c>
      <c r="V187" s="4" t="n">
        <v>65</v>
      </c>
      <c r="W187" s="4" t="n">
        <v>127.05</v>
      </c>
      <c r="X187" s="4" t="n">
        <v>1.87</v>
      </c>
      <c r="Y187" s="4" t="n">
        <f aca="false">U187</f>
        <v>2774.27</v>
      </c>
      <c r="Z187" s="4" t="n">
        <v>98.81</v>
      </c>
      <c r="AA187" s="4" t="n">
        <v>184.33</v>
      </c>
      <c r="AB187" s="4" t="n">
        <v>1.87</v>
      </c>
      <c r="AC187" s="4"/>
      <c r="AD187" s="4"/>
      <c r="AE187" s="4"/>
      <c r="AF187" s="4"/>
      <c r="AG187" s="4"/>
      <c r="AH187" s="4"/>
      <c r="AI187" s="4"/>
      <c r="AJ187" s="4"/>
      <c r="AK187" s="4"/>
      <c r="AL187" s="4" t="n">
        <v>76.6</v>
      </c>
      <c r="AM187" s="4"/>
      <c r="AN187" s="4" t="n">
        <v>62.3</v>
      </c>
      <c r="AO187" s="4"/>
      <c r="AP187" s="4"/>
      <c r="AQ187" s="4"/>
      <c r="AR187" s="4"/>
      <c r="AS187" s="4"/>
      <c r="AT187" s="4"/>
      <c r="AU187" s="4"/>
      <c r="AV187" s="4"/>
      <c r="AW187" s="4"/>
      <c r="AX187" s="4" t="n">
        <v>74.8</v>
      </c>
      <c r="AY187" s="4"/>
      <c r="AZ187" s="4" t="n">
        <v>60.7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 t="n">
        <v>5.19</v>
      </c>
      <c r="CR187" s="4"/>
      <c r="CS187" s="4" t="n">
        <v>8.1</v>
      </c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 t="n">
        <v>3.92</v>
      </c>
      <c r="DE187" s="4"/>
      <c r="DF187" s="4" t="n">
        <v>8.15</v>
      </c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</row>
    <row r="188" customFormat="false" ht="12.8" hidden="false" customHeight="false" outlineLevel="0" collapsed="false">
      <c r="A188" s="1" t="n">
        <f aca="false">AMP_invivo_awal!A188</f>
        <v>60</v>
      </c>
      <c r="B188" s="1" t="str">
        <f aca="false">AMP_invivo_awal!B188</f>
        <v>Ohh_et_al.</v>
      </c>
      <c r="C188" s="1" t="n">
        <f aca="false">AMP_invivo_awal!C188</f>
        <v>2010</v>
      </c>
      <c r="D188" s="1" t="str">
        <f aca="false">AMP_invivo_awal!D188</f>
        <v>potato_protein</v>
      </c>
      <c r="E188" s="1" t="str">
        <f aca="false">AMP_invivo_awal!E188</f>
        <v>crude_peptide</v>
      </c>
      <c r="F188" s="1" t="n">
        <f aca="false">IF(E188="control",1,IF(E188="peptide",2,IF(E188="crude_peptide",3,4)))</f>
        <v>3</v>
      </c>
      <c r="G188" s="1" t="str">
        <f aca="false">AMP_invivo_awal!F188</f>
        <v>feed</v>
      </c>
      <c r="H188" s="1" t="n">
        <f aca="false">AMP_invivo_awal!G188</f>
        <v>7500</v>
      </c>
      <c r="I188" s="2" t="n">
        <f aca="false">H188</f>
        <v>7500</v>
      </c>
      <c r="J188" s="1" t="str">
        <f aca="false">AMP_invivo_awal!H188</f>
        <v>ROSS_308</v>
      </c>
      <c r="K188" s="1" t="n">
        <f aca="false">IF(J188="Arbor_Acres", 1, IF(J188="ROSS_308", 2, IF(J188="Cobb_500", 3, IF(J188="Lohman_Brown", 4, IF(J188="Lingnan", 5, IF(J188="Unknown", 6, 7))))))</f>
        <v>2</v>
      </c>
      <c r="L188" s="1" t="str">
        <f aca="false">AMP_invivo_awal!I188</f>
        <v>unknown</v>
      </c>
      <c r="M188" s="1" t="n">
        <f aca="false">IF(L188="male", 1, IF(L188="female", 2, 3))</f>
        <v>3</v>
      </c>
      <c r="N188" s="1" t="str">
        <f aca="false">AMP_invivo_awal!J188</f>
        <v>1-21</v>
      </c>
      <c r="O188" s="1" t="str">
        <f aca="false">AMP_invivo_awal!K188</f>
        <v>22-42</v>
      </c>
      <c r="P188" s="1" t="str">
        <f aca="false">AMP_invivo_awal!L188</f>
        <v>1-42</v>
      </c>
      <c r="Q188" s="4" t="n">
        <f aca="false">(R188*21)+44.21</f>
        <v>742.25</v>
      </c>
      <c r="R188" s="4" t="n">
        <v>33.24</v>
      </c>
      <c r="S188" s="4" t="n">
        <v>55.33</v>
      </c>
      <c r="T188" s="4" t="n">
        <v>1.67</v>
      </c>
      <c r="U188" s="4" t="n">
        <f aca="false">(V188*42)+44.27</f>
        <v>2754.11</v>
      </c>
      <c r="V188" s="4" t="n">
        <v>64.52</v>
      </c>
      <c r="W188" s="4" t="n">
        <v>122</v>
      </c>
      <c r="X188" s="4" t="n">
        <v>1.82</v>
      </c>
      <c r="Y188" s="4" t="n">
        <f aca="false">U188</f>
        <v>2754.11</v>
      </c>
      <c r="Z188" s="4" t="n">
        <v>97.76</v>
      </c>
      <c r="AA188" s="4" t="n">
        <v>177.33</v>
      </c>
      <c r="AB188" s="4" t="n">
        <v>1.82</v>
      </c>
      <c r="AC188" s="4"/>
      <c r="AD188" s="4"/>
      <c r="AE188" s="4"/>
      <c r="AF188" s="4"/>
      <c r="AG188" s="4"/>
      <c r="AH188" s="4"/>
      <c r="AI188" s="4"/>
      <c r="AJ188" s="4"/>
      <c r="AK188" s="4"/>
      <c r="AL188" s="4" t="n">
        <v>75.6</v>
      </c>
      <c r="AM188" s="4"/>
      <c r="AN188" s="4" t="n">
        <v>62.6</v>
      </c>
      <c r="AO188" s="4"/>
      <c r="AP188" s="4"/>
      <c r="AQ188" s="4"/>
      <c r="AR188" s="4"/>
      <c r="AS188" s="4"/>
      <c r="AT188" s="4"/>
      <c r="AU188" s="4"/>
      <c r="AV188" s="4"/>
      <c r="AW188" s="4"/>
      <c r="AX188" s="4" t="n">
        <v>75.9</v>
      </c>
      <c r="AY188" s="4"/>
      <c r="AZ188" s="4" t="n">
        <v>62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 t="n">
        <v>5.06</v>
      </c>
      <c r="CR188" s="4"/>
      <c r="CS188" s="4" t="n">
        <v>7.98</v>
      </c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 t="n">
        <v>3.69</v>
      </c>
      <c r="DE188" s="4"/>
      <c r="DF188" s="4" t="n">
        <v>7.95</v>
      </c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</row>
    <row r="189" customFormat="false" ht="12.8" hidden="false" customHeight="false" outlineLevel="0" collapsed="false">
      <c r="A189" s="1" t="n">
        <f aca="false">AMP_invivo_awal!A189</f>
        <v>61</v>
      </c>
      <c r="B189" s="1" t="str">
        <f aca="false">AMP_invivo_awal!B189</f>
        <v>Daneshmand_et_al.</v>
      </c>
      <c r="C189" s="1" t="n">
        <f aca="false">AMP_invivo_awal!C189</f>
        <v>2019</v>
      </c>
      <c r="D189" s="1" t="str">
        <f aca="false">AMP_invivo_awal!D189</f>
        <v>control</v>
      </c>
      <c r="E189" s="1" t="str">
        <f aca="false">AMP_invivo_awal!E189</f>
        <v>control</v>
      </c>
      <c r="F189" s="1" t="n">
        <f aca="false">IF(E189="control",1,IF(E189="peptide",2,IF(E189="crude_peptide",3,4)))</f>
        <v>1</v>
      </c>
      <c r="G189" s="1" t="str">
        <f aca="false">AMP_invivo_awal!F189</f>
        <v>control</v>
      </c>
      <c r="H189" s="1" t="n">
        <f aca="false">AMP_invivo_awal!G189</f>
        <v>0</v>
      </c>
      <c r="I189" s="2" t="n">
        <f aca="false">H189</f>
        <v>0</v>
      </c>
      <c r="J189" s="1" t="str">
        <f aca="false">AMP_invivo_awal!H189</f>
        <v>Cobb_500</v>
      </c>
      <c r="K189" s="1" t="n">
        <f aca="false">IF(J189="Arbor_Acres", 1, IF(J189="ROSS_308", 2, IF(J189="Cobb_500", 3, IF(J189="Lohman_Brown", 4, IF(J189="Lingnan", 5, IF(J189="Unknown", 6, 7))))))</f>
        <v>3</v>
      </c>
      <c r="L189" s="1" t="str">
        <f aca="false">AMP_invivo_awal!I189</f>
        <v>male</v>
      </c>
      <c r="M189" s="1" t="n">
        <f aca="false">IF(L189="male", 1, IF(L189="female", 2, 3))</f>
        <v>1</v>
      </c>
      <c r="N189" s="1" t="str">
        <f aca="false">AMP_invivo_awal!J189</f>
        <v>1-22</v>
      </c>
      <c r="O189" s="1" t="str">
        <f aca="false">AMP_invivo_awal!K189</f>
        <v>unknown</v>
      </c>
      <c r="P189" s="1" t="str">
        <f aca="false">AMP_invivo_awal!L189</f>
        <v>1-22</v>
      </c>
      <c r="Q189" s="4" t="n">
        <v>1205.13</v>
      </c>
      <c r="R189" s="4" t="n">
        <v>52.915</v>
      </c>
      <c r="S189" s="4" t="n">
        <v>56.4295</v>
      </c>
      <c r="T189" s="4" t="n">
        <v>1.06641783993197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 t="n">
        <v>5.45</v>
      </c>
      <c r="CI189" s="4" t="n">
        <v>4.09</v>
      </c>
      <c r="CJ189" s="4" t="n">
        <v>7.36</v>
      </c>
      <c r="CK189" s="4"/>
      <c r="CL189" s="4"/>
      <c r="CM189" s="4"/>
      <c r="CN189" s="4"/>
      <c r="CO189" s="27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 t="n">
        <v>827</v>
      </c>
      <c r="DL189" s="4"/>
      <c r="DM189" s="4"/>
      <c r="DN189" s="4" t="n">
        <v>201</v>
      </c>
      <c r="DO189" s="27"/>
      <c r="DP189" s="4"/>
      <c r="DQ189" s="4" t="n">
        <f aca="false">DK189/DN189</f>
        <v>4.11442786069652</v>
      </c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</row>
    <row r="190" customFormat="false" ht="12.8" hidden="false" customHeight="false" outlineLevel="0" collapsed="false">
      <c r="A190" s="1" t="n">
        <f aca="false">AMP_invivo_awal!A190</f>
        <v>61</v>
      </c>
      <c r="B190" s="1" t="str">
        <f aca="false">AMP_invivo_awal!B190</f>
        <v>Daneshmand_et_al.</v>
      </c>
      <c r="C190" s="1" t="n">
        <f aca="false">AMP_invivo_awal!C190</f>
        <v>2019</v>
      </c>
      <c r="D190" s="1" t="str">
        <f aca="false">AMP_invivo_awal!D190</f>
        <v>camel_lactoferrin</v>
      </c>
      <c r="E190" s="1" t="str">
        <f aca="false">AMP_invivo_awal!E190</f>
        <v>purified_peptide</v>
      </c>
      <c r="F190" s="1" t="n">
        <f aca="false">IF(E190="control",1,IF(E190="peptide",2,IF(E190="crude_peptide",3,4)))</f>
        <v>4</v>
      </c>
      <c r="G190" s="1" t="str">
        <f aca="false">AMP_invivo_awal!F190</f>
        <v>feed</v>
      </c>
      <c r="H190" s="1" t="n">
        <f aca="false">AMP_invivo_awal!G190</f>
        <v>20</v>
      </c>
      <c r="I190" s="2" t="n">
        <f aca="false">H190</f>
        <v>20</v>
      </c>
      <c r="J190" s="1" t="str">
        <f aca="false">AMP_invivo_awal!H190</f>
        <v>Cobb_500</v>
      </c>
      <c r="K190" s="1" t="n">
        <f aca="false">IF(J190="Arbor_Acres", 1, IF(J190="ROSS_308", 2, IF(J190="Cobb_500", 3, IF(J190="Lohman_Brown", 4, IF(J190="Lingnan", 5, IF(J190="Unknown", 6, 7))))))</f>
        <v>3</v>
      </c>
      <c r="L190" s="1" t="str">
        <f aca="false">AMP_invivo_awal!I190</f>
        <v>male</v>
      </c>
      <c r="M190" s="1" t="n">
        <f aca="false">IF(L190="male", 1, IF(L190="female", 2, 3))</f>
        <v>1</v>
      </c>
      <c r="N190" s="1" t="str">
        <f aca="false">AMP_invivo_awal!J190</f>
        <v>1-22</v>
      </c>
      <c r="O190" s="1" t="str">
        <f aca="false">AMP_invivo_awal!K190</f>
        <v>unknown</v>
      </c>
      <c r="P190" s="1" t="str">
        <f aca="false">AMP_invivo_awal!L190</f>
        <v>1-22</v>
      </c>
      <c r="Q190" s="4" t="n">
        <v>1250.45</v>
      </c>
      <c r="R190" s="4" t="n">
        <v>54.975</v>
      </c>
      <c r="S190" s="4" t="n">
        <v>47.843</v>
      </c>
      <c r="T190" s="4" t="n">
        <v>0.870268303774443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 t="n">
        <v>4.68</v>
      </c>
      <c r="CI190" s="4" t="n">
        <v>3.72</v>
      </c>
      <c r="CJ190" s="4" t="n">
        <v>6.69</v>
      </c>
      <c r="CK190" s="4"/>
      <c r="CL190" s="4"/>
      <c r="CM190" s="4"/>
      <c r="CN190" s="4"/>
      <c r="CO190" s="27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 t="n">
        <v>1140</v>
      </c>
      <c r="DL190" s="4"/>
      <c r="DM190" s="4"/>
      <c r="DN190" s="4" t="n">
        <v>171</v>
      </c>
      <c r="DO190" s="27"/>
      <c r="DP190" s="4"/>
      <c r="DQ190" s="4" t="n">
        <f aca="false">DK190/DN190</f>
        <v>6.66666666666667</v>
      </c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</row>
    <row r="191" customFormat="false" ht="12.8" hidden="false" customHeight="false" outlineLevel="0" collapsed="false">
      <c r="A191" s="1" t="n">
        <f aca="false">AMP_invivo_awal!A191</f>
        <v>62</v>
      </c>
      <c r="B191" s="1" t="str">
        <f aca="false">AMP_invivo_awal!B191</f>
        <v>Oblakova_et_al.</v>
      </c>
      <c r="C191" s="1" t="n">
        <f aca="false">AMP_invivo_awal!C191</f>
        <v>2015</v>
      </c>
      <c r="D191" s="1" t="str">
        <f aca="false">AMP_invivo_awal!D191</f>
        <v>control</v>
      </c>
      <c r="E191" s="1" t="str">
        <f aca="false">AMP_invivo_awal!E191</f>
        <v>control</v>
      </c>
      <c r="F191" s="1" t="n">
        <f aca="false">IF(E191="control",1,IF(E191="peptide",2,IF(E191="crude_peptide",3,4)))</f>
        <v>1</v>
      </c>
      <c r="G191" s="1" t="str">
        <f aca="false">AMP_invivo_awal!F191</f>
        <v>control</v>
      </c>
      <c r="H191" s="1" t="n">
        <f aca="false">AMP_invivo_awal!G191</f>
        <v>0</v>
      </c>
      <c r="I191" s="2" t="n">
        <f aca="false">H191</f>
        <v>0</v>
      </c>
      <c r="J191" s="1" t="str">
        <f aca="false">AMP_invivo_awal!H191</f>
        <v>ROSS_308</v>
      </c>
      <c r="K191" s="1" t="n">
        <f aca="false">IF(J191="Arbor_Acres", 1, IF(J191="ROSS_308", 2, IF(J191="Cobb_500", 3, IF(J191="Lohman_Brown", 4, IF(J191="Lingnan", 5, IF(J191="Unknown", 6, 7))))))</f>
        <v>2</v>
      </c>
      <c r="L191" s="1" t="str">
        <f aca="false">AMP_invivo_awal!I191</f>
        <v>male</v>
      </c>
      <c r="M191" s="1" t="n">
        <f aca="false">IF(L191="male", 1, IF(L191="female", 2, 3))</f>
        <v>1</v>
      </c>
      <c r="N191" s="1" t="str">
        <f aca="false">AMP_invivo_awal!J191</f>
        <v>1-21</v>
      </c>
      <c r="O191" s="1" t="str">
        <f aca="false">AMP_invivo_awal!K191</f>
        <v>22-49</v>
      </c>
      <c r="P191" s="1" t="str">
        <f aca="false">AMP_invivo_awal!L191</f>
        <v>1-49</v>
      </c>
      <c r="Q191" s="4" t="n">
        <v>963.02</v>
      </c>
      <c r="R191" s="4" t="n">
        <v>43.76</v>
      </c>
      <c r="S191" s="4" t="n">
        <v>64.99</v>
      </c>
      <c r="T191" s="4" t="n">
        <v>1.49</v>
      </c>
      <c r="U191" s="4" t="n">
        <v>3066.66</v>
      </c>
      <c r="V191" s="4" t="n">
        <v>75.13</v>
      </c>
      <c r="W191" s="4" t="n">
        <v>144.14</v>
      </c>
      <c r="X191" s="4" t="n">
        <v>1.92</v>
      </c>
      <c r="Y191" s="4" t="n">
        <v>3066.66</v>
      </c>
      <c r="Z191" s="4" t="n">
        <v>61.6869387755102</v>
      </c>
      <c r="AA191" s="4" t="n">
        <v>104.975748061225</v>
      </c>
      <c r="AB191" s="4" t="n">
        <v>1.7</v>
      </c>
      <c r="AC191" s="4" t="n">
        <v>2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 t="n">
        <v>76.5001663047094</v>
      </c>
      <c r="BF191" s="4" t="n">
        <v>29.809462915601</v>
      </c>
      <c r="BG191" s="4"/>
      <c r="BH191" s="4" t="n">
        <v>0.959079283887468</v>
      </c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</row>
    <row r="192" customFormat="false" ht="12.8" hidden="false" customHeight="false" outlineLevel="0" collapsed="false">
      <c r="A192" s="1" t="n">
        <f aca="false">AMP_invivo_awal!A192</f>
        <v>62</v>
      </c>
      <c r="B192" s="1" t="str">
        <f aca="false">AMP_invivo_awal!B192</f>
        <v>Oblakova_et_al.</v>
      </c>
      <c r="C192" s="1" t="n">
        <f aca="false">AMP_invivo_awal!C192</f>
        <v>2015</v>
      </c>
      <c r="D192" s="1" t="str">
        <f aca="false">AMP_invivo_awal!D192</f>
        <v>natstim</v>
      </c>
      <c r="E192" s="1" t="str">
        <f aca="false">AMP_invivo_awal!E192</f>
        <v>purified_peptide</v>
      </c>
      <c r="F192" s="1" t="n">
        <f aca="false">IF(E192="control",1,IF(E192="peptide",2,IF(E192="crude_peptide",3,4)))</f>
        <v>4</v>
      </c>
      <c r="G192" s="1" t="str">
        <f aca="false">AMP_invivo_awal!F192</f>
        <v>feed</v>
      </c>
      <c r="H192" s="1" t="n">
        <f aca="false">AMP_invivo_awal!G192</f>
        <v>300</v>
      </c>
      <c r="I192" s="2" t="n">
        <f aca="false">H192</f>
        <v>300</v>
      </c>
      <c r="J192" s="1" t="str">
        <f aca="false">AMP_invivo_awal!H192</f>
        <v>ROSS_308</v>
      </c>
      <c r="K192" s="1" t="n">
        <f aca="false">IF(J192="Arbor_Acres", 1, IF(J192="ROSS_308", 2, IF(J192="Cobb_500", 3, IF(J192="Lohman_Brown", 4, IF(J192="Lingnan", 5, IF(J192="Unknown", 6, 7))))))</f>
        <v>2</v>
      </c>
      <c r="L192" s="1" t="str">
        <f aca="false">AMP_invivo_awal!I192</f>
        <v>male</v>
      </c>
      <c r="M192" s="1" t="n">
        <f aca="false">IF(L192="male", 1, IF(L192="female", 2, 3))</f>
        <v>1</v>
      </c>
      <c r="N192" s="1" t="str">
        <f aca="false">AMP_invivo_awal!J192</f>
        <v>1-21</v>
      </c>
      <c r="O192" s="1" t="str">
        <f aca="false">AMP_invivo_awal!K192</f>
        <v>22-49</v>
      </c>
      <c r="P192" s="1" t="str">
        <f aca="false">AMP_invivo_awal!L192</f>
        <v>1-49</v>
      </c>
      <c r="Q192" s="4" t="n">
        <v>1034.34</v>
      </c>
      <c r="R192" s="4" t="n">
        <v>47.16</v>
      </c>
      <c r="S192" s="4" t="n">
        <v>68.4</v>
      </c>
      <c r="T192" s="4" t="n">
        <v>1.45</v>
      </c>
      <c r="U192" s="4" t="n">
        <v>3250</v>
      </c>
      <c r="V192" s="4" t="n">
        <v>79.13</v>
      </c>
      <c r="W192" s="4" t="n">
        <v>148.49</v>
      </c>
      <c r="X192" s="4" t="n">
        <v>1.88</v>
      </c>
      <c r="Y192" s="4" t="n">
        <v>3250</v>
      </c>
      <c r="Z192" s="4" t="n">
        <v>65.4285714285714</v>
      </c>
      <c r="AA192" s="4" t="n">
        <v>108.840428571429</v>
      </c>
      <c r="AB192" s="4" t="n">
        <v>1.66</v>
      </c>
      <c r="AC192" s="4" t="n">
        <v>0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 t="n">
        <v>74.8153846153846</v>
      </c>
      <c r="BF192" s="4" t="n">
        <v>32.2845979847831</v>
      </c>
      <c r="BG192" s="4"/>
      <c r="BH192" s="4" t="n">
        <v>0.849681266707793</v>
      </c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</row>
    <row r="193" customFormat="false" ht="12.8" hidden="false" customHeight="false" outlineLevel="0" collapsed="false">
      <c r="A193" s="1" t="n">
        <f aca="false">AMP_invivo_awal!A193</f>
        <v>63</v>
      </c>
      <c r="B193" s="1" t="str">
        <f aca="false">AMP_invivo_awal!B193</f>
        <v>Geier_et_al.</v>
      </c>
      <c r="C193" s="1" t="n">
        <f aca="false">AMP_invivo_awal!C193</f>
        <v>2011</v>
      </c>
      <c r="D193" s="1" t="str">
        <f aca="false">AMP_invivo_awal!D193</f>
        <v>control</v>
      </c>
      <c r="E193" s="1" t="str">
        <f aca="false">AMP_invivo_awal!E193</f>
        <v>control</v>
      </c>
      <c r="F193" s="1" t="n">
        <f aca="false">IF(E193="control",1,IF(E193="peptide",2,IF(E193="crude_peptide",3,4)))</f>
        <v>1</v>
      </c>
      <c r="G193" s="1" t="str">
        <f aca="false">AMP_invivo_awal!F193</f>
        <v>control</v>
      </c>
      <c r="H193" s="1" t="n">
        <f aca="false">AMP_invivo_awal!G193</f>
        <v>0</v>
      </c>
      <c r="I193" s="2" t="n">
        <f aca="false">H193</f>
        <v>0</v>
      </c>
      <c r="J193" s="1" t="str">
        <f aca="false">AMP_invivo_awal!H193</f>
        <v>Cobb_500</v>
      </c>
      <c r="K193" s="1" t="n">
        <f aca="false">IF(J193="Arbor_Acres", 1, IF(J193="ROSS_308", 2, IF(J193="Cobb_500", 3, IF(J193="Lohman_Brown", 4, IF(J193="Lingnan", 5, IF(J193="Unknown", 6, 7))))))</f>
        <v>3</v>
      </c>
      <c r="L193" s="1" t="str">
        <f aca="false">AMP_invivo_awal!I193</f>
        <v>male</v>
      </c>
      <c r="M193" s="1" t="n">
        <f aca="false">IF(L193="male", 1, IF(L193="female", 2, 3))</f>
        <v>1</v>
      </c>
      <c r="N193" s="1" t="str">
        <f aca="false">AMP_invivo_awal!J193</f>
        <v>1-24</v>
      </c>
      <c r="O193" s="1" t="str">
        <f aca="false">AMP_invivo_awal!K193</f>
        <v>25-32</v>
      </c>
      <c r="P193" s="1" t="str">
        <f aca="false">AMP_invivo_awal!L193</f>
        <v>1-32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 t="n">
        <v>773</v>
      </c>
      <c r="DM193" s="4"/>
      <c r="DN193" s="4"/>
      <c r="DO193" s="4" t="n">
        <v>171</v>
      </c>
      <c r="DP193" s="4"/>
      <c r="DQ193" s="4"/>
      <c r="DR193" s="4" t="n">
        <f aca="false">DL193/DO193</f>
        <v>4.52046783625731</v>
      </c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 t="n">
        <v>3.21</v>
      </c>
      <c r="EH193" s="4" t="n">
        <v>1.57</v>
      </c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</row>
    <row r="194" customFormat="false" ht="12.8" hidden="false" customHeight="false" outlineLevel="0" collapsed="false">
      <c r="A194" s="1" t="n">
        <f aca="false">AMP_invivo_awal!A194</f>
        <v>63</v>
      </c>
      <c r="B194" s="1" t="str">
        <f aca="false">AMP_invivo_awal!B194</f>
        <v>Geier_et_al.</v>
      </c>
      <c r="C194" s="1" t="n">
        <f aca="false">AMP_invivo_awal!C194</f>
        <v>2011</v>
      </c>
      <c r="D194" s="1" t="str">
        <f aca="false">AMP_invivo_awal!D194</f>
        <v>bovine_lactoferrin</v>
      </c>
      <c r="E194" s="1" t="str">
        <f aca="false">AMP_invivo_awal!E194</f>
        <v>purified_peptide</v>
      </c>
      <c r="F194" s="1" t="n">
        <f aca="false">IF(E194="control",1,IF(E194="peptide",2,IF(E194="crude_peptide",3,4)))</f>
        <v>4</v>
      </c>
      <c r="G194" s="1" t="str">
        <f aca="false">AMP_invivo_awal!F194</f>
        <v>feed</v>
      </c>
      <c r="H194" s="1" t="n">
        <f aca="false">AMP_invivo_awal!G194</f>
        <v>250</v>
      </c>
      <c r="I194" s="2" t="n">
        <f aca="false">H194</f>
        <v>250</v>
      </c>
      <c r="J194" s="1" t="str">
        <f aca="false">AMP_invivo_awal!H194</f>
        <v>Cobb_500</v>
      </c>
      <c r="K194" s="1" t="n">
        <f aca="false">IF(J194="Arbor_Acres", 1, IF(J194="ROSS_308", 2, IF(J194="Cobb_500", 3, IF(J194="Lohman_Brown", 4, IF(J194="Lingnan", 5, IF(J194="Unknown", 6, 7))))))</f>
        <v>3</v>
      </c>
      <c r="L194" s="1" t="str">
        <f aca="false">AMP_invivo_awal!I194</f>
        <v>male</v>
      </c>
      <c r="M194" s="1" t="n">
        <f aca="false">IF(L194="male", 1, IF(L194="female", 2, 3))</f>
        <v>1</v>
      </c>
      <c r="N194" s="1" t="str">
        <f aca="false">AMP_invivo_awal!J194</f>
        <v>1-24</v>
      </c>
      <c r="O194" s="1" t="str">
        <f aca="false">AMP_invivo_awal!K194</f>
        <v>25-32</v>
      </c>
      <c r="P194" s="1" t="str">
        <f aca="false">AMP_invivo_awal!L194</f>
        <v>1-32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 t="n">
        <v>795</v>
      </c>
      <c r="DM194" s="4"/>
      <c r="DN194" s="4"/>
      <c r="DO194" s="4" t="n">
        <v>172</v>
      </c>
      <c r="DP194" s="4"/>
      <c r="DQ194" s="4"/>
      <c r="DR194" s="4" t="n">
        <f aca="false">DL194/DO194</f>
        <v>4.62209302325581</v>
      </c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 t="n">
        <v>3.7</v>
      </c>
      <c r="EH194" s="4" t="n">
        <v>1.86</v>
      </c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</row>
    <row r="195" customFormat="false" ht="12.8" hidden="false" customHeight="false" outlineLevel="0" collapsed="false">
      <c r="A195" s="1" t="n">
        <f aca="false">AMP_invivo_awal!A195</f>
        <v>63</v>
      </c>
      <c r="B195" s="1" t="str">
        <f aca="false">AMP_invivo_awal!B195</f>
        <v>Geier_et_al.</v>
      </c>
      <c r="C195" s="1" t="n">
        <f aca="false">AMP_invivo_awal!C195</f>
        <v>2011</v>
      </c>
      <c r="D195" s="1" t="str">
        <f aca="false">AMP_invivo_awal!D195</f>
        <v>bovine_lactoferrin</v>
      </c>
      <c r="E195" s="1" t="str">
        <f aca="false">AMP_invivo_awal!E195</f>
        <v>purified_peptide</v>
      </c>
      <c r="F195" s="1" t="n">
        <f aca="false">IF(E195="control",1,IF(E195="peptide",2,IF(E195="crude_peptide",3,4)))</f>
        <v>4</v>
      </c>
      <c r="G195" s="1" t="str">
        <f aca="false">AMP_invivo_awal!F195</f>
        <v>feed</v>
      </c>
      <c r="H195" s="1" t="n">
        <f aca="false">AMP_invivo_awal!G195</f>
        <v>500</v>
      </c>
      <c r="I195" s="2" t="n">
        <f aca="false">H195</f>
        <v>500</v>
      </c>
      <c r="J195" s="1" t="str">
        <f aca="false">AMP_invivo_awal!H195</f>
        <v>Cobb_500</v>
      </c>
      <c r="K195" s="1" t="n">
        <f aca="false">IF(J195="Arbor_Acres", 1, IF(J195="ROSS_308", 2, IF(J195="Cobb_500", 3, IF(J195="Lohman_Brown", 4, IF(J195="Lingnan", 5, IF(J195="Unknown", 6, 7))))))</f>
        <v>3</v>
      </c>
      <c r="L195" s="1" t="str">
        <f aca="false">AMP_invivo_awal!I195</f>
        <v>male</v>
      </c>
      <c r="M195" s="1" t="n">
        <f aca="false">IF(L195="male", 1, IF(L195="female", 2, 3))</f>
        <v>1</v>
      </c>
      <c r="N195" s="1" t="str">
        <f aca="false">AMP_invivo_awal!J195</f>
        <v>1-24</v>
      </c>
      <c r="O195" s="1" t="str">
        <f aca="false">AMP_invivo_awal!K195</f>
        <v>25-32</v>
      </c>
      <c r="P195" s="1" t="str">
        <f aca="false">AMP_invivo_awal!L195</f>
        <v>1-32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 t="n">
        <v>814</v>
      </c>
      <c r="DM195" s="4"/>
      <c r="DN195" s="4"/>
      <c r="DO195" s="4" t="n">
        <v>170</v>
      </c>
      <c r="DP195" s="4"/>
      <c r="DQ195" s="4"/>
      <c r="DR195" s="4" t="n">
        <f aca="false">DL195/DO195</f>
        <v>4.78823529411765</v>
      </c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 t="n">
        <v>3.63</v>
      </c>
      <c r="EH195" s="4" t="n">
        <v>1.96</v>
      </c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</row>
    <row r="196" customFormat="false" ht="12.8" hidden="false" customHeight="false" outlineLevel="0" collapsed="false">
      <c r="A196" s="1" t="n">
        <f aca="false">AMP_invivo_awal!A196</f>
        <v>64</v>
      </c>
      <c r="B196" s="1" t="str">
        <f aca="false">AMP_invivo_awal!B196</f>
        <v>Ali_and_Mohanny</v>
      </c>
      <c r="C196" s="1" t="n">
        <f aca="false">AMP_invivo_awal!C196</f>
        <v>2014</v>
      </c>
      <c r="D196" s="1" t="str">
        <f aca="false">AMP_invivo_awal!D196</f>
        <v>control</v>
      </c>
      <c r="E196" s="1" t="str">
        <f aca="false">AMP_invivo_awal!E196</f>
        <v>control</v>
      </c>
      <c r="F196" s="1" t="n">
        <f aca="false">IF(E196="control",1,IF(E196="peptide",2,IF(E196="crude_peptide",3,4)))</f>
        <v>1</v>
      </c>
      <c r="G196" s="1" t="str">
        <f aca="false">AMP_invivo_awal!F196</f>
        <v>control</v>
      </c>
      <c r="H196" s="1" t="n">
        <f aca="false">AMP_invivo_awal!G196</f>
        <v>0</v>
      </c>
      <c r="I196" s="2" t="n">
        <f aca="false">H196</f>
        <v>0</v>
      </c>
      <c r="J196" s="1" t="str">
        <f aca="false">AMP_invivo_awal!H196</f>
        <v>ROSS_308</v>
      </c>
      <c r="K196" s="1" t="n">
        <f aca="false">IF(J196="Arbor_Acres", 1, IF(J196="ROSS_308", 2, IF(J196="Cobb_500", 3, IF(J196="Lohman_Brown", 4, IF(J196="Lingnan", 5, IF(J196="Unknown", 6, 7))))))</f>
        <v>2</v>
      </c>
      <c r="L196" s="1" t="str">
        <f aca="false">AMP_invivo_awal!I196</f>
        <v>mix</v>
      </c>
      <c r="M196" s="1" t="n">
        <f aca="false">IF(L196="male", 1, IF(L196="female", 2, 3))</f>
        <v>3</v>
      </c>
      <c r="N196" s="1" t="str">
        <f aca="false">AMP_invivo_awal!J196</f>
        <v>1-21</v>
      </c>
      <c r="O196" s="1" t="str">
        <f aca="false">AMP_invivo_awal!K196</f>
        <v>22-42</v>
      </c>
      <c r="P196" s="1" t="str">
        <f aca="false">AMP_invivo_awal!L196</f>
        <v>1-42</v>
      </c>
      <c r="Q196" s="27" t="n">
        <v>829.17</v>
      </c>
      <c r="R196" s="27" t="n">
        <v>37.1</v>
      </c>
      <c r="S196" s="27" t="n">
        <v>58.9</v>
      </c>
      <c r="T196" s="27" t="n">
        <v>1.59</v>
      </c>
      <c r="U196" s="27" t="n">
        <v>2233.63</v>
      </c>
      <c r="V196" s="27" t="n">
        <v>66.88</v>
      </c>
      <c r="W196" s="27" t="n">
        <v>137.3</v>
      </c>
      <c r="X196" s="27" t="n">
        <v>2.08</v>
      </c>
      <c r="Y196" s="27" t="n">
        <v>2233.63</v>
      </c>
      <c r="Z196" s="27" t="n">
        <v>51.99</v>
      </c>
      <c r="AA196" s="27" t="n">
        <v>98.1</v>
      </c>
      <c r="AB196" s="27" t="n">
        <v>1.9</v>
      </c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27" t="n">
        <v>5.71</v>
      </c>
      <c r="BP196" s="27" t="n">
        <v>3.22</v>
      </c>
      <c r="BQ196" s="27" t="n">
        <v>2.49</v>
      </c>
      <c r="BR196" s="4" t="n">
        <f aca="false">BP196/BQ196</f>
        <v>1.29317269076305</v>
      </c>
      <c r="BS196" s="27" t="n">
        <v>124.27</v>
      </c>
      <c r="BT196" s="27" t="n">
        <v>1037.26</v>
      </c>
      <c r="BU196" s="4"/>
      <c r="BV196" s="4"/>
      <c r="BW196" s="4"/>
      <c r="BX196" s="27" t="n">
        <v>72.71</v>
      </c>
      <c r="BY196" s="27" t="n">
        <v>19.68</v>
      </c>
      <c r="BZ196" s="27" t="n">
        <v>5.49</v>
      </c>
      <c r="CA196" s="4" t="n">
        <f aca="false">BY196/BZ196</f>
        <v>3.58469945355191</v>
      </c>
      <c r="CB196" s="27" t="n">
        <v>2.86</v>
      </c>
      <c r="CC196" s="27" t="n">
        <v>1</v>
      </c>
      <c r="CD196" s="4"/>
      <c r="CE196" s="4"/>
      <c r="CF196" s="4"/>
      <c r="CG196" s="27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 t="n">
        <v>9.07</v>
      </c>
      <c r="EL196" s="4"/>
      <c r="EM196" s="4"/>
      <c r="EN196" s="4"/>
      <c r="EO196" s="4"/>
      <c r="EP196" s="4"/>
      <c r="EQ196" s="4"/>
      <c r="ER196" s="4"/>
      <c r="ES196" s="27" t="n">
        <v>19.68</v>
      </c>
      <c r="ET196" s="27" t="n">
        <v>72.71</v>
      </c>
      <c r="EU196" s="4"/>
      <c r="EV196" s="4"/>
      <c r="EW196" s="4"/>
      <c r="EX196" s="4"/>
      <c r="EY196" s="4"/>
      <c r="EZ196" s="27" t="n">
        <v>18.84</v>
      </c>
      <c r="FA196" s="27" t="n">
        <v>76.58</v>
      </c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</row>
    <row r="197" customFormat="false" ht="12.8" hidden="false" customHeight="false" outlineLevel="0" collapsed="false">
      <c r="A197" s="1" t="n">
        <f aca="false">AMP_invivo_awal!A197</f>
        <v>64</v>
      </c>
      <c r="B197" s="1" t="str">
        <f aca="false">AMP_invivo_awal!B197</f>
        <v>Ali_and_Mohanny</v>
      </c>
      <c r="C197" s="1" t="n">
        <f aca="false">AMP_invivo_awal!C197</f>
        <v>2014</v>
      </c>
      <c r="D197" s="1" t="str">
        <f aca="false">AMP_invivo_awal!D197</f>
        <v>bee_venom</v>
      </c>
      <c r="E197" s="1" t="str">
        <f aca="false">AMP_invivo_awal!E197</f>
        <v>purified_peptide</v>
      </c>
      <c r="F197" s="1" t="n">
        <f aca="false">IF(E197="control",1,IF(E197="peptide",2,IF(E197="crude_peptide",3,4)))</f>
        <v>4</v>
      </c>
      <c r="G197" s="1" t="str">
        <f aca="false">AMP_invivo_awal!F197</f>
        <v>injected</v>
      </c>
      <c r="H197" s="1" t="n">
        <f aca="false">AMP_invivo_awal!G197</f>
        <v>0.5</v>
      </c>
      <c r="I197" s="2" t="n">
        <f aca="false">H197</f>
        <v>0.5</v>
      </c>
      <c r="J197" s="1" t="str">
        <f aca="false">AMP_invivo_awal!H197</f>
        <v>ROSS_308</v>
      </c>
      <c r="K197" s="1" t="n">
        <f aca="false">IF(J197="Arbor_Acres", 1, IF(J197="ROSS_308", 2, IF(J197="Cobb_500", 3, IF(J197="Lohman_Brown", 4, IF(J197="Lingnan", 5, IF(J197="Unknown", 6, 7))))))</f>
        <v>2</v>
      </c>
      <c r="L197" s="1" t="str">
        <f aca="false">AMP_invivo_awal!I197</f>
        <v>mix</v>
      </c>
      <c r="M197" s="1" t="n">
        <f aca="false">IF(L197="male", 1, IF(L197="female", 2, 3))</f>
        <v>3</v>
      </c>
      <c r="N197" s="1" t="str">
        <f aca="false">AMP_invivo_awal!J197</f>
        <v>1-21</v>
      </c>
      <c r="O197" s="1" t="str">
        <f aca="false">AMP_invivo_awal!K197</f>
        <v>22-42</v>
      </c>
      <c r="P197" s="1" t="str">
        <f aca="false">AMP_invivo_awal!L197</f>
        <v>1-42</v>
      </c>
      <c r="Q197" s="27" t="n">
        <v>783.33</v>
      </c>
      <c r="R197" s="27" t="n">
        <v>34.92</v>
      </c>
      <c r="S197" s="27" t="n">
        <v>56.56</v>
      </c>
      <c r="T197" s="27" t="n">
        <v>1.62</v>
      </c>
      <c r="U197" s="27" t="n">
        <v>2187.5</v>
      </c>
      <c r="V197" s="27" t="n">
        <v>66.87</v>
      </c>
      <c r="W197" s="27" t="n">
        <v>129.66</v>
      </c>
      <c r="X197" s="27" t="n">
        <v>1.95</v>
      </c>
      <c r="Y197" s="27" t="n">
        <v>2187.5</v>
      </c>
      <c r="Z197" s="27" t="n">
        <v>50.89</v>
      </c>
      <c r="AA197" s="27" t="n">
        <v>93.11</v>
      </c>
      <c r="AB197" s="27" t="n">
        <v>1.83</v>
      </c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27" t="n">
        <v>4.98</v>
      </c>
      <c r="BP197" s="27" t="n">
        <v>2.71</v>
      </c>
      <c r="BQ197" s="27" t="n">
        <v>2.27</v>
      </c>
      <c r="BR197" s="4" t="n">
        <f aca="false">BP197/BQ197</f>
        <v>1.19383259911894</v>
      </c>
      <c r="BS197" s="27" t="n">
        <v>124.15</v>
      </c>
      <c r="BT197" s="27" t="n">
        <v>1055.96</v>
      </c>
      <c r="BU197" s="4"/>
      <c r="BV197" s="4"/>
      <c r="BW197" s="4"/>
      <c r="BX197" s="27" t="n">
        <v>75.44</v>
      </c>
      <c r="BY197" s="27" t="n">
        <v>18.93</v>
      </c>
      <c r="BZ197" s="27" t="n">
        <v>5.02</v>
      </c>
      <c r="CA197" s="4" t="n">
        <f aca="false">BY197/BZ197</f>
        <v>3.77091633466135</v>
      </c>
      <c r="CB197" s="27" t="n">
        <v>2.42</v>
      </c>
      <c r="CC197" s="27" t="n">
        <v>1.12</v>
      </c>
      <c r="CD197" s="4"/>
      <c r="CE197" s="4"/>
      <c r="CF197" s="4"/>
      <c r="CG197" s="27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 t="n">
        <v>9.81</v>
      </c>
      <c r="EL197" s="4"/>
      <c r="EM197" s="4"/>
      <c r="EN197" s="4"/>
      <c r="EO197" s="4"/>
      <c r="EP197" s="4"/>
      <c r="EQ197" s="4"/>
      <c r="ER197" s="4"/>
      <c r="ES197" s="27" t="n">
        <v>18.93</v>
      </c>
      <c r="ET197" s="27" t="n">
        <v>75.44</v>
      </c>
      <c r="EU197" s="4"/>
      <c r="EV197" s="4"/>
      <c r="EW197" s="4"/>
      <c r="EX197" s="4"/>
      <c r="EY197" s="4"/>
      <c r="EZ197" s="27" t="n">
        <v>18.63</v>
      </c>
      <c r="FA197" s="27" t="n">
        <v>76.84</v>
      </c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</row>
    <row r="198" customFormat="false" ht="12.8" hidden="false" customHeight="false" outlineLevel="0" collapsed="false">
      <c r="A198" s="1" t="n">
        <f aca="false">AMP_invivo_awal!A198</f>
        <v>64</v>
      </c>
      <c r="B198" s="1" t="str">
        <f aca="false">AMP_invivo_awal!B198</f>
        <v>Ali_and_Mohanny</v>
      </c>
      <c r="C198" s="1" t="n">
        <f aca="false">AMP_invivo_awal!C198</f>
        <v>2014</v>
      </c>
      <c r="D198" s="1" t="str">
        <f aca="false">AMP_invivo_awal!D198</f>
        <v>bee_venom</v>
      </c>
      <c r="E198" s="1" t="str">
        <f aca="false">AMP_invivo_awal!E198</f>
        <v>purified_peptide</v>
      </c>
      <c r="F198" s="1" t="n">
        <f aca="false">IF(E198="control",1,IF(E198="peptide",2,IF(E198="crude_peptide",3,4)))</f>
        <v>4</v>
      </c>
      <c r="G198" s="1" t="str">
        <f aca="false">AMP_invivo_awal!F198</f>
        <v>injected</v>
      </c>
      <c r="H198" s="1" t="n">
        <f aca="false">AMP_invivo_awal!G198</f>
        <v>1</v>
      </c>
      <c r="I198" s="2" t="n">
        <f aca="false">H198</f>
        <v>1</v>
      </c>
      <c r="J198" s="1" t="str">
        <f aca="false">AMP_invivo_awal!H198</f>
        <v>ROSS_308</v>
      </c>
      <c r="K198" s="1" t="n">
        <f aca="false">IF(J198="Arbor_Acres", 1, IF(J198="ROSS_308", 2, IF(J198="Cobb_500", 3, IF(J198="Lohman_Brown", 4, IF(J198="Lingnan", 5, IF(J198="Unknown", 6, 7))))))</f>
        <v>2</v>
      </c>
      <c r="L198" s="1" t="str">
        <f aca="false">AMP_invivo_awal!I198</f>
        <v>mix</v>
      </c>
      <c r="M198" s="1" t="n">
        <f aca="false">IF(L198="male", 1, IF(L198="female", 2, 3))</f>
        <v>3</v>
      </c>
      <c r="N198" s="1" t="str">
        <f aca="false">AMP_invivo_awal!J198</f>
        <v>1-21</v>
      </c>
      <c r="O198" s="1" t="str">
        <f aca="false">AMP_invivo_awal!K198</f>
        <v>22-42</v>
      </c>
      <c r="P198" s="1" t="str">
        <f aca="false">AMP_invivo_awal!L198</f>
        <v>1-42</v>
      </c>
      <c r="Q198" s="27" t="n">
        <v>808.33</v>
      </c>
      <c r="R198" s="27" t="n">
        <v>36.11</v>
      </c>
      <c r="S198" s="27" t="n">
        <v>57.11</v>
      </c>
      <c r="T198" s="27" t="n">
        <v>1.58</v>
      </c>
      <c r="U198" s="27" t="n">
        <v>2290.48</v>
      </c>
      <c r="V198" s="27" t="n">
        <v>70.58</v>
      </c>
      <c r="W198" s="27" t="n">
        <v>126.39</v>
      </c>
      <c r="X198" s="27" t="n">
        <v>1.79</v>
      </c>
      <c r="Y198" s="27" t="n">
        <v>2290.48</v>
      </c>
      <c r="Z198" s="27" t="n">
        <v>53.34</v>
      </c>
      <c r="AA198" s="27" t="n">
        <v>91.75</v>
      </c>
      <c r="AB198" s="27" t="n">
        <v>1.72</v>
      </c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27" t="n">
        <v>5.6</v>
      </c>
      <c r="BP198" s="27" t="n">
        <v>2.89</v>
      </c>
      <c r="BQ198" s="27" t="n">
        <v>2.71</v>
      </c>
      <c r="BR198" s="4" t="n">
        <f aca="false">BP198/BQ198</f>
        <v>1.06642066420664</v>
      </c>
      <c r="BS198" s="27" t="n">
        <v>130.54</v>
      </c>
      <c r="BT198" s="27" t="n">
        <v>1050.53</v>
      </c>
      <c r="BU198" s="4"/>
      <c r="BV198" s="4"/>
      <c r="BW198" s="4"/>
      <c r="BX198" s="27" t="n">
        <v>71.4</v>
      </c>
      <c r="BY198" s="27" t="n">
        <v>18.19</v>
      </c>
      <c r="BZ198" s="27" t="n">
        <v>5.38</v>
      </c>
      <c r="CA198" s="4" t="n">
        <f aca="false">BY198/BZ198</f>
        <v>3.38104089219331</v>
      </c>
      <c r="CB198" s="27" t="n">
        <v>2.78</v>
      </c>
      <c r="CC198" s="27" t="n">
        <v>0.93</v>
      </c>
      <c r="CD198" s="4"/>
      <c r="CE198" s="4"/>
      <c r="CF198" s="4"/>
      <c r="CG198" s="27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 t="n">
        <v>10.65</v>
      </c>
      <c r="EL198" s="4"/>
      <c r="EM198" s="4"/>
      <c r="EN198" s="4"/>
      <c r="EO198" s="4"/>
      <c r="EP198" s="4"/>
      <c r="EQ198" s="4"/>
      <c r="ER198" s="4"/>
      <c r="ES198" s="27" t="n">
        <v>18.19</v>
      </c>
      <c r="ET198" s="27" t="n">
        <v>71.4</v>
      </c>
      <c r="EU198" s="4"/>
      <c r="EV198" s="4"/>
      <c r="EW198" s="4"/>
      <c r="EX198" s="4"/>
      <c r="EY198" s="4"/>
      <c r="EZ198" s="27" t="n">
        <v>18.49</v>
      </c>
      <c r="FA198" s="27" t="n">
        <v>80.4</v>
      </c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</row>
    <row r="199" customFormat="false" ht="12.8" hidden="false" customHeight="false" outlineLevel="0" collapsed="false">
      <c r="A199" s="1" t="n">
        <f aca="false">AMP_invivo_awal!A199</f>
        <v>64</v>
      </c>
      <c r="B199" s="1" t="str">
        <f aca="false">AMP_invivo_awal!B199</f>
        <v>Ali_and_Mohanny</v>
      </c>
      <c r="C199" s="1" t="n">
        <f aca="false">AMP_invivo_awal!C199</f>
        <v>2014</v>
      </c>
      <c r="D199" s="1" t="str">
        <f aca="false">AMP_invivo_awal!D199</f>
        <v>bee_venom</v>
      </c>
      <c r="E199" s="1" t="str">
        <f aca="false">AMP_invivo_awal!E199</f>
        <v>purified_peptide</v>
      </c>
      <c r="F199" s="1" t="n">
        <f aca="false">IF(E199="control",1,IF(E199="peptide",2,IF(E199="crude_peptide",3,4)))</f>
        <v>4</v>
      </c>
      <c r="G199" s="1" t="str">
        <f aca="false">AMP_invivo_awal!F199</f>
        <v>injected</v>
      </c>
      <c r="H199" s="1" t="n">
        <f aca="false">AMP_invivo_awal!G199</f>
        <v>1.5</v>
      </c>
      <c r="I199" s="2" t="n">
        <f aca="false">H199</f>
        <v>1.5</v>
      </c>
      <c r="J199" s="1" t="str">
        <f aca="false">AMP_invivo_awal!H199</f>
        <v>ROSS_308</v>
      </c>
      <c r="K199" s="1" t="n">
        <f aca="false">IF(J199="Arbor_Acres", 1, IF(J199="ROSS_308", 2, IF(J199="Cobb_500", 3, IF(J199="Lohman_Brown", 4, IF(J199="Lingnan", 5, IF(J199="Unknown", 6, 7))))))</f>
        <v>2</v>
      </c>
      <c r="L199" s="1" t="str">
        <f aca="false">AMP_invivo_awal!I199</f>
        <v>mix</v>
      </c>
      <c r="M199" s="1" t="n">
        <f aca="false">IF(L199="male", 1, IF(L199="female", 2, 3))</f>
        <v>3</v>
      </c>
      <c r="N199" s="1" t="str">
        <f aca="false">AMP_invivo_awal!J199</f>
        <v>1-21</v>
      </c>
      <c r="O199" s="1" t="str">
        <f aca="false">AMP_invivo_awal!K199</f>
        <v>22-42</v>
      </c>
      <c r="P199" s="1" t="str">
        <f aca="false">AMP_invivo_awal!L199</f>
        <v>1-42</v>
      </c>
      <c r="Q199" s="27" t="n">
        <v>785.42</v>
      </c>
      <c r="R199" s="27" t="n">
        <v>35.02</v>
      </c>
      <c r="S199" s="27" t="n">
        <v>56.68</v>
      </c>
      <c r="T199" s="27" t="n">
        <v>1.62</v>
      </c>
      <c r="U199" s="27" t="n">
        <v>2183.33</v>
      </c>
      <c r="V199" s="27" t="n">
        <v>66.57</v>
      </c>
      <c r="W199" s="27" t="n">
        <v>121.23</v>
      </c>
      <c r="X199" s="27" t="n">
        <v>1.82</v>
      </c>
      <c r="Y199" s="27" t="n">
        <v>2183.33</v>
      </c>
      <c r="Z199" s="27" t="n">
        <v>50.79</v>
      </c>
      <c r="AA199" s="27" t="n">
        <v>88.95</v>
      </c>
      <c r="AB199" s="27" t="n">
        <v>1.75</v>
      </c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27" t="n">
        <v>5.14</v>
      </c>
      <c r="BP199" s="27" t="n">
        <v>2.92</v>
      </c>
      <c r="BQ199" s="27" t="n">
        <v>2.22</v>
      </c>
      <c r="BR199" s="4" t="n">
        <f aca="false">BP199/BQ199</f>
        <v>1.31531531531532</v>
      </c>
      <c r="BS199" s="27" t="n">
        <v>117.12</v>
      </c>
      <c r="BT199" s="27" t="n">
        <v>1070.36</v>
      </c>
      <c r="BU199" s="4"/>
      <c r="BV199" s="4"/>
      <c r="BW199" s="4"/>
      <c r="BX199" s="27" t="n">
        <v>71.17</v>
      </c>
      <c r="BY199" s="27" t="n">
        <v>18.17</v>
      </c>
      <c r="BZ199" s="27" t="n">
        <v>5.47</v>
      </c>
      <c r="CA199" s="4" t="n">
        <f aca="false">BY199/BZ199</f>
        <v>3.3217550274223</v>
      </c>
      <c r="CB199" s="27" t="n">
        <v>2.71</v>
      </c>
      <c r="CC199" s="27" t="n">
        <v>1.05</v>
      </c>
      <c r="CD199" s="4"/>
      <c r="CE199" s="4"/>
      <c r="CF199" s="4"/>
      <c r="CG199" s="27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 t="n">
        <v>10.44</v>
      </c>
      <c r="EL199" s="4"/>
      <c r="EM199" s="4"/>
      <c r="EN199" s="4"/>
      <c r="EO199" s="4"/>
      <c r="EP199" s="4"/>
      <c r="EQ199" s="4"/>
      <c r="ER199" s="4"/>
      <c r="ES199" s="27" t="n">
        <v>18.17</v>
      </c>
      <c r="ET199" s="27" t="n">
        <v>71.17</v>
      </c>
      <c r="EU199" s="4"/>
      <c r="EV199" s="4"/>
      <c r="EW199" s="4"/>
      <c r="EX199" s="4"/>
      <c r="EY199" s="4"/>
      <c r="EZ199" s="27" t="n">
        <v>19.83</v>
      </c>
      <c r="FA199" s="27" t="n">
        <v>81.08</v>
      </c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</row>
    <row r="200" customFormat="false" ht="12.8" hidden="false" customHeight="false" outlineLevel="0" collapsed="false">
      <c r="A200" s="1" t="n">
        <f aca="false">AMP_invivo_awal!A200</f>
        <v>65</v>
      </c>
      <c r="B200" s="1" t="str">
        <f aca="false">AMP_invivo_awal!B200</f>
        <v>Aguirre_et_al.</v>
      </c>
      <c r="C200" s="1" t="n">
        <f aca="false">AMP_invivo_awal!C200</f>
        <v>2015</v>
      </c>
      <c r="D200" s="1" t="str">
        <f aca="false">AMP_invivo_awal!D200</f>
        <v>control</v>
      </c>
      <c r="E200" s="1" t="str">
        <f aca="false">AMP_invivo_awal!E200</f>
        <v>control</v>
      </c>
      <c r="F200" s="1" t="n">
        <f aca="false">IF(E200="control",1,IF(E200="peptide",2,IF(E200="crude_peptide",3,4)))</f>
        <v>1</v>
      </c>
      <c r="G200" s="1" t="str">
        <f aca="false">AMP_invivo_awal!F200</f>
        <v>control</v>
      </c>
      <c r="H200" s="1" t="n">
        <f aca="false">AMP_invivo_awal!G200</f>
        <v>0</v>
      </c>
      <c r="I200" s="2" t="n">
        <f aca="false">H200</f>
        <v>0</v>
      </c>
      <c r="J200" s="1" t="str">
        <f aca="false">AMP_invivo_awal!H200</f>
        <v>Cobb_500</v>
      </c>
      <c r="K200" s="1" t="n">
        <f aca="false">IF(J200="Arbor_Acres", 1, IF(J200="ROSS_308", 2, IF(J200="Cobb_500", 3, IF(J200="Lohman_Brown", 4, IF(J200="Lingnan", 5, IF(J200="Unknown", 6, 7))))))</f>
        <v>3</v>
      </c>
      <c r="L200" s="1" t="str">
        <f aca="false">AMP_invivo_awal!I200</f>
        <v>unknown</v>
      </c>
      <c r="M200" s="1" t="n">
        <f aca="false">IF(L200="male", 1, IF(L200="female", 2, 3))</f>
        <v>3</v>
      </c>
      <c r="N200" s="1" t="str">
        <f aca="false">AMP_invivo_awal!J200</f>
        <v>8-28</v>
      </c>
      <c r="O200" s="1" t="str">
        <f aca="false">AMP_invivo_awal!K200</f>
        <v>29-42</v>
      </c>
      <c r="P200" s="1" t="str">
        <f aca="false">AMP_invivo_awal!L200</f>
        <v>8-42</v>
      </c>
      <c r="Q200" s="4" t="n">
        <v>1190</v>
      </c>
      <c r="R200" s="4" t="n">
        <v>49</v>
      </c>
      <c r="S200" s="4" t="n">
        <v>82.8571428571429</v>
      </c>
      <c r="T200" s="4" t="n">
        <v>1.69</v>
      </c>
      <c r="U200" s="4" t="n">
        <v>1862</v>
      </c>
      <c r="V200" s="4" t="n">
        <v>48</v>
      </c>
      <c r="W200" s="4" t="n">
        <v>141.571428571429</v>
      </c>
      <c r="X200" s="4" t="n">
        <v>2.99</v>
      </c>
      <c r="Y200" s="4" t="n">
        <v>1862</v>
      </c>
      <c r="Z200" s="4" t="n">
        <v>48.6</v>
      </c>
      <c r="AA200" s="4" t="n">
        <v>106.342857142857</v>
      </c>
      <c r="AB200" s="4" t="n">
        <v>2.19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 t="n">
        <v>70.1</v>
      </c>
      <c r="AO200" s="4" t="n">
        <v>78.63</v>
      </c>
      <c r="AP200" s="0"/>
      <c r="AQ200" s="4" t="n">
        <v>2578</v>
      </c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 t="n">
        <v>673.11</v>
      </c>
      <c r="DL200" s="4"/>
      <c r="DM200" s="4" t="n">
        <v>411.97</v>
      </c>
      <c r="DN200" s="4"/>
      <c r="DO200" s="4"/>
      <c r="DP200" s="4" t="n">
        <f aca="false">DJ200/DM200</f>
        <v>1.63388110784766</v>
      </c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</row>
    <row r="201" customFormat="false" ht="12.8" hidden="false" customHeight="false" outlineLevel="0" collapsed="false">
      <c r="A201" s="1" t="n">
        <f aca="false">AMP_invivo_awal!A201</f>
        <v>65</v>
      </c>
      <c r="B201" s="1" t="str">
        <f aca="false">AMP_invivo_awal!B201</f>
        <v>Aguirre_et_al.</v>
      </c>
      <c r="C201" s="1" t="n">
        <f aca="false">AMP_invivo_awal!C201</f>
        <v>2015</v>
      </c>
      <c r="D201" s="1" t="str">
        <f aca="false">AMP_invivo_awal!D201</f>
        <v>bovine_lactoferrin</v>
      </c>
      <c r="E201" s="1" t="str">
        <f aca="false">AMP_invivo_awal!E201</f>
        <v>purified_peptide</v>
      </c>
      <c r="F201" s="1" t="n">
        <f aca="false">IF(E201="control",1,IF(E201="peptide",2,IF(E201="crude_peptide",3,4)))</f>
        <v>4</v>
      </c>
      <c r="G201" s="1" t="str">
        <f aca="false">AMP_invivo_awal!F201</f>
        <v>feed</v>
      </c>
      <c r="H201" s="1" t="n">
        <f aca="false">AMP_invivo_awal!G201</f>
        <v>130</v>
      </c>
      <c r="I201" s="2" t="n">
        <f aca="false">H201</f>
        <v>130</v>
      </c>
      <c r="J201" s="1" t="str">
        <f aca="false">AMP_invivo_awal!H201</f>
        <v>Cobb_500</v>
      </c>
      <c r="K201" s="1" t="n">
        <f aca="false">IF(J201="Arbor_Acres", 1, IF(J201="ROSS_308", 2, IF(J201="Cobb_500", 3, IF(J201="Lohman_Brown", 4, IF(J201="Lingnan", 5, IF(J201="Unknown", 6, 7))))))</f>
        <v>3</v>
      </c>
      <c r="L201" s="1" t="str">
        <f aca="false">AMP_invivo_awal!I201</f>
        <v>unknown</v>
      </c>
      <c r="M201" s="1" t="n">
        <f aca="false">IF(L201="male", 1, IF(L201="female", 2, 3))</f>
        <v>3</v>
      </c>
      <c r="N201" s="1" t="str">
        <f aca="false">AMP_invivo_awal!J201</f>
        <v>8-28</v>
      </c>
      <c r="O201" s="1" t="str">
        <f aca="false">AMP_invivo_awal!K201</f>
        <v>29-42</v>
      </c>
      <c r="P201" s="1" t="str">
        <f aca="false">AMP_invivo_awal!L201</f>
        <v>8-42</v>
      </c>
      <c r="Q201" s="4" t="n">
        <v>1223</v>
      </c>
      <c r="R201" s="4" t="n">
        <v>50.6190476190476</v>
      </c>
      <c r="S201" s="4" t="n">
        <v>81.4761904761905</v>
      </c>
      <c r="T201" s="4" t="n">
        <v>1.61</v>
      </c>
      <c r="U201" s="4" t="n">
        <v>2018</v>
      </c>
      <c r="V201" s="4" t="n">
        <v>56.7857142857143</v>
      </c>
      <c r="W201" s="4" t="n">
        <v>142.857142857143</v>
      </c>
      <c r="X201" s="4" t="n">
        <v>2.52</v>
      </c>
      <c r="Y201" s="4" t="n">
        <v>2018</v>
      </c>
      <c r="Z201" s="4" t="n">
        <v>53.0857142857143</v>
      </c>
      <c r="AA201" s="4" t="n">
        <v>106</v>
      </c>
      <c r="AB201" s="4" t="n">
        <v>1.99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 t="n">
        <v>72.59</v>
      </c>
      <c r="AO201" s="4" t="n">
        <v>82.35</v>
      </c>
      <c r="AP201" s="0"/>
      <c r="AQ201" s="4" t="n">
        <v>2647</v>
      </c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 t="n">
        <v>1078.74</v>
      </c>
      <c r="DL201" s="4"/>
      <c r="DM201" s="4" t="n">
        <v>279.55</v>
      </c>
      <c r="DN201" s="4"/>
      <c r="DO201" s="4"/>
      <c r="DP201" s="4" t="n">
        <f aca="false">DJ201/DM201</f>
        <v>3.85884457163298</v>
      </c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</row>
    <row r="202" customFormat="false" ht="12.8" hidden="false" customHeight="false" outlineLevel="0" collapsed="false">
      <c r="A202" s="1" t="n">
        <f aca="false">AMP_invivo_awal!A202</f>
        <v>65</v>
      </c>
      <c r="B202" s="1" t="str">
        <f aca="false">AMP_invivo_awal!B202</f>
        <v>Aguirre_et_al.</v>
      </c>
      <c r="C202" s="1" t="n">
        <f aca="false">AMP_invivo_awal!C202</f>
        <v>2015</v>
      </c>
      <c r="D202" s="1" t="str">
        <f aca="false">AMP_invivo_awal!D202</f>
        <v>bovine_lactoferrin</v>
      </c>
      <c r="E202" s="1" t="str">
        <f aca="false">AMP_invivo_awal!E202</f>
        <v>purified_peptide</v>
      </c>
      <c r="F202" s="1" t="n">
        <f aca="false">IF(E202="control",1,IF(E202="peptide",2,IF(E202="crude_peptide",3,4)))</f>
        <v>4</v>
      </c>
      <c r="G202" s="1" t="str">
        <f aca="false">AMP_invivo_awal!F202</f>
        <v>feed</v>
      </c>
      <c r="H202" s="1" t="n">
        <f aca="false">AMP_invivo_awal!G202</f>
        <v>260</v>
      </c>
      <c r="I202" s="2" t="n">
        <f aca="false">H202</f>
        <v>260</v>
      </c>
      <c r="J202" s="1" t="str">
        <f aca="false">AMP_invivo_awal!H202</f>
        <v>Cobb_500</v>
      </c>
      <c r="K202" s="1" t="n">
        <f aca="false">IF(J202="Arbor_Acres", 1, IF(J202="ROSS_308", 2, IF(J202="Cobb_500", 3, IF(J202="Lohman_Brown", 4, IF(J202="Lingnan", 5, IF(J202="Unknown", 6, 7))))))</f>
        <v>3</v>
      </c>
      <c r="L202" s="1" t="str">
        <f aca="false">AMP_invivo_awal!I202</f>
        <v>unknown</v>
      </c>
      <c r="M202" s="1" t="n">
        <f aca="false">IF(L202="male", 1, IF(L202="female", 2, 3))</f>
        <v>3</v>
      </c>
      <c r="N202" s="1" t="str">
        <f aca="false">AMP_invivo_awal!J202</f>
        <v>8-28</v>
      </c>
      <c r="O202" s="1" t="str">
        <f aca="false">AMP_invivo_awal!K202</f>
        <v>29-42</v>
      </c>
      <c r="P202" s="1" t="str">
        <f aca="false">AMP_invivo_awal!L202</f>
        <v>8-42</v>
      </c>
      <c r="Q202" s="4" t="n">
        <v>1243</v>
      </c>
      <c r="R202" s="4" t="n">
        <v>51.4761904761905</v>
      </c>
      <c r="S202" s="4" t="n">
        <v>79.1428571428571</v>
      </c>
      <c r="T202" s="4" t="n">
        <v>1.54</v>
      </c>
      <c r="U202" s="4" t="n">
        <v>2103</v>
      </c>
      <c r="V202" s="4" t="n">
        <v>61.5</v>
      </c>
      <c r="W202" s="4" t="n">
        <v>138.714285714286</v>
      </c>
      <c r="X202" s="4" t="n">
        <v>2.27</v>
      </c>
      <c r="Y202" s="4" t="n">
        <v>2103</v>
      </c>
      <c r="Z202" s="4" t="n">
        <v>55.4857142857143</v>
      </c>
      <c r="AA202" s="4" t="n">
        <v>102.971428571429</v>
      </c>
      <c r="AB202" s="4" t="n">
        <v>1.86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 t="n">
        <v>71.87</v>
      </c>
      <c r="AO202" s="4" t="n">
        <v>84.25</v>
      </c>
      <c r="AP202" s="0"/>
      <c r="AQ202" s="4" t="n">
        <v>2819</v>
      </c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 t="n">
        <v>1247.5</v>
      </c>
      <c r="DL202" s="4"/>
      <c r="DM202" s="4" t="n">
        <v>301.3</v>
      </c>
      <c r="DN202" s="4"/>
      <c r="DO202" s="4"/>
      <c r="DP202" s="4" t="n">
        <f aca="false">DJ202/DM202</f>
        <v>4.14039163624295</v>
      </c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</row>
    <row r="203" customFormat="false" ht="12.8" hidden="false" customHeight="false" outlineLevel="0" collapsed="false">
      <c r="A203" s="1" t="n">
        <f aca="false">AMP_invivo_awal!A203</f>
        <v>65</v>
      </c>
      <c r="B203" s="1" t="str">
        <f aca="false">AMP_invivo_awal!B203</f>
        <v>Aguirre_et_al.</v>
      </c>
      <c r="C203" s="1" t="n">
        <f aca="false">AMP_invivo_awal!C203</f>
        <v>2015</v>
      </c>
      <c r="D203" s="1" t="str">
        <f aca="false">AMP_invivo_awal!D203</f>
        <v>bovine_lactoferrin</v>
      </c>
      <c r="E203" s="1" t="str">
        <f aca="false">AMP_invivo_awal!E203</f>
        <v>purified_peptide</v>
      </c>
      <c r="F203" s="1" t="n">
        <f aca="false">IF(E203="control",1,IF(E203="peptide",2,IF(E203="crude_peptide",3,4)))</f>
        <v>4</v>
      </c>
      <c r="G203" s="1" t="str">
        <f aca="false">AMP_invivo_awal!F203</f>
        <v>feed</v>
      </c>
      <c r="H203" s="1" t="n">
        <f aca="false">AMP_invivo_awal!G203</f>
        <v>520</v>
      </c>
      <c r="I203" s="2" t="n">
        <f aca="false">H203</f>
        <v>520</v>
      </c>
      <c r="J203" s="1" t="str">
        <f aca="false">AMP_invivo_awal!H203</f>
        <v>Cobb_500</v>
      </c>
      <c r="K203" s="1" t="n">
        <f aca="false">IF(J203="Arbor_Acres", 1, IF(J203="ROSS_308", 2, IF(J203="Cobb_500", 3, IF(J203="Lohman_Brown", 4, IF(J203="Lingnan", 5, IF(J203="Unknown", 6, 7))))))</f>
        <v>3</v>
      </c>
      <c r="L203" s="1" t="str">
        <f aca="false">AMP_invivo_awal!I203</f>
        <v>unknown</v>
      </c>
      <c r="M203" s="1" t="n">
        <f aca="false">IF(L203="male", 1, IF(L203="female", 2, 3))</f>
        <v>3</v>
      </c>
      <c r="N203" s="1" t="str">
        <f aca="false">AMP_invivo_awal!J203</f>
        <v>8-28</v>
      </c>
      <c r="O203" s="1" t="str">
        <f aca="false">AMP_invivo_awal!K203</f>
        <v>29-42</v>
      </c>
      <c r="P203" s="1" t="str">
        <f aca="false">AMP_invivo_awal!L203</f>
        <v>8-42</v>
      </c>
      <c r="Q203" s="4" t="n">
        <v>1188</v>
      </c>
      <c r="R203" s="4" t="n">
        <v>49.0476190476191</v>
      </c>
      <c r="S203" s="4" t="n">
        <v>80.5238095238095</v>
      </c>
      <c r="T203" s="4" t="n">
        <v>1.64</v>
      </c>
      <c r="U203" s="4" t="n">
        <v>2012</v>
      </c>
      <c r="V203" s="4" t="n">
        <v>58.8571428571429</v>
      </c>
      <c r="W203" s="4" t="n">
        <v>142.928571428571</v>
      </c>
      <c r="X203" s="4" t="n">
        <v>2.45</v>
      </c>
      <c r="Y203" s="4" t="n">
        <v>2012</v>
      </c>
      <c r="Z203" s="4" t="n">
        <v>52.9714285714286</v>
      </c>
      <c r="AA203" s="4" t="n">
        <v>105.485714285714</v>
      </c>
      <c r="AB203" s="4" t="n">
        <v>1.99</v>
      </c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 t="n">
        <v>62.15</v>
      </c>
      <c r="AO203" s="4" t="n">
        <v>78.23</v>
      </c>
      <c r="AP203" s="0"/>
      <c r="AQ203" s="4" t="n">
        <v>2534</v>
      </c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 t="n">
        <v>926.56</v>
      </c>
      <c r="DL203" s="4"/>
      <c r="DM203" s="4" t="n">
        <v>335.24</v>
      </c>
      <c r="DN203" s="4"/>
      <c r="DO203" s="4"/>
      <c r="DP203" s="4" t="n">
        <f aca="false">DJ203/DM203</f>
        <v>2.7638706598258</v>
      </c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</row>
    <row r="204" customFormat="false" ht="12.8" hidden="false" customHeight="false" outlineLevel="0" collapsed="false">
      <c r="A204" s="1" t="n">
        <f aca="false">AMP_invivo_awal!A204</f>
        <v>66</v>
      </c>
      <c r="B204" s="1" t="str">
        <f aca="false">AMP_invivo_awal!B204</f>
        <v>Beski_et_al.</v>
      </c>
      <c r="C204" s="1" t="n">
        <f aca="false">AMP_invivo_awal!C204</f>
        <v>2015</v>
      </c>
      <c r="D204" s="1" t="str">
        <f aca="false">AMP_invivo_awal!D204</f>
        <v>control</v>
      </c>
      <c r="E204" s="1" t="str">
        <f aca="false">AMP_invivo_awal!E204</f>
        <v>control</v>
      </c>
      <c r="F204" s="1" t="n">
        <f aca="false">IF(E204="control",1,IF(E204="peptide",2,IF(E204="crude_peptide",3,4)))</f>
        <v>1</v>
      </c>
      <c r="G204" s="1" t="str">
        <f aca="false">AMP_invivo_awal!F204</f>
        <v>control</v>
      </c>
      <c r="H204" s="1" t="n">
        <f aca="false">AMP_invivo_awal!G204</f>
        <v>0</v>
      </c>
      <c r="I204" s="2" t="n">
        <f aca="false">H204</f>
        <v>0</v>
      </c>
      <c r="J204" s="1" t="str">
        <f aca="false">AMP_invivo_awal!H204</f>
        <v>ROSS_308</v>
      </c>
      <c r="K204" s="1" t="n">
        <f aca="false">IF(J204="Arbor_Acres", 1, IF(J204="ROSS_308", 2, IF(J204="Cobb_500", 3, IF(J204="Lohman_Brown", 4, IF(J204="Lingnan", 5, IF(J204="Unknown", 6, 7))))))</f>
        <v>2</v>
      </c>
      <c r="L204" s="1" t="str">
        <f aca="false">AMP_invivo_awal!I204</f>
        <v>male</v>
      </c>
      <c r="M204" s="1" t="n">
        <f aca="false">IF(L204="male", 1, IF(L204="female", 2, 3))</f>
        <v>1</v>
      </c>
      <c r="N204" s="1" t="str">
        <f aca="false">AMP_invivo_awal!J204</f>
        <v>1-24</v>
      </c>
      <c r="O204" s="1" t="str">
        <f aca="false">AMP_invivo_awal!K204</f>
        <v>25-35</v>
      </c>
      <c r="P204" s="1" t="str">
        <f aca="false">AMP_invivo_awal!L204</f>
        <v>1-35</v>
      </c>
      <c r="Q204" s="4" t="n">
        <v>1394.1</v>
      </c>
      <c r="R204" s="4" t="n">
        <v>56.0015</v>
      </c>
      <c r="S204" s="4" t="n">
        <v>63.8417</v>
      </c>
      <c r="T204" s="4" t="n">
        <v>1.14</v>
      </c>
      <c r="U204" s="4" t="n">
        <v>2690.1</v>
      </c>
      <c r="V204" s="4" t="n">
        <v>117.8182</v>
      </c>
      <c r="W204" s="4" t="n">
        <v>234.9636</v>
      </c>
      <c r="X204" s="4" t="n">
        <v>1.9943</v>
      </c>
      <c r="Y204" s="4" t="n">
        <v>2690.1</v>
      </c>
      <c r="Z204" s="4" t="n">
        <v>75.8857</v>
      </c>
      <c r="AA204" s="4" t="n">
        <v>117.6229</v>
      </c>
      <c r="AB204" s="4" t="n">
        <v>1.55</v>
      </c>
      <c r="AC204" s="4" t="n">
        <v>9.5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 t="n">
        <v>3.1</v>
      </c>
      <c r="BL204" s="4"/>
      <c r="BM204" s="4"/>
      <c r="BN204" s="4"/>
      <c r="BO204" s="4"/>
      <c r="BP204" s="4"/>
      <c r="BQ204" s="4"/>
      <c r="BR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 t="n">
        <v>0.14</v>
      </c>
      <c r="EN204" s="4" t="n">
        <v>0.06</v>
      </c>
      <c r="EO204" s="4" t="n">
        <v>0.2</v>
      </c>
      <c r="EP204" s="4" t="n">
        <v>0.22</v>
      </c>
      <c r="EQ204" s="4" t="n">
        <v>0.08</v>
      </c>
      <c r="ER204" s="4" t="n">
        <v>0.17</v>
      </c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</row>
    <row r="205" customFormat="false" ht="12.8" hidden="false" customHeight="false" outlineLevel="0" collapsed="false">
      <c r="A205" s="1" t="n">
        <f aca="false">AMP_invivo_awal!A205</f>
        <v>66</v>
      </c>
      <c r="B205" s="1" t="str">
        <f aca="false">AMP_invivo_awal!B205</f>
        <v>Beski_et_al.</v>
      </c>
      <c r="C205" s="1" t="n">
        <f aca="false">AMP_invivo_awal!C205</f>
        <v>2015</v>
      </c>
      <c r="D205" s="1" t="str">
        <f aca="false">AMP_invivo_awal!D205</f>
        <v>spray_dried_porcine_plasma</v>
      </c>
      <c r="E205" s="1" t="str">
        <f aca="false">AMP_invivo_awal!E205</f>
        <v>crude_peptide</v>
      </c>
      <c r="F205" s="1" t="n">
        <f aca="false">IF(E205="control",1,IF(E205="peptide",2,IF(E205="crude_peptide",3,4)))</f>
        <v>3</v>
      </c>
      <c r="G205" s="1" t="str">
        <f aca="false">AMP_invivo_awal!F205</f>
        <v>feed</v>
      </c>
      <c r="H205" s="1" t="n">
        <f aca="false">AMP_invivo_awal!G205</f>
        <v>10000</v>
      </c>
      <c r="I205" s="2" t="n">
        <f aca="false">H205</f>
        <v>10000</v>
      </c>
      <c r="J205" s="1" t="str">
        <f aca="false">AMP_invivo_awal!H205</f>
        <v>ROSS_308</v>
      </c>
      <c r="K205" s="1" t="n">
        <f aca="false">IF(J205="Arbor_Acres", 1, IF(J205="ROSS_308", 2, IF(J205="Cobb_500", 3, IF(J205="Lohman_Brown", 4, IF(J205="Lingnan", 5, IF(J205="Unknown", 6, 7))))))</f>
        <v>2</v>
      </c>
      <c r="L205" s="1" t="str">
        <f aca="false">AMP_invivo_awal!I205</f>
        <v>male</v>
      </c>
      <c r="M205" s="1" t="n">
        <f aca="false">IF(L205="male", 1, IF(L205="female", 2, 3))</f>
        <v>1</v>
      </c>
      <c r="N205" s="1" t="str">
        <f aca="false">AMP_invivo_awal!J205</f>
        <v>1-24</v>
      </c>
      <c r="O205" s="1" t="str">
        <f aca="false">AMP_invivo_awal!K205</f>
        <v>25-35</v>
      </c>
      <c r="P205" s="1" t="str">
        <f aca="false">AMP_invivo_awal!L205</f>
        <v>1-35</v>
      </c>
      <c r="Q205" s="4" t="n">
        <v>1390.5</v>
      </c>
      <c r="R205" s="4" t="n">
        <v>56.029</v>
      </c>
      <c r="S205" s="4" t="n">
        <v>64.4333</v>
      </c>
      <c r="T205" s="4" t="n">
        <v>1.15</v>
      </c>
      <c r="U205" s="4" t="n">
        <v>2676.7</v>
      </c>
      <c r="V205" s="4" t="n">
        <v>116.9273</v>
      </c>
      <c r="W205" s="4" t="n">
        <v>240.3364</v>
      </c>
      <c r="X205" s="4" t="n">
        <v>2.0554</v>
      </c>
      <c r="Y205" s="4" t="n">
        <v>2676.7</v>
      </c>
      <c r="Z205" s="0" t="n">
        <v>75.2938</v>
      </c>
      <c r="AA205" s="0" t="n">
        <v>119.7171</v>
      </c>
      <c r="AB205" s="4" t="n">
        <v>1.59</v>
      </c>
      <c r="AC205" s="4" t="n">
        <v>13.1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 t="n">
        <v>2.9</v>
      </c>
      <c r="BL205" s="4"/>
      <c r="BM205" s="4"/>
      <c r="BN205" s="4"/>
      <c r="BO205" s="4"/>
      <c r="BP205" s="4"/>
      <c r="BQ205" s="4"/>
      <c r="BR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 t="n">
        <v>0.22</v>
      </c>
      <c r="EN205" s="4" t="n">
        <v>0.08</v>
      </c>
      <c r="EO205" s="4" t="n">
        <v>0.24</v>
      </c>
      <c r="EP205" s="4" t="n">
        <v>0.18</v>
      </c>
      <c r="EQ205" s="4" t="n">
        <v>0.08</v>
      </c>
      <c r="ER205" s="4" t="n">
        <v>0.13</v>
      </c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</row>
    <row r="206" customFormat="false" ht="12.8" hidden="false" customHeight="false" outlineLevel="0" collapsed="false">
      <c r="A206" s="1" t="n">
        <f aca="false">AMP_invivo_awal!A206</f>
        <v>66</v>
      </c>
      <c r="B206" s="1" t="str">
        <f aca="false">AMP_invivo_awal!B206</f>
        <v>Beski_et_al.</v>
      </c>
      <c r="C206" s="1" t="n">
        <f aca="false">AMP_invivo_awal!C206</f>
        <v>2015</v>
      </c>
      <c r="D206" s="1" t="str">
        <f aca="false">AMP_invivo_awal!D206</f>
        <v>spray_dried_porcine_plasma</v>
      </c>
      <c r="E206" s="1" t="str">
        <f aca="false">AMP_invivo_awal!E206</f>
        <v>crude_peptide</v>
      </c>
      <c r="F206" s="1" t="n">
        <f aca="false">IF(E206="control",1,IF(E206="peptide",2,IF(E206="crude_peptide",3,4)))</f>
        <v>3</v>
      </c>
      <c r="G206" s="1" t="str">
        <f aca="false">AMP_invivo_awal!F206</f>
        <v>feed</v>
      </c>
      <c r="H206" s="1" t="n">
        <f aca="false">AMP_invivo_awal!G206</f>
        <v>20000</v>
      </c>
      <c r="I206" s="2" t="n">
        <f aca="false">H206</f>
        <v>20000</v>
      </c>
      <c r="J206" s="1" t="str">
        <f aca="false">AMP_invivo_awal!H206</f>
        <v>ROSS_308</v>
      </c>
      <c r="K206" s="1" t="n">
        <f aca="false">IF(J206="Arbor_Acres", 1, IF(J206="ROSS_308", 2, IF(J206="Cobb_500", 3, IF(J206="Lohman_Brown", 4, IF(J206="Lingnan", 5, IF(J206="Unknown", 6, 7))))))</f>
        <v>2</v>
      </c>
      <c r="L206" s="1" t="str">
        <f aca="false">AMP_invivo_awal!I206</f>
        <v>male</v>
      </c>
      <c r="M206" s="1" t="n">
        <f aca="false">IF(L206="male", 1, IF(L206="female", 2, 3))</f>
        <v>1</v>
      </c>
      <c r="N206" s="1" t="str">
        <f aca="false">AMP_invivo_awal!J206</f>
        <v>1-24</v>
      </c>
      <c r="O206" s="1" t="str">
        <f aca="false">AMP_invivo_awal!K206</f>
        <v>25-35</v>
      </c>
      <c r="P206" s="1" t="str">
        <f aca="false">AMP_invivo_awal!L206</f>
        <v>1-35</v>
      </c>
      <c r="Q206" s="4" t="n">
        <v>1361.6</v>
      </c>
      <c r="R206" s="4" t="n">
        <v>54.7332</v>
      </c>
      <c r="S206" s="4" t="n">
        <v>62.3958</v>
      </c>
      <c r="T206" s="4" t="n">
        <v>1.14</v>
      </c>
      <c r="U206" s="4" t="n">
        <v>2690.7</v>
      </c>
      <c r="V206" s="4" t="n">
        <v>120.8273</v>
      </c>
      <c r="W206" s="4" t="n">
        <v>235.3545</v>
      </c>
      <c r="X206" s="4" t="n">
        <v>1.9479</v>
      </c>
      <c r="Y206" s="4" t="n">
        <v>2690.7</v>
      </c>
      <c r="Z206" s="0" t="n">
        <v>75.3253</v>
      </c>
      <c r="AA206" s="0" t="n">
        <v>116.7543</v>
      </c>
      <c r="AB206" s="4" t="n">
        <v>1.55</v>
      </c>
      <c r="AC206" s="4" t="n">
        <v>4.8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 t="n">
        <v>2.9</v>
      </c>
      <c r="BL206" s="4"/>
      <c r="BM206" s="4"/>
      <c r="BN206" s="4"/>
      <c r="BO206" s="4"/>
      <c r="BP206" s="4"/>
      <c r="BQ206" s="4"/>
      <c r="BR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 t="n">
        <v>0.19</v>
      </c>
      <c r="EN206" s="4" t="n">
        <v>0.08</v>
      </c>
      <c r="EO206" s="4" t="n">
        <v>0.19</v>
      </c>
      <c r="EP206" s="4" t="n">
        <v>0.18</v>
      </c>
      <c r="EQ206" s="4" t="n">
        <v>0.07</v>
      </c>
      <c r="ER206" s="4" t="n">
        <v>0.17</v>
      </c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</row>
    <row r="207" customFormat="false" ht="12.8" hidden="false" customHeight="false" outlineLevel="0" collapsed="false">
      <c r="A207" s="1" t="n">
        <f aca="false">AMP_invivo_awal!A207</f>
        <v>67</v>
      </c>
      <c r="B207" s="1" t="str">
        <f aca="false">AMP_invivo_awal!B207</f>
        <v>Enany_et_al.</v>
      </c>
      <c r="C207" s="1" t="n">
        <f aca="false">AMP_invivo_awal!C207</f>
        <v>2017</v>
      </c>
      <c r="D207" s="1" t="str">
        <f aca="false">AMP_invivo_awal!D207</f>
        <v>control</v>
      </c>
      <c r="E207" s="1" t="str">
        <f aca="false">AMP_invivo_awal!E207</f>
        <v>control</v>
      </c>
      <c r="F207" s="1" t="n">
        <f aca="false">IF(E207="control",1,IF(E207="peptide",2,IF(E207="crude_peptide",3,4)))</f>
        <v>1</v>
      </c>
      <c r="G207" s="1" t="str">
        <f aca="false">AMP_invivo_awal!F207</f>
        <v>control</v>
      </c>
      <c r="H207" s="1" t="n">
        <f aca="false">AMP_invivo_awal!G207</f>
        <v>0</v>
      </c>
      <c r="I207" s="2" t="n">
        <f aca="false">H207</f>
        <v>0</v>
      </c>
      <c r="J207" s="1" t="str">
        <f aca="false">AMP_invivo_awal!H207</f>
        <v>Hubbard</v>
      </c>
      <c r="K207" s="1" t="n">
        <f aca="false">IF(J207="Arbor_Acres", 1, IF(J207="ROSS_308", 2, IF(J207="Cobb_500", 3, IF(J207="Lohman_Brown", 4, IF(J207="Lingnan", 5, IF(J207="Unknown", 6, 7))))))</f>
        <v>7</v>
      </c>
      <c r="L207" s="1" t="str">
        <f aca="false">AMP_invivo_awal!I207</f>
        <v>mix</v>
      </c>
      <c r="M207" s="1" t="n">
        <f aca="false">IF(L207="male", 1, IF(L207="female", 2, 3))</f>
        <v>3</v>
      </c>
      <c r="N207" s="1" t="str">
        <f aca="false">AMP_invivo_awal!J207</f>
        <v>unknown</v>
      </c>
      <c r="O207" s="1" t="str">
        <f aca="false">AMP_invivo_awal!K207</f>
        <v>unknown</v>
      </c>
      <c r="P207" s="1" t="str">
        <f aca="false">AMP_invivo_awal!L207</f>
        <v>1-42</v>
      </c>
      <c r="Q207" s="4"/>
      <c r="R207" s="4"/>
      <c r="S207" s="4"/>
      <c r="T207" s="4"/>
      <c r="U207" s="4"/>
      <c r="V207" s="4"/>
      <c r="W207" s="4"/>
      <c r="X207" s="4"/>
      <c r="Y207" s="4" t="n">
        <v>1779.4</v>
      </c>
      <c r="Z207" s="4" t="n">
        <f aca="false">1731.79/42</f>
        <v>41.2330952380952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 t="n">
        <v>5.89</v>
      </c>
      <c r="EJ207" s="4"/>
      <c r="EK207" s="4" t="n">
        <v>6.47</v>
      </c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</row>
    <row r="208" customFormat="false" ht="12.8" hidden="false" customHeight="false" outlineLevel="0" collapsed="false">
      <c r="A208" s="1" t="n">
        <f aca="false">AMP_invivo_awal!A208</f>
        <v>67</v>
      </c>
      <c r="B208" s="1" t="str">
        <f aca="false">AMP_invivo_awal!B208</f>
        <v>Enany_et_al.</v>
      </c>
      <c r="C208" s="1" t="n">
        <f aca="false">AMP_invivo_awal!C208</f>
        <v>2017</v>
      </c>
      <c r="D208" s="1" t="str">
        <f aca="false">AMP_invivo_awal!D208</f>
        <v>lactoferrin</v>
      </c>
      <c r="E208" s="1" t="str">
        <f aca="false">AMP_invivo_awal!E208</f>
        <v>purified_peptide</v>
      </c>
      <c r="F208" s="1" t="n">
        <f aca="false">IF(E208="control",1,IF(E208="peptide",2,IF(E208="crude_peptide",3,4)))</f>
        <v>4</v>
      </c>
      <c r="G208" s="1" t="str">
        <f aca="false">AMP_invivo_awal!F208</f>
        <v>feed</v>
      </c>
      <c r="H208" s="1" t="n">
        <f aca="false">AMP_invivo_awal!G208</f>
        <v>250</v>
      </c>
      <c r="I208" s="2" t="n">
        <f aca="false">H208</f>
        <v>250</v>
      </c>
      <c r="J208" s="1" t="str">
        <f aca="false">AMP_invivo_awal!H208</f>
        <v>Hubbard</v>
      </c>
      <c r="K208" s="1" t="n">
        <f aca="false">IF(J208="Arbor_Acres", 1, IF(J208="ROSS_308", 2, IF(J208="Cobb_500", 3, IF(J208="Lohman_Brown", 4, IF(J208="Lingnan", 5, IF(J208="Unknown", 6, 7))))))</f>
        <v>7</v>
      </c>
      <c r="L208" s="1" t="str">
        <f aca="false">AMP_invivo_awal!I208</f>
        <v>mix</v>
      </c>
      <c r="M208" s="1" t="n">
        <f aca="false">IF(L208="male", 1, IF(L208="female", 2, 3))</f>
        <v>3</v>
      </c>
      <c r="N208" s="1" t="str">
        <f aca="false">AMP_invivo_awal!J208</f>
        <v>unknown</v>
      </c>
      <c r="O208" s="1" t="str">
        <f aca="false">AMP_invivo_awal!K208</f>
        <v>unknown</v>
      </c>
      <c r="P208" s="1" t="str">
        <f aca="false">AMP_invivo_awal!L208</f>
        <v>1-42</v>
      </c>
      <c r="Q208" s="4"/>
      <c r="R208" s="4"/>
      <c r="S208" s="4"/>
      <c r="T208" s="4"/>
      <c r="U208" s="4"/>
      <c r="V208" s="4"/>
      <c r="W208" s="4"/>
      <c r="X208" s="4"/>
      <c r="Y208" s="4" t="n">
        <v>2221.8</v>
      </c>
      <c r="Z208" s="4" t="n">
        <f aca="false">2176.28/42</f>
        <v>51.8161904761905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 t="n">
        <v>6.42</v>
      </c>
      <c r="EJ208" s="4"/>
      <c r="EK208" s="4" t="n">
        <v>7.01</v>
      </c>
      <c r="EL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</row>
    <row r="209" customFormat="false" ht="12.8" hidden="false" customHeight="false" outlineLevel="0" collapsed="false">
      <c r="A209" s="1" t="n">
        <f aca="false">AMP_invivo_awal!A209</f>
        <v>68</v>
      </c>
      <c r="B209" s="1" t="str">
        <f aca="false">AMP_invivo_awal!B209</f>
        <v>Wang_et_al.</v>
      </c>
      <c r="C209" s="1" t="n">
        <f aca="false">AMP_invivo_awal!C209</f>
        <v>2020</v>
      </c>
      <c r="D209" s="1" t="str">
        <f aca="false">AMP_invivo_awal!D209</f>
        <v>control</v>
      </c>
      <c r="E209" s="1" t="str">
        <f aca="false">AMP_invivo_awal!E209</f>
        <v>control</v>
      </c>
      <c r="F209" s="1" t="n">
        <f aca="false">IF(E209="control",1,IF(E209="peptide",2,IF(E209="crude_peptide",3,4)))</f>
        <v>1</v>
      </c>
      <c r="G209" s="1" t="str">
        <f aca="false">AMP_invivo_awal!F209</f>
        <v>control</v>
      </c>
      <c r="H209" s="1" t="n">
        <f aca="false">AMP_invivo_awal!G209</f>
        <v>0</v>
      </c>
      <c r="I209" s="2" t="n">
        <f aca="false">H209</f>
        <v>0</v>
      </c>
      <c r="J209" s="1" t="str">
        <f aca="false">AMP_invivo_awal!H209</f>
        <v>Arbor_Acres</v>
      </c>
      <c r="K209" s="1" t="n">
        <f aca="false">IF(J209="Arbor_Acres", 1, IF(J209="ROSS_308", 2, IF(J209="Cobb_500", 3, IF(J209="Lohman_Brown", 4, IF(J209="Lingnan", 5, IF(J209="Unknown", 6, 7))))))</f>
        <v>1</v>
      </c>
      <c r="L209" s="1" t="str">
        <f aca="false">AMP_invivo_awal!I209</f>
        <v>male</v>
      </c>
      <c r="M209" s="1" t="n">
        <f aca="false">IF(L209="male", 1, IF(L209="female", 2, 3))</f>
        <v>1</v>
      </c>
      <c r="N209" s="1" t="str">
        <f aca="false">AMP_invivo_awal!J209</f>
        <v>1-21</v>
      </c>
      <c r="O209" s="1" t="str">
        <f aca="false">AMP_invivo_awal!K209</f>
        <v>22-42</v>
      </c>
      <c r="P209" s="1" t="str">
        <f aca="false">AMP_invivo_awal!L209</f>
        <v>1-42</v>
      </c>
      <c r="Q209" s="4" t="n">
        <v>917.239436619718</v>
      </c>
      <c r="R209" s="4" t="n">
        <v>41.5828303152247</v>
      </c>
      <c r="S209" s="4" t="n">
        <v>59.0476190476191</v>
      </c>
      <c r="T209" s="4" t="n">
        <v>1.42</v>
      </c>
      <c r="U209" s="4" t="n">
        <v>2496.63157894737</v>
      </c>
      <c r="V209" s="4" t="n">
        <v>75.20914963465</v>
      </c>
      <c r="W209" s="4" t="n">
        <v>162.857142857143</v>
      </c>
      <c r="X209" s="4" t="n">
        <v>2.17</v>
      </c>
      <c r="Y209" s="4" t="n">
        <v>2496.63157894737</v>
      </c>
      <c r="Z209" s="4" t="n">
        <v>116.791979949875</v>
      </c>
      <c r="AA209" s="4" t="n">
        <v>221.904761904762</v>
      </c>
      <c r="AB209" s="4" t="n">
        <v>1.9</v>
      </c>
      <c r="AC209" s="4" t="n">
        <v>5.03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 t="n">
        <v>636.27</v>
      </c>
      <c r="DK209" s="4" t="n">
        <v>303.57</v>
      </c>
      <c r="DL209" s="4" t="n">
        <v>242</v>
      </c>
      <c r="DM209" s="4" t="n">
        <v>90.56</v>
      </c>
      <c r="DN209" s="4" t="n">
        <v>97.94</v>
      </c>
      <c r="DO209" s="4" t="n">
        <v>75.11</v>
      </c>
      <c r="DP209" s="4" t="n">
        <f aca="false">DJ209/DM209</f>
        <v>7.02594964664311</v>
      </c>
      <c r="DQ209" s="4" t="n">
        <f aca="false">DK209/DN209</f>
        <v>3.0995507453543</v>
      </c>
      <c r="DR209" s="4" t="n">
        <f aca="false">DL209/DO209</f>
        <v>3.22194115297564</v>
      </c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</row>
    <row r="210" customFormat="false" ht="12.8" hidden="false" customHeight="false" outlineLevel="0" collapsed="false">
      <c r="A210" s="1" t="n">
        <f aca="false">AMP_invivo_awal!A210</f>
        <v>68</v>
      </c>
      <c r="B210" s="1" t="str">
        <f aca="false">AMP_invivo_awal!B210</f>
        <v>Wang_et_al.</v>
      </c>
      <c r="C210" s="1" t="n">
        <f aca="false">AMP_invivo_awal!C210</f>
        <v>2020</v>
      </c>
      <c r="D210" s="1" t="str">
        <f aca="false">AMP_invivo_awal!D210</f>
        <v>microcin_j28</v>
      </c>
      <c r="E210" s="1" t="str">
        <f aca="false">AMP_invivo_awal!E210</f>
        <v>purified_peptide</v>
      </c>
      <c r="F210" s="1" t="n">
        <f aca="false">IF(E210="control",1,IF(E210="peptide",2,IF(E210="crude_peptide",3,4)))</f>
        <v>4</v>
      </c>
      <c r="G210" s="1" t="str">
        <f aca="false">AMP_invivo_awal!F210</f>
        <v>feed</v>
      </c>
      <c r="H210" s="1" t="n">
        <f aca="false">AMP_invivo_awal!G210</f>
        <v>0.5</v>
      </c>
      <c r="I210" s="2" t="n">
        <f aca="false">H210</f>
        <v>0.5</v>
      </c>
      <c r="J210" s="1" t="str">
        <f aca="false">AMP_invivo_awal!H210</f>
        <v>Arbor_Acres</v>
      </c>
      <c r="K210" s="1" t="n">
        <f aca="false">IF(J210="Arbor_Acres", 1, IF(J210="ROSS_308", 2, IF(J210="Cobb_500", 3, IF(J210="Lohman_Brown", 4, IF(J210="Lingnan", 5, IF(J210="Unknown", 6, 7))))))</f>
        <v>1</v>
      </c>
      <c r="L210" s="1" t="str">
        <f aca="false">AMP_invivo_awal!I210</f>
        <v>male</v>
      </c>
      <c r="M210" s="1" t="n">
        <f aca="false">IF(L210="male", 1, IF(L210="female", 2, 3))</f>
        <v>1</v>
      </c>
      <c r="N210" s="1" t="str">
        <f aca="false">AMP_invivo_awal!J210</f>
        <v>1-21</v>
      </c>
      <c r="O210" s="1" t="str">
        <f aca="false">AMP_invivo_awal!K210</f>
        <v>22-42</v>
      </c>
      <c r="P210" s="1" t="str">
        <f aca="false">AMP_invivo_awal!L210</f>
        <v>1-42</v>
      </c>
      <c r="Q210" s="4" t="n">
        <v>950.474820143885</v>
      </c>
      <c r="R210" s="4" t="n">
        <v>43.1654676258993</v>
      </c>
      <c r="S210" s="4" t="n">
        <v>60</v>
      </c>
      <c r="T210" s="4" t="n">
        <v>1.39</v>
      </c>
      <c r="U210" s="4" t="n">
        <v>2554.98901098902</v>
      </c>
      <c r="V210" s="4" t="n">
        <v>76.4054376592919</v>
      </c>
      <c r="W210" s="4" t="n">
        <v>157.619047619048</v>
      </c>
      <c r="X210" s="4" t="n">
        <v>2.06</v>
      </c>
      <c r="Y210" s="4" t="n">
        <v>2554.98901098902</v>
      </c>
      <c r="Z210" s="4" t="n">
        <v>119.570905285191</v>
      </c>
      <c r="AA210" s="4" t="n">
        <v>217.619047619048</v>
      </c>
      <c r="AB210" s="4" t="n">
        <v>1.82</v>
      </c>
      <c r="AC210" s="4" t="n">
        <v>2.78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 t="n">
        <v>686.04</v>
      </c>
      <c r="DK210" s="4" t="n">
        <v>325.15</v>
      </c>
      <c r="DL210" s="4" t="n">
        <v>236.19</v>
      </c>
      <c r="DM210" s="4" t="n">
        <v>90.2</v>
      </c>
      <c r="DN210" s="4" t="n">
        <v>96.66</v>
      </c>
      <c r="DO210" s="4" t="n">
        <v>60.72</v>
      </c>
      <c r="DP210" s="4" t="n">
        <f aca="false">DJ210/DM210</f>
        <v>7.60576496674058</v>
      </c>
      <c r="DQ210" s="4" t="n">
        <f aca="false">DK210/DN210</f>
        <v>3.36385267949514</v>
      </c>
      <c r="DR210" s="4" t="n">
        <f aca="false">DL210/DO210</f>
        <v>3.88982213438735</v>
      </c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</row>
    <row r="211" customFormat="false" ht="12.8" hidden="false" customHeight="false" outlineLevel="0" collapsed="false">
      <c r="A211" s="1" t="n">
        <f aca="false">AMP_invivo_awal!A211</f>
        <v>68</v>
      </c>
      <c r="B211" s="1" t="str">
        <f aca="false">AMP_invivo_awal!B211</f>
        <v>Wang_et_al.</v>
      </c>
      <c r="C211" s="1" t="n">
        <f aca="false">AMP_invivo_awal!C211</f>
        <v>2020</v>
      </c>
      <c r="D211" s="1" t="str">
        <f aca="false">AMP_invivo_awal!D211</f>
        <v>microcin_j28</v>
      </c>
      <c r="E211" s="1" t="str">
        <f aca="false">AMP_invivo_awal!E211</f>
        <v>purified_peptide</v>
      </c>
      <c r="F211" s="1" t="n">
        <f aca="false">IF(E211="control",1,IF(E211="peptide",2,IF(E211="crude_peptide",3,4)))</f>
        <v>4</v>
      </c>
      <c r="G211" s="1" t="str">
        <f aca="false">AMP_invivo_awal!F211</f>
        <v>feed</v>
      </c>
      <c r="H211" s="1" t="n">
        <f aca="false">AMP_invivo_awal!G211</f>
        <v>1</v>
      </c>
      <c r="I211" s="2" t="n">
        <f aca="false">H211</f>
        <v>1</v>
      </c>
      <c r="J211" s="1" t="str">
        <f aca="false">AMP_invivo_awal!H211</f>
        <v>Arbor_Acres</v>
      </c>
      <c r="K211" s="1" t="n">
        <f aca="false">IF(J211="Arbor_Acres", 1, IF(J211="ROSS_308", 2, IF(J211="Cobb_500", 3, IF(J211="Lohman_Brown", 4, IF(J211="Lingnan", 5, IF(J211="Unknown", 6, 7))))))</f>
        <v>1</v>
      </c>
      <c r="L211" s="1" t="str">
        <f aca="false">AMP_invivo_awal!I211</f>
        <v>male</v>
      </c>
      <c r="M211" s="1" t="n">
        <f aca="false">IF(L211="male", 1, IF(L211="female", 2, 3))</f>
        <v>1</v>
      </c>
      <c r="N211" s="1" t="str">
        <f aca="false">AMP_invivo_awal!J211</f>
        <v>1-21</v>
      </c>
      <c r="O211" s="1" t="str">
        <f aca="false">AMP_invivo_awal!K211</f>
        <v>22-42</v>
      </c>
      <c r="P211" s="1" t="str">
        <f aca="false">AMP_invivo_awal!L211</f>
        <v>1-42</v>
      </c>
      <c r="Q211" s="4" t="n">
        <v>936.857142857143</v>
      </c>
      <c r="R211" s="4" t="n">
        <v>42.5170068027211</v>
      </c>
      <c r="S211" s="4" t="n">
        <v>59.5238095238095</v>
      </c>
      <c r="T211" s="4" t="n">
        <v>1.4</v>
      </c>
      <c r="U211" s="4" t="n">
        <v>2557.66120218579</v>
      </c>
      <c r="V211" s="4" t="n">
        <v>77.1811456823167</v>
      </c>
      <c r="W211" s="4" t="n">
        <v>159.52380952381</v>
      </c>
      <c r="X211" s="4" t="n">
        <v>2.07</v>
      </c>
      <c r="Y211" s="4" t="n">
        <v>2557.66120218579</v>
      </c>
      <c r="Z211" s="4" t="n">
        <v>119.698152485038</v>
      </c>
      <c r="AA211" s="4" t="n">
        <v>219.047619047619</v>
      </c>
      <c r="AB211" s="4" t="n">
        <v>1.83</v>
      </c>
      <c r="AC211" s="4" t="n">
        <v>2.43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 t="n">
        <v>695.05</v>
      </c>
      <c r="DK211" s="4" t="n">
        <v>331.47</v>
      </c>
      <c r="DL211" s="4" t="n">
        <v>242.56</v>
      </c>
      <c r="DM211" s="4" t="n">
        <v>91.42</v>
      </c>
      <c r="DN211" s="4" t="n">
        <v>96.37</v>
      </c>
      <c r="DO211" s="4" t="n">
        <v>60.53</v>
      </c>
      <c r="DP211" s="4" t="n">
        <f aca="false">DJ211/DM211</f>
        <v>7.60282213957558</v>
      </c>
      <c r="DQ211" s="4" t="n">
        <f aca="false">DK211/DN211</f>
        <v>3.43955587838539</v>
      </c>
      <c r="DR211" s="4" t="n">
        <f aca="false">DL211/DO211</f>
        <v>4.00726912274905</v>
      </c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</row>
    <row r="212" customFormat="false" ht="12.8" hidden="false" customHeight="false" outlineLevel="0" collapsed="false">
      <c r="I212" s="2"/>
    </row>
    <row r="213" customFormat="false" ht="12.8" hidden="false" customHeight="false" outlineLevel="0" collapsed="false">
      <c r="I213" s="2"/>
    </row>
    <row r="214" customFormat="false" ht="12.8" hidden="false" customHeight="false" outlineLevel="0" collapsed="false">
      <c r="I214" s="2"/>
    </row>
    <row r="215" customFormat="false" ht="12.8" hidden="false" customHeight="false" outlineLevel="0" collapsed="false">
      <c r="I215" s="2"/>
    </row>
    <row r="216" customFormat="false" ht="12.8" hidden="false" customHeight="false" outlineLevel="0" collapsed="false">
      <c r="I216" s="2"/>
    </row>
    <row r="217" customFormat="false" ht="12.8" hidden="false" customHeight="false" outlineLevel="0" collapsed="false">
      <c r="I217" s="2"/>
    </row>
    <row r="218" customFormat="false" ht="12.8" hidden="false" customHeight="false" outlineLevel="0" collapsed="false">
      <c r="I218" s="2"/>
    </row>
    <row r="219" customFormat="false" ht="12.8" hidden="false" customHeight="false" outlineLevel="0" collapsed="false">
      <c r="I219" s="2"/>
    </row>
    <row r="220" customFormat="false" ht="12.8" hidden="false" customHeight="false" outlineLevel="0" collapsed="false">
      <c r="I220" s="2"/>
    </row>
    <row r="221" customFormat="false" ht="12.8" hidden="false" customHeight="false" outlineLevel="0" collapsed="false">
      <c r="I221" s="2"/>
    </row>
    <row r="222" customFormat="false" ht="12.8" hidden="false" customHeight="false" outlineLevel="0" collapsed="false">
      <c r="I222" s="2"/>
    </row>
    <row r="223" customFormat="false" ht="12.8" hidden="false" customHeight="false" outlineLevel="0" collapsed="false">
      <c r="I223" s="2"/>
    </row>
    <row r="224" customFormat="false" ht="12.8" hidden="false" customHeight="false" outlineLevel="0" collapsed="false">
      <c r="I224" s="2"/>
    </row>
    <row r="225" customFormat="false" ht="12.8" hidden="false" customHeight="false" outlineLevel="0" collapsed="false">
      <c r="I225" s="2"/>
    </row>
    <row r="226" customFormat="false" ht="12.8" hidden="false" customHeight="false" outlineLevel="0" collapsed="false">
      <c r="I226" s="2"/>
    </row>
    <row r="227" customFormat="false" ht="12.8" hidden="false" customHeight="false" outlineLevel="0" collapsed="false">
      <c r="I227" s="2"/>
    </row>
    <row r="228" customFormat="false" ht="12.8" hidden="false" customHeight="false" outlineLevel="0" collapsed="false">
      <c r="I228" s="2"/>
    </row>
    <row r="229" customFormat="false" ht="12.8" hidden="false" customHeight="false" outlineLevel="0" collapsed="false">
      <c r="I229" s="2"/>
    </row>
    <row r="230" customFormat="false" ht="12.8" hidden="false" customHeight="false" outlineLevel="0" collapsed="false">
      <c r="I230" s="2"/>
    </row>
    <row r="231" customFormat="false" ht="12.8" hidden="false" customHeight="false" outlineLevel="0" collapsed="false">
      <c r="I231" s="2"/>
    </row>
    <row r="232" customFormat="false" ht="12.8" hidden="false" customHeight="false" outlineLevel="0" collapsed="false">
      <c r="I232" s="2"/>
    </row>
    <row r="233" customFormat="false" ht="12.8" hidden="false" customHeight="false" outlineLevel="0" collapsed="false">
      <c r="I233" s="2"/>
    </row>
    <row r="234" customFormat="false" ht="12.8" hidden="false" customHeight="false" outlineLevel="0" collapsed="false">
      <c r="I234" s="2"/>
    </row>
    <row r="235" customFormat="false" ht="12.8" hidden="false" customHeight="false" outlineLevel="0" collapsed="false">
      <c r="I235" s="2"/>
    </row>
    <row r="236" customFormat="false" ht="12.8" hidden="false" customHeight="false" outlineLevel="0" collapsed="false">
      <c r="I236" s="2"/>
    </row>
    <row r="237" customFormat="false" ht="12.8" hidden="false" customHeight="false" outlineLevel="0" collapsed="false">
      <c r="I237" s="2"/>
    </row>
    <row r="238" customFormat="false" ht="12.8" hidden="false" customHeight="false" outlineLevel="0" collapsed="false">
      <c r="I238" s="2"/>
    </row>
    <row r="239" customFormat="false" ht="12.8" hidden="false" customHeight="false" outlineLevel="0" collapsed="false">
      <c r="I239" s="2"/>
    </row>
    <row r="240" customFormat="false" ht="12.8" hidden="false" customHeight="false" outlineLevel="0" collapsed="false">
      <c r="I240" s="2"/>
    </row>
    <row r="241" customFormat="false" ht="12.8" hidden="false" customHeight="false" outlineLevel="0" collapsed="false">
      <c r="I241" s="2"/>
    </row>
    <row r="242" customFormat="false" ht="12.8" hidden="false" customHeight="false" outlineLevel="0" collapsed="false">
      <c r="I242" s="2"/>
    </row>
    <row r="243" customFormat="false" ht="12.8" hidden="false" customHeight="false" outlineLevel="0" collapsed="false">
      <c r="I243" s="2"/>
    </row>
    <row r="244" customFormat="false" ht="12.8" hidden="false" customHeight="false" outlineLevel="0" collapsed="false">
      <c r="I244" s="2"/>
    </row>
    <row r="245" customFormat="false" ht="12.8" hidden="false" customHeight="false" outlineLevel="0" collapsed="false">
      <c r="I245" s="2"/>
    </row>
    <row r="246" customFormat="false" ht="12.8" hidden="false" customHeight="false" outlineLevel="0" collapsed="false">
      <c r="I246" s="2"/>
    </row>
    <row r="247" customFormat="false" ht="12.8" hidden="false" customHeight="false" outlineLevel="0" collapsed="false">
      <c r="I247" s="2"/>
    </row>
    <row r="248" customFormat="false" ht="12.8" hidden="false" customHeight="false" outlineLevel="0" collapsed="false">
      <c r="I248" s="2"/>
    </row>
    <row r="249" customFormat="false" ht="12.8" hidden="false" customHeight="false" outlineLevel="0" collapsed="false">
      <c r="I249" s="2"/>
    </row>
    <row r="250" customFormat="false" ht="12.8" hidden="false" customHeight="false" outlineLevel="0" collapsed="false">
      <c r="I250" s="2"/>
    </row>
    <row r="251" customFormat="false" ht="12.8" hidden="false" customHeight="false" outlineLevel="0" collapsed="false">
      <c r="I251" s="2"/>
    </row>
    <row r="252" customFormat="false" ht="12.8" hidden="false" customHeight="false" outlineLevel="0" collapsed="false">
      <c r="I252" s="2"/>
    </row>
    <row r="253" customFormat="false" ht="12.8" hidden="false" customHeight="false" outlineLevel="0" collapsed="false">
      <c r="I253" s="2"/>
    </row>
    <row r="254" customFormat="false" ht="12.8" hidden="false" customHeight="false" outlineLevel="0" collapsed="false">
      <c r="I254" s="2"/>
    </row>
    <row r="255" customFormat="false" ht="12.8" hidden="false" customHeight="false" outlineLevel="0" collapsed="false">
      <c r="I255" s="2"/>
    </row>
    <row r="256" customFormat="false" ht="12.8" hidden="false" customHeight="false" outlineLevel="0" collapsed="false">
      <c r="I256" s="2"/>
    </row>
    <row r="257" customFormat="false" ht="12.8" hidden="false" customHeight="false" outlineLevel="0" collapsed="false">
      <c r="I257" s="2"/>
    </row>
    <row r="258" customFormat="false" ht="12.8" hidden="false" customHeight="false" outlineLevel="0" collapsed="false">
      <c r="I258" s="2"/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C1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92"/>
    <col collapsed="false" customWidth="true" hidden="false" outlineLevel="0" max="2" min="2" style="1" width="19.94"/>
    <col collapsed="false" customWidth="true" hidden="false" outlineLevel="0" max="3" min="3" style="1" width="5.88"/>
    <col collapsed="false" customWidth="true" hidden="false" outlineLevel="0" max="4" min="4" style="1" width="39.92"/>
    <col collapsed="false" customWidth="true" hidden="false" outlineLevel="0" max="5" min="5" style="1" width="14.9"/>
    <col collapsed="false" customWidth="true" hidden="false" outlineLevel="0" max="6" min="6" style="1" width="10.57"/>
    <col collapsed="false" customWidth="true" hidden="false" outlineLevel="0" max="7" min="7" style="2" width="7.44"/>
    <col collapsed="false" customWidth="true" hidden="false" outlineLevel="0" max="8" min="8" style="1" width="15.95"/>
    <col collapsed="false" customWidth="true" hidden="false" outlineLevel="0" max="9" min="9" style="1" width="9.35"/>
    <col collapsed="false" customWidth="true" hidden="false" outlineLevel="0" max="10" min="10" style="1" width="14.56"/>
    <col collapsed="false" customWidth="true" hidden="false" outlineLevel="0" max="11" min="11" style="1" width="15.61"/>
    <col collapsed="false" customWidth="true" hidden="false" outlineLevel="0" max="12" min="12" style="1" width="12.83"/>
    <col collapsed="false" customWidth="false" hidden="false" outlineLevel="0" max="13" min="13" style="3" width="11.52"/>
    <col collapsed="false" customWidth="true" hidden="false" outlineLevel="0" max="14" min="14" style="4" width="14.73"/>
    <col collapsed="false" customWidth="true" hidden="false" outlineLevel="0" max="15" min="15" style="4" width="15.95"/>
    <col collapsed="false" customWidth="true" hidden="false" outlineLevel="0" max="16" min="16" style="4" width="14.73"/>
    <col collapsed="false" customWidth="true" hidden="false" outlineLevel="0" max="17" min="17" style="4" width="15.61"/>
    <col collapsed="false" customWidth="true" hidden="false" outlineLevel="0" max="18" min="18" style="4" width="14.56"/>
    <col collapsed="false" customWidth="true" hidden="false" outlineLevel="0" max="19" min="19" style="4" width="15.78"/>
    <col collapsed="false" customWidth="true" hidden="false" outlineLevel="0" max="20" min="20" style="4" width="14.56"/>
    <col collapsed="false" customWidth="true" hidden="false" outlineLevel="0" max="21" min="21" style="4" width="15.42"/>
    <col collapsed="false" customWidth="true" hidden="false" outlineLevel="0" max="22" min="22" style="4" width="14.39"/>
    <col collapsed="false" customWidth="true" hidden="false" outlineLevel="0" max="23" min="23" style="4" width="15.61"/>
    <col collapsed="false" customWidth="true" hidden="false" outlineLevel="0" max="24" min="24" style="4" width="14.39"/>
    <col collapsed="false" customWidth="true" hidden="false" outlineLevel="0" max="25" min="25" style="4" width="15.26"/>
    <col collapsed="false" customWidth="true" hidden="false" outlineLevel="0" max="26" min="26" style="4" width="15.42"/>
    <col collapsed="false" customWidth="true" hidden="false" outlineLevel="0" max="27" min="27" style="4" width="18.73"/>
    <col collapsed="false" customWidth="true" hidden="false" outlineLevel="0" max="28" min="28" style="4" width="15.42"/>
    <col collapsed="false" customWidth="true" hidden="false" outlineLevel="0" max="29" min="29" style="4" width="16.47"/>
    <col collapsed="false" customWidth="true" hidden="false" outlineLevel="0" max="30" min="30" style="4" width="14.73"/>
    <col collapsed="false" customWidth="true" hidden="false" outlineLevel="0" max="31" min="31" style="4" width="15.26"/>
    <col collapsed="false" customWidth="true" hidden="false" outlineLevel="0" max="32" min="32" style="4" width="16.3"/>
    <col collapsed="false" customWidth="true" hidden="false" outlineLevel="0" max="33" min="33" style="4" width="14.56"/>
    <col collapsed="false" customWidth="true" hidden="false" outlineLevel="0" max="34" min="34" style="4" width="10.21"/>
    <col collapsed="false" customWidth="false" hidden="false" outlineLevel="0" max="35" min="35" style="5" width="11.52"/>
    <col collapsed="false" customWidth="true" hidden="false" outlineLevel="0" max="36" min="36" style="4" width="14.21"/>
    <col collapsed="false" customWidth="true" hidden="false" outlineLevel="0" max="37" min="37" style="4" width="14.39"/>
    <col collapsed="false" customWidth="true" hidden="false" outlineLevel="0" max="38" min="38" style="4" width="13.87"/>
    <col collapsed="false" customWidth="true" hidden="false" outlineLevel="0" max="39" min="39" style="4" width="14.04"/>
    <col collapsed="false" customWidth="true" hidden="false" outlineLevel="0" max="40" min="40" style="4" width="14.39"/>
    <col collapsed="false" customWidth="true" hidden="false" outlineLevel="0" max="41" min="41" style="4" width="15.42"/>
    <col collapsed="false" customWidth="true" hidden="false" outlineLevel="0" max="42" min="42" style="4" width="16.82"/>
    <col collapsed="false" customWidth="true" hidden="false" outlineLevel="0" max="43" min="43" style="4" width="15.08"/>
    <col collapsed="false" customWidth="true" hidden="false" outlineLevel="0" max="44" min="44" style="4" width="14.56"/>
    <col collapsed="false" customWidth="true" hidden="false" outlineLevel="0" max="47" min="45" style="4" width="15.26"/>
    <col collapsed="false" customWidth="true" hidden="false" outlineLevel="0" max="48" min="48" style="4" width="14.04"/>
    <col collapsed="false" customWidth="true" hidden="false" outlineLevel="0" max="49" min="49" style="4" width="14.21"/>
    <col collapsed="false" customWidth="true" hidden="false" outlineLevel="0" max="50" min="50" style="4" width="13.69"/>
    <col collapsed="false" customWidth="true" hidden="false" outlineLevel="0" max="51" min="51" style="4" width="13.87"/>
    <col collapsed="false" customWidth="true" hidden="false" outlineLevel="0" max="52" min="52" style="4" width="15.26"/>
    <col collapsed="false" customWidth="true" hidden="false" outlineLevel="0" max="53" min="53" style="4" width="14.21"/>
    <col collapsed="false" customWidth="true" hidden="false" outlineLevel="0" max="54" min="54" style="4" width="14.39"/>
    <col collapsed="false" customWidth="false" hidden="false" outlineLevel="0" max="55" min="55" style="6" width="11.52"/>
    <col collapsed="false" customWidth="true" hidden="false" outlineLevel="0" max="56" min="56" style="4" width="10.57"/>
    <col collapsed="false" customWidth="true" hidden="false" outlineLevel="0" max="58" min="57" style="4" width="10.92"/>
    <col collapsed="false" customWidth="true" hidden="false" outlineLevel="0" max="60" min="59" style="4" width="10.73"/>
    <col collapsed="false" customWidth="true" hidden="false" outlineLevel="0" max="61" min="61" style="4" width="10.21"/>
    <col collapsed="false" customWidth="true" hidden="false" outlineLevel="0" max="63" min="62" style="4" width="10.57"/>
    <col collapsed="false" customWidth="true" hidden="false" outlineLevel="0" max="64" min="64" style="4" width="12.3"/>
    <col collapsed="false" customWidth="true" hidden="false" outlineLevel="0" max="65" min="65" style="4" width="11.09"/>
    <col collapsed="false" customWidth="false" hidden="false" outlineLevel="0" max="66" min="66" style="7" width="11.52"/>
    <col collapsed="false" customWidth="true" hidden="false" outlineLevel="0" max="67" min="67" style="4" width="15.95"/>
    <col collapsed="false" customWidth="true" hidden="false" outlineLevel="0" max="68" min="68" style="4" width="15.61"/>
    <col collapsed="false" customWidth="true" hidden="false" outlineLevel="0" max="69" min="69" style="4" width="15.78"/>
    <col collapsed="false" customWidth="true" hidden="false" outlineLevel="0" max="70" min="70" style="4" width="21.85"/>
    <col collapsed="false" customWidth="true" hidden="false" outlineLevel="0" max="71" min="71" style="4" width="15.42"/>
    <col collapsed="false" customWidth="true" hidden="false" outlineLevel="0" max="72" min="72" style="4" width="15.26"/>
    <col collapsed="false" customWidth="true" hidden="false" outlineLevel="0" max="74" min="73" style="4" width="15.61"/>
    <col collapsed="false" customWidth="true" hidden="false" outlineLevel="0" max="76" min="75" style="4" width="15.78"/>
    <col collapsed="false" customWidth="true" hidden="false" outlineLevel="0" max="77" min="77" style="4" width="15.42"/>
    <col collapsed="false" customWidth="true" hidden="false" outlineLevel="0" max="78" min="78" style="4" width="15.61"/>
    <col collapsed="false" customWidth="true" hidden="false" outlineLevel="0" max="79" min="79" style="4" width="21.68"/>
    <col collapsed="false" customWidth="true" hidden="false" outlineLevel="0" max="80" min="80" style="4" width="15.26"/>
    <col collapsed="false" customWidth="true" hidden="false" outlineLevel="0" max="81" min="81" style="4" width="15.08"/>
    <col collapsed="false" customWidth="true" hidden="false" outlineLevel="0" max="83" min="82" style="4" width="15.42"/>
    <col collapsed="false" customWidth="true" hidden="false" outlineLevel="0" max="84" min="84" style="4" width="15.61"/>
    <col collapsed="false" customWidth="false" hidden="false" outlineLevel="0" max="85" min="85" style="8" width="11.52"/>
    <col collapsed="false" customWidth="true" hidden="false" outlineLevel="0" max="87" min="86" style="4" width="19.77"/>
    <col collapsed="false" customWidth="true" hidden="false" outlineLevel="0" max="88" min="88" style="4" width="20.11"/>
    <col collapsed="false" customWidth="true" hidden="false" outlineLevel="0" max="89" min="89" style="4" width="19.94"/>
    <col collapsed="false" customWidth="true" hidden="false" outlineLevel="0" max="90" min="90" style="4" width="19.77"/>
    <col collapsed="false" customWidth="true" hidden="false" outlineLevel="0" max="92" min="91" style="4" width="20.82"/>
    <col collapsed="false" customWidth="true" hidden="false" outlineLevel="0" max="93" min="93" style="4" width="21.16"/>
    <col collapsed="false" customWidth="true" hidden="false" outlineLevel="0" max="94" min="94" style="4" width="20.98"/>
    <col collapsed="false" customWidth="true" hidden="false" outlineLevel="0" max="95" min="95" style="4" width="20.82"/>
    <col collapsed="false" customWidth="true" hidden="false" outlineLevel="0" max="98" min="96" style="4" width="20.64"/>
    <col collapsed="false" customWidth="true" hidden="false" outlineLevel="0" max="100" min="99" style="4" width="19.6"/>
    <col collapsed="false" customWidth="true" hidden="false" outlineLevel="0" max="101" min="101" style="4" width="19.94"/>
    <col collapsed="false" customWidth="true" hidden="false" outlineLevel="0" max="102" min="102" style="4" width="19.77"/>
    <col collapsed="false" customWidth="true" hidden="false" outlineLevel="0" max="103" min="103" style="4" width="19.6"/>
    <col collapsed="false" customWidth="true" hidden="false" outlineLevel="0" max="105" min="104" style="4" width="20.64"/>
    <col collapsed="false" customWidth="true" hidden="false" outlineLevel="0" max="106" min="106" style="4" width="20.98"/>
    <col collapsed="false" customWidth="true" hidden="false" outlineLevel="0" max="107" min="107" style="4" width="20.82"/>
    <col collapsed="false" customWidth="true" hidden="false" outlineLevel="0" max="108" min="108" style="4" width="20.64"/>
    <col collapsed="false" customWidth="true" hidden="false" outlineLevel="0" max="111" min="109" style="4" width="20.46"/>
    <col collapsed="false" customWidth="false" hidden="false" outlineLevel="0" max="112" min="112" style="9" width="11.52"/>
    <col collapsed="false" customWidth="true" hidden="false" outlineLevel="0" max="113" min="113" style="4" width="16.82"/>
    <col collapsed="false" customWidth="true" hidden="false" outlineLevel="0" max="114" min="114" style="4" width="15.78"/>
    <col collapsed="false" customWidth="true" hidden="false" outlineLevel="0" max="115" min="115" style="4" width="15.42"/>
    <col collapsed="false" customWidth="true" hidden="false" outlineLevel="0" max="116" min="116" style="4" width="15.78"/>
    <col collapsed="false" customWidth="true" hidden="false" outlineLevel="0" max="117" min="117" style="4" width="14.73"/>
    <col collapsed="false" customWidth="true" hidden="false" outlineLevel="0" max="118" min="118" style="4" width="14.39"/>
    <col collapsed="false" customWidth="true" hidden="false" outlineLevel="0" max="119" min="119" style="4" width="16.82"/>
    <col collapsed="false" customWidth="true" hidden="false" outlineLevel="0" max="120" min="120" style="4" width="15.78"/>
    <col collapsed="false" customWidth="true" hidden="false" outlineLevel="0" max="121" min="121" style="4" width="15.42"/>
    <col collapsed="false" customWidth="true" hidden="false" outlineLevel="0" max="122" min="122" style="4" width="20.98"/>
    <col collapsed="false" customWidth="true" hidden="false" outlineLevel="0" max="123" min="123" style="4" width="19.94"/>
    <col collapsed="false" customWidth="true" hidden="false" outlineLevel="0" max="124" min="124" style="4" width="19.6"/>
    <col collapsed="false" customWidth="true" hidden="false" outlineLevel="0" max="125" min="125" style="4" width="16.82"/>
    <col collapsed="false" customWidth="true" hidden="false" outlineLevel="0" max="126" min="126" style="4" width="15.78"/>
    <col collapsed="false" customWidth="true" hidden="false" outlineLevel="0" max="127" min="127" style="4" width="15.42"/>
    <col collapsed="false" customWidth="true" hidden="false" outlineLevel="0" max="128" min="128" style="4" width="14.9"/>
    <col collapsed="false" customWidth="true" hidden="false" outlineLevel="0" max="129" min="129" style="4" width="13.87"/>
    <col collapsed="false" customWidth="true" hidden="false" outlineLevel="0" max="130" min="130" style="4" width="14.9"/>
    <col collapsed="false" customWidth="false" hidden="false" outlineLevel="0" max="131" min="131" style="10" width="11.52"/>
    <col collapsed="false" customWidth="true" hidden="false" outlineLevel="0" max="132" min="132" style="4" width="14.73"/>
    <col collapsed="false" customWidth="true" hidden="false" outlineLevel="0" max="134" min="133" style="4" width="14.9"/>
    <col collapsed="false" customWidth="true" hidden="false" outlineLevel="0" max="136" min="135" style="4" width="13.69"/>
    <col collapsed="false" customWidth="true" hidden="false" outlineLevel="0" max="137" min="137" style="4" width="14.56"/>
    <col collapsed="false" customWidth="true" hidden="false" outlineLevel="0" max="139" min="138" style="4" width="14.73"/>
    <col collapsed="false" customWidth="true" hidden="false" outlineLevel="0" max="141" min="140" style="4" width="13.52"/>
    <col collapsed="false" customWidth="false" hidden="false" outlineLevel="0" max="142" min="142" style="11" width="11.52"/>
    <col collapsed="false" customWidth="true" hidden="false" outlineLevel="0" max="143" min="143" style="4" width="13.69"/>
    <col collapsed="false" customWidth="true" hidden="false" outlineLevel="0" max="144" min="144" style="4" width="15.78"/>
    <col collapsed="false" customWidth="true" hidden="false" outlineLevel="0" max="145" min="145" style="4" width="13.52"/>
    <col collapsed="false" customWidth="true" hidden="false" outlineLevel="0" max="146" min="146" style="4" width="15.78"/>
    <col collapsed="false" customWidth="false" hidden="false" outlineLevel="0" max="147" min="147" style="12" width="11.52"/>
    <col collapsed="false" customWidth="true" hidden="false" outlineLevel="0" max="148" min="148" style="4" width="15.42"/>
    <col collapsed="false" customWidth="true" hidden="false" outlineLevel="0" max="151" min="149" style="4" width="15.26"/>
    <col collapsed="false" customWidth="true" hidden="false" outlineLevel="0" max="153" min="152" style="4" width="15.08"/>
    <col collapsed="false" customWidth="false" hidden="false" outlineLevel="0" max="154" min="154" style="5" width="11.52"/>
    <col collapsed="false" customWidth="true" hidden="false" outlineLevel="0" max="155" min="155" style="4" width="15.42"/>
    <col collapsed="false" customWidth="true" hidden="false" outlineLevel="0" max="156" min="156" style="4" width="15.78"/>
    <col collapsed="false" customWidth="true" hidden="false" outlineLevel="0" max="158" min="157" style="4" width="16.13"/>
    <col collapsed="false" customWidth="true" hidden="false" outlineLevel="0" max="159" min="159" style="4" width="16.3"/>
    <col collapsed="false" customWidth="true" hidden="false" outlineLevel="0" max="161" min="160" style="4" width="17.34"/>
    <col collapsed="false" customWidth="true" hidden="false" outlineLevel="0" max="162" min="162" style="4" width="15.26"/>
    <col collapsed="false" customWidth="true" hidden="false" outlineLevel="0" max="163" min="163" style="4" width="15.61"/>
    <col collapsed="false" customWidth="true" hidden="false" outlineLevel="0" max="164" min="164" style="4" width="15.95"/>
    <col collapsed="false" customWidth="true" hidden="false" outlineLevel="0" max="165" min="165" style="4" width="15.26"/>
    <col collapsed="false" customWidth="true" hidden="false" outlineLevel="0" max="166" min="166" style="4" width="15.95"/>
    <col collapsed="false" customWidth="true" hidden="false" outlineLevel="0" max="167" min="167" style="4" width="16.13"/>
    <col collapsed="false" customWidth="true" hidden="false" outlineLevel="0" max="169" min="168" style="4" width="17.16"/>
    <col collapsed="false" customWidth="true" hidden="false" outlineLevel="0" max="170" min="170" style="4" width="15.95"/>
    <col collapsed="false" customWidth="false" hidden="false" outlineLevel="0" max="171" min="171" style="6" width="11.52"/>
    <col collapsed="false" customWidth="true" hidden="false" outlineLevel="0" max="172" min="172" style="4" width="15.78"/>
    <col collapsed="false" customWidth="true" hidden="false" outlineLevel="0" max="173" min="173" style="4" width="15.61"/>
    <col collapsed="false" customWidth="true" hidden="false" outlineLevel="0" max="174" min="174" style="4" width="15.26"/>
    <col collapsed="false" customWidth="true" hidden="false" outlineLevel="0" max="175" min="175" style="4" width="15.42"/>
    <col collapsed="false" customWidth="true" hidden="false" outlineLevel="0" max="176" min="176" style="4" width="15.61"/>
    <col collapsed="false" customWidth="true" hidden="false" outlineLevel="0" max="177" min="177" style="4" width="15.42"/>
    <col collapsed="false" customWidth="true" hidden="false" outlineLevel="0" max="178" min="178" style="4" width="15.08"/>
    <col collapsed="false" customWidth="true" hidden="false" outlineLevel="0" max="179" min="179" style="4" width="15.26"/>
    <col collapsed="false" customWidth="false" hidden="false" outlineLevel="0" max="180" min="180" style="32" width="11.52"/>
    <col collapsed="false" customWidth="true" hidden="false" outlineLevel="0" max="181" min="181" style="4" width="11.43"/>
    <col collapsed="false" customWidth="true" hidden="false" outlineLevel="0" max="182" min="182" style="4" width="11.09"/>
    <col collapsed="false" customWidth="true" hidden="false" outlineLevel="0" max="183" min="183" style="4" width="11.43"/>
    <col collapsed="false" customWidth="true" hidden="false" outlineLevel="0" max="184" min="184" style="4" width="15.61"/>
    <col collapsed="false" customWidth="true" hidden="false" outlineLevel="0" max="185" min="185" style="4" width="11.43"/>
  </cols>
  <sheetData>
    <row r="1" customFormat="false" ht="12.8" hidden="false" customHeight="false" outlineLevel="0" collapsed="false">
      <c r="A1" s="13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6"/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17" t="s">
        <v>30</v>
      </c>
      <c r="AG1" s="17" t="s">
        <v>31</v>
      </c>
      <c r="AH1" s="17" t="s">
        <v>32</v>
      </c>
      <c r="AI1" s="18"/>
      <c r="AJ1" s="17" t="s">
        <v>33</v>
      </c>
      <c r="AK1" s="17" t="s">
        <v>34</v>
      </c>
      <c r="AL1" s="17" t="s">
        <v>35</v>
      </c>
      <c r="AM1" s="17" t="s">
        <v>36</v>
      </c>
      <c r="AN1" s="17" t="s">
        <v>37</v>
      </c>
      <c r="AO1" s="17" t="s">
        <v>38</v>
      </c>
      <c r="AP1" s="17" t="s">
        <v>39</v>
      </c>
      <c r="AQ1" s="17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9"/>
      <c r="BD1" s="17" t="s">
        <v>52</v>
      </c>
      <c r="BE1" s="17" t="s">
        <v>53</v>
      </c>
      <c r="BF1" s="17" t="s">
        <v>54</v>
      </c>
      <c r="BG1" s="17" t="s">
        <v>55</v>
      </c>
      <c r="BH1" s="17" t="s">
        <v>56</v>
      </c>
      <c r="BI1" s="17" t="s">
        <v>57</v>
      </c>
      <c r="BJ1" s="17" t="s">
        <v>58</v>
      </c>
      <c r="BK1" s="17" t="s">
        <v>59</v>
      </c>
      <c r="BL1" s="17" t="s">
        <v>60</v>
      </c>
      <c r="BM1" s="17" t="s">
        <v>61</v>
      </c>
      <c r="BN1" s="20"/>
      <c r="BO1" s="17" t="s">
        <v>62</v>
      </c>
      <c r="BP1" s="17" t="s">
        <v>63</v>
      </c>
      <c r="BQ1" s="17" t="s">
        <v>64</v>
      </c>
      <c r="BR1" s="21" t="s">
        <v>65</v>
      </c>
      <c r="BS1" s="17" t="s">
        <v>66</v>
      </c>
      <c r="BT1" s="17" t="s">
        <v>67</v>
      </c>
      <c r="BU1" s="17" t="s">
        <v>68</v>
      </c>
      <c r="BV1" s="17" t="s">
        <v>69</v>
      </c>
      <c r="BW1" s="17" t="s">
        <v>70</v>
      </c>
      <c r="BX1" s="17" t="s">
        <v>71</v>
      </c>
      <c r="BY1" s="17" t="s">
        <v>72</v>
      </c>
      <c r="BZ1" s="17" t="s">
        <v>73</v>
      </c>
      <c r="CA1" s="21" t="s">
        <v>74</v>
      </c>
      <c r="CB1" s="17" t="s">
        <v>75</v>
      </c>
      <c r="CC1" s="17" t="s">
        <v>76</v>
      </c>
      <c r="CD1" s="17" t="s">
        <v>77</v>
      </c>
      <c r="CE1" s="17" t="s">
        <v>78</v>
      </c>
      <c r="CF1" s="17" t="s">
        <v>79</v>
      </c>
      <c r="CG1" s="22"/>
      <c r="CH1" s="17" t="s">
        <v>80</v>
      </c>
      <c r="CI1" s="17" t="s">
        <v>81</v>
      </c>
      <c r="CJ1" s="17" t="s">
        <v>82</v>
      </c>
      <c r="CK1" s="17" t="s">
        <v>83</v>
      </c>
      <c r="CL1" s="17" t="s">
        <v>84</v>
      </c>
      <c r="CM1" s="17" t="s">
        <v>85</v>
      </c>
      <c r="CN1" s="17" t="s">
        <v>86</v>
      </c>
      <c r="CO1" s="17" t="s">
        <v>87</v>
      </c>
      <c r="CP1" s="17" t="s">
        <v>88</v>
      </c>
      <c r="CQ1" s="17" t="s">
        <v>89</v>
      </c>
      <c r="CR1" s="17" t="s">
        <v>90</v>
      </c>
      <c r="CS1" s="17" t="s">
        <v>91</v>
      </c>
      <c r="CT1" s="17" t="s">
        <v>92</v>
      </c>
      <c r="CU1" s="17" t="s">
        <v>93</v>
      </c>
      <c r="CV1" s="17" t="s">
        <v>94</v>
      </c>
      <c r="CW1" s="17" t="s">
        <v>95</v>
      </c>
      <c r="CX1" s="17" t="s">
        <v>96</v>
      </c>
      <c r="CY1" s="17" t="s">
        <v>97</v>
      </c>
      <c r="CZ1" s="17" t="s">
        <v>98</v>
      </c>
      <c r="DA1" s="17" t="s">
        <v>99</v>
      </c>
      <c r="DB1" s="17" t="s">
        <v>100</v>
      </c>
      <c r="DC1" s="17" t="s">
        <v>101</v>
      </c>
      <c r="DD1" s="17" t="s">
        <v>102</v>
      </c>
      <c r="DE1" s="17" t="s">
        <v>103</v>
      </c>
      <c r="DF1" s="17" t="s">
        <v>104</v>
      </c>
      <c r="DG1" s="17" t="s">
        <v>105</v>
      </c>
      <c r="DH1" s="21"/>
      <c r="DI1" s="17" t="s">
        <v>106</v>
      </c>
      <c r="DJ1" s="17" t="s">
        <v>107</v>
      </c>
      <c r="DK1" s="17" t="s">
        <v>108</v>
      </c>
      <c r="DL1" s="17" t="s">
        <v>109</v>
      </c>
      <c r="DM1" s="17" t="s">
        <v>110</v>
      </c>
      <c r="DN1" s="17" t="s">
        <v>111</v>
      </c>
      <c r="DO1" s="17" t="s">
        <v>112</v>
      </c>
      <c r="DP1" s="17" t="s">
        <v>113</v>
      </c>
      <c r="DQ1" s="17" t="s">
        <v>114</v>
      </c>
      <c r="DR1" s="21" t="s">
        <v>115</v>
      </c>
      <c r="DS1" s="21" t="s">
        <v>116</v>
      </c>
      <c r="DT1" s="21" t="s">
        <v>117</v>
      </c>
      <c r="DU1" s="17" t="s">
        <v>118</v>
      </c>
      <c r="DV1" s="17" t="s">
        <v>119</v>
      </c>
      <c r="DW1" s="17" t="s">
        <v>120</v>
      </c>
      <c r="DX1" s="17" t="s">
        <v>121</v>
      </c>
      <c r="DY1" s="17" t="s">
        <v>122</v>
      </c>
      <c r="DZ1" s="17" t="s">
        <v>123</v>
      </c>
      <c r="EA1" s="23"/>
      <c r="EB1" s="17" t="s">
        <v>124</v>
      </c>
      <c r="EC1" s="17" t="s">
        <v>125</v>
      </c>
      <c r="ED1" s="17" t="s">
        <v>126</v>
      </c>
      <c r="EE1" s="17" t="s">
        <v>127</v>
      </c>
      <c r="EF1" s="17" t="s">
        <v>128</v>
      </c>
      <c r="EG1" s="17" t="s">
        <v>129</v>
      </c>
      <c r="EH1" s="17" t="s">
        <v>130</v>
      </c>
      <c r="EI1" s="17" t="s">
        <v>131</v>
      </c>
      <c r="EJ1" s="17" t="s">
        <v>132</v>
      </c>
      <c r="EK1" s="17" t="s">
        <v>133</v>
      </c>
      <c r="EL1" s="24"/>
      <c r="EM1" s="17" t="s">
        <v>134</v>
      </c>
      <c r="EN1" s="17" t="s">
        <v>135</v>
      </c>
      <c r="EO1" s="17" t="s">
        <v>136</v>
      </c>
      <c r="EP1" s="17" t="s">
        <v>137</v>
      </c>
      <c r="EQ1" s="25"/>
      <c r="ER1" s="17" t="s">
        <v>138</v>
      </c>
      <c r="ES1" s="17" t="s">
        <v>139</v>
      </c>
      <c r="ET1" s="17" t="s">
        <v>140</v>
      </c>
      <c r="EU1" s="17" t="s">
        <v>141</v>
      </c>
      <c r="EV1" s="17" t="s">
        <v>142</v>
      </c>
      <c r="EW1" s="17" t="s">
        <v>143</v>
      </c>
      <c r="EX1" s="18"/>
      <c r="EY1" s="17" t="s">
        <v>144</v>
      </c>
      <c r="EZ1" s="17" t="s">
        <v>145</v>
      </c>
      <c r="FA1" s="17" t="s">
        <v>146</v>
      </c>
      <c r="FB1" s="17" t="s">
        <v>147</v>
      </c>
      <c r="FC1" s="17" t="s">
        <v>148</v>
      </c>
      <c r="FD1" s="17" t="s">
        <v>149</v>
      </c>
      <c r="FE1" s="17" t="s">
        <v>150</v>
      </c>
      <c r="FF1" s="17" t="s">
        <v>151</v>
      </c>
      <c r="FG1" s="17" t="s">
        <v>152</v>
      </c>
      <c r="FH1" s="17" t="s">
        <v>153</v>
      </c>
      <c r="FI1" s="17" t="s">
        <v>154</v>
      </c>
      <c r="FJ1" s="17" t="s">
        <v>155</v>
      </c>
      <c r="FK1" s="17" t="s">
        <v>156</v>
      </c>
      <c r="FL1" s="17" t="s">
        <v>157</v>
      </c>
      <c r="FM1" s="17" t="s">
        <v>158</v>
      </c>
      <c r="FN1" s="17" t="s">
        <v>159</v>
      </c>
      <c r="FO1" s="19"/>
      <c r="FP1" s="17" t="s">
        <v>160</v>
      </c>
      <c r="FQ1" s="17" t="s">
        <v>161</v>
      </c>
      <c r="FR1" s="17" t="s">
        <v>162</v>
      </c>
      <c r="FS1" s="17" t="s">
        <v>163</v>
      </c>
      <c r="FT1" s="17" t="s">
        <v>164</v>
      </c>
      <c r="FU1" s="17" t="s">
        <v>165</v>
      </c>
      <c r="FV1" s="17" t="s">
        <v>166</v>
      </c>
      <c r="FW1" s="17" t="s">
        <v>167</v>
      </c>
      <c r="FX1" s="33"/>
      <c r="FY1" s="17" t="s">
        <v>287</v>
      </c>
      <c r="FZ1" s="17" t="s">
        <v>288</v>
      </c>
      <c r="GA1" s="17" t="s">
        <v>289</v>
      </c>
      <c r="GB1" s="21" t="s">
        <v>290</v>
      </c>
      <c r="GC1" s="17" t="s">
        <v>291</v>
      </c>
    </row>
    <row r="2" customFormat="false" ht="12.8" hidden="false" customHeight="false" outlineLevel="0" collapsed="false">
      <c r="A2" s="1" t="n">
        <v>1</v>
      </c>
      <c r="B2" s="1" t="s">
        <v>168</v>
      </c>
      <c r="C2" s="1" t="n">
        <v>2009</v>
      </c>
      <c r="D2" s="1" t="s">
        <v>169</v>
      </c>
      <c r="E2" s="1" t="s">
        <v>169</v>
      </c>
      <c r="F2" s="1" t="s">
        <v>169</v>
      </c>
      <c r="G2" s="2" t="n">
        <v>0</v>
      </c>
      <c r="H2" s="1" t="s">
        <v>170</v>
      </c>
      <c r="I2" s="1" t="s">
        <v>171</v>
      </c>
      <c r="J2" s="1" t="s">
        <v>172</v>
      </c>
      <c r="K2" s="1" t="s">
        <v>173</v>
      </c>
      <c r="L2" s="1" t="s">
        <v>174</v>
      </c>
      <c r="M2" s="26"/>
      <c r="N2" s="4" t="n">
        <v>700</v>
      </c>
      <c r="O2" s="4" t="n">
        <v>28.32</v>
      </c>
      <c r="P2" s="4" t="n">
        <v>41.23</v>
      </c>
      <c r="Q2" s="4" t="n">
        <v>1.46</v>
      </c>
      <c r="R2" s="4" t="n">
        <v>1625.85</v>
      </c>
      <c r="S2" s="4" t="n">
        <v>44.09</v>
      </c>
      <c r="T2" s="4" t="n">
        <v>132.45</v>
      </c>
      <c r="U2" s="4" t="n">
        <v>3</v>
      </c>
      <c r="V2" s="4" t="n">
        <v>1625.85</v>
      </c>
      <c r="W2" s="4" t="n">
        <v>37.09</v>
      </c>
      <c r="X2" s="4" t="n">
        <v>87.11</v>
      </c>
      <c r="Y2" s="4" t="n">
        <v>2.35</v>
      </c>
      <c r="DI2" s="4" t="n">
        <v>619.75</v>
      </c>
      <c r="DJ2" s="4" t="n">
        <v>421.62</v>
      </c>
      <c r="DL2" s="4" t="n">
        <v>526.01</v>
      </c>
      <c r="DM2" s="4" t="n">
        <v>357.63</v>
      </c>
      <c r="FY2" s="4" t="n">
        <f aca="false">AVERAGE(DI2:DK2)</f>
        <v>520.685</v>
      </c>
      <c r="FZ2" s="4" t="n">
        <f aca="false">AVERAGE(DL2:DN2)</f>
        <v>441.82</v>
      </c>
    </row>
    <row r="3" customFormat="false" ht="12.8" hidden="false" customHeight="false" outlineLevel="0" collapsed="false">
      <c r="A3" s="1" t="n">
        <v>1</v>
      </c>
      <c r="B3" s="1" t="s">
        <v>168</v>
      </c>
      <c r="C3" s="1" t="n">
        <v>2009</v>
      </c>
      <c r="D3" s="1" t="s">
        <v>175</v>
      </c>
      <c r="E3" s="1" t="s">
        <v>176</v>
      </c>
      <c r="F3" s="1" t="s">
        <v>177</v>
      </c>
      <c r="G3" s="2" t="n">
        <v>150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  <c r="M3" s="26"/>
      <c r="N3" s="4" t="n">
        <v>843.33</v>
      </c>
      <c r="O3" s="4" t="n">
        <v>35.3</v>
      </c>
      <c r="P3" s="4" t="n">
        <v>41.11</v>
      </c>
      <c r="Q3" s="4" t="n">
        <v>1.16</v>
      </c>
      <c r="R3" s="4" t="n">
        <v>1912.33</v>
      </c>
      <c r="S3" s="4" t="n">
        <v>50.9</v>
      </c>
      <c r="T3" s="4" t="n">
        <v>133.89</v>
      </c>
      <c r="U3" s="4" t="n">
        <v>2.63</v>
      </c>
      <c r="V3" s="4" t="n">
        <v>1912.33</v>
      </c>
      <c r="W3" s="4" t="n">
        <v>44.15</v>
      </c>
      <c r="X3" s="4" t="n">
        <v>88.62</v>
      </c>
      <c r="Y3" s="4" t="n">
        <v>2.01</v>
      </c>
      <c r="DI3" s="4" t="n">
        <v>753.63</v>
      </c>
      <c r="DJ3" s="4" t="n">
        <v>588.96</v>
      </c>
      <c r="DL3" s="4" t="n">
        <v>672.43</v>
      </c>
      <c r="DM3" s="4" t="n">
        <v>510.31</v>
      </c>
      <c r="FY3" s="4" t="n">
        <f aca="false">AVERAGE(DI3:DK3)</f>
        <v>671.295</v>
      </c>
      <c r="FZ3" s="4" t="n">
        <f aca="false">AVERAGE(DL3:DN3)</f>
        <v>591.37</v>
      </c>
    </row>
    <row r="4" customFormat="false" ht="12.8" hidden="false" customHeight="false" outlineLevel="0" collapsed="false">
      <c r="A4" s="1" t="n">
        <v>1</v>
      </c>
      <c r="B4" s="1" t="s">
        <v>168</v>
      </c>
      <c r="C4" s="1" t="n">
        <v>2009</v>
      </c>
      <c r="D4" s="1" t="s">
        <v>175</v>
      </c>
      <c r="E4" s="1" t="s">
        <v>176</v>
      </c>
      <c r="F4" s="1" t="s">
        <v>177</v>
      </c>
      <c r="G4" s="2" t="n">
        <v>200</v>
      </c>
      <c r="H4" s="1" t="s">
        <v>170</v>
      </c>
      <c r="I4" s="1" t="s">
        <v>171</v>
      </c>
      <c r="J4" s="1" t="s">
        <v>172</v>
      </c>
      <c r="K4" s="1" t="s">
        <v>173</v>
      </c>
      <c r="L4" s="1" t="s">
        <v>174</v>
      </c>
      <c r="M4" s="26"/>
      <c r="N4" s="4" t="n">
        <v>868.32</v>
      </c>
      <c r="O4" s="4" t="n">
        <v>36.48</v>
      </c>
      <c r="P4" s="4" t="n">
        <v>41.29</v>
      </c>
      <c r="Q4" s="4" t="n">
        <v>1.13</v>
      </c>
      <c r="R4" s="4" t="n">
        <v>1924.18</v>
      </c>
      <c r="S4" s="4" t="n">
        <v>50.28</v>
      </c>
      <c r="T4" s="4" t="n">
        <v>133.12</v>
      </c>
      <c r="U4" s="4" t="n">
        <v>2.65</v>
      </c>
      <c r="V4" s="4" t="n">
        <v>1924.18</v>
      </c>
      <c r="W4" s="4" t="n">
        <v>44.44</v>
      </c>
      <c r="X4" s="4" t="n">
        <v>88.34</v>
      </c>
      <c r="Y4" s="4" t="n">
        <v>1.99</v>
      </c>
      <c r="DI4" s="4" t="n">
        <v>735.49</v>
      </c>
      <c r="DJ4" s="4" t="n">
        <v>472.01</v>
      </c>
      <c r="DL4" s="4" t="n">
        <v>650.24</v>
      </c>
      <c r="DM4" s="4" t="n">
        <v>412.65</v>
      </c>
      <c r="FY4" s="4" t="n">
        <f aca="false">AVERAGE(DI4:DK4)</f>
        <v>603.75</v>
      </c>
      <c r="FZ4" s="4" t="n">
        <f aca="false">AVERAGE(DL4:DN4)</f>
        <v>531.445</v>
      </c>
    </row>
    <row r="5" customFormat="false" ht="12.8" hidden="false" customHeight="false" outlineLevel="0" collapsed="false">
      <c r="A5" s="1" t="n">
        <v>2</v>
      </c>
      <c r="B5" s="1" t="s">
        <v>168</v>
      </c>
      <c r="C5" s="1" t="n">
        <v>2009</v>
      </c>
      <c r="D5" s="1" t="s">
        <v>169</v>
      </c>
      <c r="E5" s="1" t="s">
        <v>169</v>
      </c>
      <c r="F5" s="1" t="s">
        <v>169</v>
      </c>
      <c r="G5" s="2" t="n">
        <v>0</v>
      </c>
      <c r="H5" s="1" t="s">
        <v>170</v>
      </c>
      <c r="I5" s="1" t="s">
        <v>171</v>
      </c>
      <c r="J5" s="1" t="s">
        <v>172</v>
      </c>
      <c r="K5" s="1" t="s">
        <v>173</v>
      </c>
      <c r="L5" s="1" t="s">
        <v>174</v>
      </c>
      <c r="M5" s="26"/>
      <c r="N5" s="4" t="n">
        <v>700</v>
      </c>
      <c r="O5" s="4" t="n">
        <v>28.32</v>
      </c>
      <c r="P5" s="4" t="n">
        <v>41.23</v>
      </c>
      <c r="Q5" s="4" t="n">
        <v>1.46</v>
      </c>
      <c r="R5" s="4" t="n">
        <v>1625.85</v>
      </c>
      <c r="S5" s="4" t="n">
        <v>44.09</v>
      </c>
      <c r="T5" s="4" t="n">
        <v>132.45</v>
      </c>
      <c r="U5" s="4" t="n">
        <v>3</v>
      </c>
      <c r="V5" s="4" t="n">
        <v>1625.85</v>
      </c>
      <c r="W5" s="4" t="n">
        <v>37.09</v>
      </c>
      <c r="X5" s="4" t="n">
        <v>87.11</v>
      </c>
      <c r="Y5" s="4" t="n">
        <v>2.35</v>
      </c>
      <c r="DI5" s="4" t="n">
        <v>619.75</v>
      </c>
      <c r="DJ5" s="4" t="n">
        <v>421.62</v>
      </c>
      <c r="DL5" s="4" t="n">
        <v>526.01</v>
      </c>
      <c r="DM5" s="4" t="n">
        <v>357.63</v>
      </c>
      <c r="FY5" s="4" t="n">
        <f aca="false">AVERAGE(DI5:DK5)</f>
        <v>520.685</v>
      </c>
      <c r="FZ5" s="4" t="n">
        <f aca="false">AVERAGE(DL5:DN5)</f>
        <v>441.82</v>
      </c>
    </row>
    <row r="6" customFormat="false" ht="12.8" hidden="false" customHeight="false" outlineLevel="0" collapsed="false">
      <c r="A6" s="1" t="n">
        <v>2</v>
      </c>
      <c r="B6" s="1" t="s">
        <v>168</v>
      </c>
      <c r="C6" s="1" t="n">
        <v>2009</v>
      </c>
      <c r="D6" s="1" t="s">
        <v>175</v>
      </c>
      <c r="E6" s="1" t="s">
        <v>176</v>
      </c>
      <c r="F6" s="1" t="s">
        <v>179</v>
      </c>
      <c r="G6" s="2" t="n">
        <v>20</v>
      </c>
      <c r="H6" s="1" t="s">
        <v>170</v>
      </c>
      <c r="I6" s="1" t="s">
        <v>171</v>
      </c>
      <c r="J6" s="1" t="s">
        <v>172</v>
      </c>
      <c r="K6" s="1" t="s">
        <v>173</v>
      </c>
      <c r="L6" s="1" t="s">
        <v>174</v>
      </c>
      <c r="M6" s="26"/>
      <c r="N6" s="4" t="n">
        <v>892.52</v>
      </c>
      <c r="O6" s="4" t="n">
        <v>37.71</v>
      </c>
      <c r="P6" s="4" t="n">
        <v>41.42</v>
      </c>
      <c r="Q6" s="4" t="n">
        <v>1.1</v>
      </c>
      <c r="R6" s="4" t="n">
        <v>1924.83</v>
      </c>
      <c r="S6" s="4" t="n">
        <v>49.16</v>
      </c>
      <c r="T6" s="4" t="n">
        <v>133.29</v>
      </c>
      <c r="U6" s="4" t="n">
        <v>2.71</v>
      </c>
      <c r="V6" s="4" t="n">
        <v>1924.83</v>
      </c>
      <c r="W6" s="4" t="n">
        <v>44.49</v>
      </c>
      <c r="X6" s="4" t="n">
        <v>88.46</v>
      </c>
      <c r="Y6" s="4" t="n">
        <v>1.99</v>
      </c>
      <c r="DI6" s="4" t="n">
        <v>842.74</v>
      </c>
      <c r="DJ6" s="4" t="n">
        <v>548.49</v>
      </c>
      <c r="DL6" s="4" t="n">
        <v>737.61</v>
      </c>
      <c r="DM6" s="4" t="n">
        <v>483.38</v>
      </c>
      <c r="FY6" s="4" t="n">
        <f aca="false">AVERAGE(DI6:DK6)</f>
        <v>695.615</v>
      </c>
      <c r="FZ6" s="4" t="n">
        <f aca="false">AVERAGE(DL6:DN6)</f>
        <v>610.495</v>
      </c>
    </row>
    <row r="7" customFormat="false" ht="12.8" hidden="false" customHeight="false" outlineLevel="0" collapsed="false">
      <c r="A7" s="1" t="n">
        <v>2</v>
      </c>
      <c r="B7" s="1" t="s">
        <v>168</v>
      </c>
      <c r="C7" s="1" t="n">
        <v>2009</v>
      </c>
      <c r="D7" s="1" t="s">
        <v>175</v>
      </c>
      <c r="E7" s="1" t="s">
        <v>176</v>
      </c>
      <c r="F7" s="1" t="s">
        <v>179</v>
      </c>
      <c r="G7" s="2" t="n">
        <v>30</v>
      </c>
      <c r="H7" s="1" t="s">
        <v>170</v>
      </c>
      <c r="I7" s="1" t="s">
        <v>171</v>
      </c>
      <c r="J7" s="1" t="s">
        <v>172</v>
      </c>
      <c r="K7" s="1" t="s">
        <v>173</v>
      </c>
      <c r="L7" s="1" t="s">
        <v>174</v>
      </c>
      <c r="M7" s="26"/>
      <c r="N7" s="4" t="n">
        <v>869.47</v>
      </c>
      <c r="O7" s="4" t="n">
        <v>36.57</v>
      </c>
      <c r="P7" s="4" t="n">
        <v>41.39</v>
      </c>
      <c r="Q7" s="4" t="n">
        <v>1.13</v>
      </c>
      <c r="R7" s="4" t="n">
        <v>1923.63</v>
      </c>
      <c r="S7" s="4" t="n">
        <v>50.2</v>
      </c>
      <c r="T7" s="4" t="n">
        <v>133.56</v>
      </c>
      <c r="U7" s="4" t="n">
        <v>2.66</v>
      </c>
      <c r="V7" s="4" t="n">
        <v>1923.63</v>
      </c>
      <c r="W7" s="4" t="n">
        <v>44.44</v>
      </c>
      <c r="X7" s="4" t="n">
        <v>88.59</v>
      </c>
      <c r="Y7" s="4" t="n">
        <v>1.99</v>
      </c>
      <c r="DI7" s="4" t="n">
        <v>787.18</v>
      </c>
      <c r="DJ7" s="4" t="n">
        <v>576.48</v>
      </c>
      <c r="DL7" s="4" t="n">
        <v>716.97</v>
      </c>
      <c r="DM7" s="4" t="n">
        <v>515.46</v>
      </c>
      <c r="FY7" s="4" t="n">
        <f aca="false">AVERAGE(DI7:DK7)</f>
        <v>681.83</v>
      </c>
      <c r="FZ7" s="4" t="n">
        <f aca="false">AVERAGE(DL7:DN7)</f>
        <v>616.215</v>
      </c>
    </row>
    <row r="8" customFormat="false" ht="12.8" hidden="false" customHeight="false" outlineLevel="0" collapsed="false">
      <c r="A8" s="1" t="n">
        <v>3</v>
      </c>
      <c r="B8" s="1" t="s">
        <v>180</v>
      </c>
      <c r="C8" s="1" t="n">
        <v>2009</v>
      </c>
      <c r="D8" s="1" t="s">
        <v>169</v>
      </c>
      <c r="E8" s="1" t="s">
        <v>169</v>
      </c>
      <c r="F8" s="1" t="s">
        <v>169</v>
      </c>
      <c r="G8" s="2" t="n">
        <v>0</v>
      </c>
      <c r="H8" s="1" t="s">
        <v>181</v>
      </c>
      <c r="I8" s="1" t="s">
        <v>171</v>
      </c>
      <c r="J8" s="1" t="s">
        <v>172</v>
      </c>
      <c r="K8" s="1" t="s">
        <v>173</v>
      </c>
      <c r="L8" s="1" t="s">
        <v>174</v>
      </c>
      <c r="M8" s="26"/>
      <c r="N8" s="4" t="n">
        <v>599</v>
      </c>
      <c r="O8" s="4" t="n">
        <v>26.4285714285714</v>
      </c>
      <c r="P8" s="4" t="n">
        <v>43.4285714285714</v>
      </c>
      <c r="Q8" s="4" t="n">
        <v>1.65</v>
      </c>
      <c r="R8" s="4" t="n">
        <v>1945</v>
      </c>
      <c r="S8" s="4" t="n">
        <v>64.0952380952381</v>
      </c>
      <c r="T8" s="4" t="n">
        <v>129.952380952381</v>
      </c>
      <c r="U8" s="4" t="n">
        <v>2.03</v>
      </c>
      <c r="V8" s="4" t="n">
        <v>1945</v>
      </c>
      <c r="W8" s="4" t="n">
        <v>45.2380952380952</v>
      </c>
      <c r="X8" s="4" t="n">
        <v>86.6904761904762</v>
      </c>
      <c r="Y8" s="4" t="n">
        <v>1.92</v>
      </c>
      <c r="AJ8" s="4" t="n">
        <v>77.26</v>
      </c>
      <c r="AL8" s="4" t="n">
        <v>71.08</v>
      </c>
      <c r="AV8" s="4" t="n">
        <v>76.86</v>
      </c>
      <c r="AX8" s="4" t="n">
        <v>68.46</v>
      </c>
      <c r="CT8" s="27" t="n">
        <v>8.16</v>
      </c>
      <c r="CU8" s="27" t="n">
        <v>5.26</v>
      </c>
      <c r="CZ8" s="27" t="n">
        <v>4.34</v>
      </c>
      <c r="DD8" s="4" t="n">
        <v>8.31</v>
      </c>
      <c r="DE8" s="27" t="n">
        <v>5.02</v>
      </c>
      <c r="DG8" s="4" t="n">
        <v>8.19</v>
      </c>
    </row>
    <row r="9" customFormat="false" ht="12.8" hidden="false" customHeight="false" outlineLevel="0" collapsed="false">
      <c r="A9" s="1" t="n">
        <v>3</v>
      </c>
      <c r="B9" s="1" t="s">
        <v>180</v>
      </c>
      <c r="C9" s="1" t="n">
        <v>2009</v>
      </c>
      <c r="D9" s="1" t="s">
        <v>183</v>
      </c>
      <c r="E9" s="1" t="s">
        <v>176</v>
      </c>
      <c r="F9" s="1" t="s">
        <v>177</v>
      </c>
      <c r="G9" s="2" t="n">
        <v>200</v>
      </c>
      <c r="H9" s="1" t="s">
        <v>181</v>
      </c>
      <c r="I9" s="1" t="s">
        <v>171</v>
      </c>
      <c r="J9" s="1" t="s">
        <v>172</v>
      </c>
      <c r="K9" s="1" t="s">
        <v>173</v>
      </c>
      <c r="L9" s="1" t="s">
        <v>174</v>
      </c>
      <c r="M9" s="26"/>
      <c r="N9" s="4" t="n">
        <v>603</v>
      </c>
      <c r="O9" s="4" t="n">
        <v>26.6190476190476</v>
      </c>
      <c r="P9" s="4" t="n">
        <v>43.6666666666667</v>
      </c>
      <c r="Q9" s="4" t="n">
        <v>1.64</v>
      </c>
      <c r="R9" s="4" t="n">
        <v>1973</v>
      </c>
      <c r="S9" s="4" t="n">
        <v>65.2380952380952</v>
      </c>
      <c r="T9" s="4" t="n">
        <v>130.857142857143</v>
      </c>
      <c r="U9" s="4" t="n">
        <v>2.01</v>
      </c>
      <c r="V9" s="4" t="n">
        <v>1973</v>
      </c>
      <c r="W9" s="4" t="n">
        <v>45.9285714285714</v>
      </c>
      <c r="X9" s="4" t="n">
        <v>87.2857142857143</v>
      </c>
      <c r="Y9" s="4" t="n">
        <v>1.9</v>
      </c>
      <c r="AJ9" s="4" t="n">
        <v>78.34</v>
      </c>
      <c r="AL9" s="4" t="n">
        <v>67.12</v>
      </c>
      <c r="AV9" s="4" t="n">
        <v>77.9</v>
      </c>
      <c r="AX9" s="4" t="n">
        <v>68.74</v>
      </c>
      <c r="CT9" s="27" t="n">
        <v>8.16</v>
      </c>
      <c r="CU9" s="27" t="n">
        <v>5.26</v>
      </c>
      <c r="CZ9" s="27" t="n">
        <v>4.3</v>
      </c>
      <c r="DD9" s="4" t="n">
        <v>8.23</v>
      </c>
      <c r="DE9" s="27" t="n">
        <v>4.78</v>
      </c>
      <c r="DG9" s="4" t="n">
        <v>8.18</v>
      </c>
    </row>
    <row r="10" customFormat="false" ht="12.8" hidden="false" customHeight="false" outlineLevel="0" collapsed="false">
      <c r="A10" s="1" t="n">
        <v>3</v>
      </c>
      <c r="B10" s="1" t="s">
        <v>180</v>
      </c>
      <c r="C10" s="1" t="n">
        <v>2009</v>
      </c>
      <c r="D10" s="1" t="s">
        <v>183</v>
      </c>
      <c r="E10" s="1" t="s">
        <v>176</v>
      </c>
      <c r="F10" s="1" t="s">
        <v>177</v>
      </c>
      <c r="G10" s="2" t="n">
        <v>400</v>
      </c>
      <c r="H10" s="1" t="s">
        <v>181</v>
      </c>
      <c r="I10" s="1" t="s">
        <v>171</v>
      </c>
      <c r="J10" s="1" t="s">
        <v>172</v>
      </c>
      <c r="K10" s="1" t="s">
        <v>173</v>
      </c>
      <c r="L10" s="1" t="s">
        <v>174</v>
      </c>
      <c r="M10" s="26"/>
      <c r="N10" s="4" t="n">
        <v>614</v>
      </c>
      <c r="O10" s="4" t="n">
        <v>27.1428571428571</v>
      </c>
      <c r="P10" s="4" t="n">
        <v>44.8571428571429</v>
      </c>
      <c r="Q10" s="4" t="n">
        <v>1.65</v>
      </c>
      <c r="R10" s="4" t="n">
        <v>1954</v>
      </c>
      <c r="S10" s="4" t="n">
        <v>63.8095238095238</v>
      </c>
      <c r="T10" s="4" t="n">
        <v>130.809523809524</v>
      </c>
      <c r="U10" s="4" t="n">
        <v>2.05</v>
      </c>
      <c r="V10" s="4" t="n">
        <v>1954</v>
      </c>
      <c r="W10" s="4" t="n">
        <v>45.4761904761905</v>
      </c>
      <c r="X10" s="4" t="n">
        <v>87.8333333333333</v>
      </c>
      <c r="Y10" s="4" t="n">
        <v>1.93</v>
      </c>
      <c r="AJ10" s="4" t="n">
        <v>77.31</v>
      </c>
      <c r="AL10" s="4" t="n">
        <v>71.17</v>
      </c>
      <c r="AV10" s="4" t="n">
        <v>76.73</v>
      </c>
      <c r="AX10" s="4" t="n">
        <v>68.35</v>
      </c>
      <c r="CT10" s="27" t="n">
        <v>8.15</v>
      </c>
      <c r="CU10" s="27" t="n">
        <v>5.18</v>
      </c>
      <c r="CZ10" s="27" t="n">
        <v>4.21</v>
      </c>
      <c r="DD10" s="4" t="n">
        <v>8.19</v>
      </c>
      <c r="DE10" s="27" t="n">
        <v>4.71</v>
      </c>
      <c r="DG10" s="4" t="n">
        <v>8.14</v>
      </c>
    </row>
    <row r="11" customFormat="false" ht="12.8" hidden="false" customHeight="false" outlineLevel="0" collapsed="false">
      <c r="A11" s="1" t="n">
        <v>3</v>
      </c>
      <c r="B11" s="1" t="s">
        <v>180</v>
      </c>
      <c r="C11" s="1" t="n">
        <v>2009</v>
      </c>
      <c r="D11" s="1" t="s">
        <v>183</v>
      </c>
      <c r="E11" s="1" t="s">
        <v>176</v>
      </c>
      <c r="F11" s="1" t="s">
        <v>177</v>
      </c>
      <c r="G11" s="2" t="n">
        <v>600</v>
      </c>
      <c r="H11" s="1" t="s">
        <v>181</v>
      </c>
      <c r="I11" s="1" t="s">
        <v>171</v>
      </c>
      <c r="J11" s="1" t="s">
        <v>172</v>
      </c>
      <c r="K11" s="1" t="s">
        <v>173</v>
      </c>
      <c r="L11" s="1" t="s">
        <v>174</v>
      </c>
      <c r="M11" s="26"/>
      <c r="N11" s="4" t="n">
        <v>622</v>
      </c>
      <c r="O11" s="4" t="n">
        <v>27.5238095238095</v>
      </c>
      <c r="P11" s="4" t="n">
        <v>44.6190476190476</v>
      </c>
      <c r="Q11" s="4" t="n">
        <v>1.62</v>
      </c>
      <c r="R11" s="4" t="n">
        <v>1957</v>
      </c>
      <c r="S11" s="4" t="n">
        <v>63.5714285714286</v>
      </c>
      <c r="T11" s="4" t="n">
        <v>126.619047619048</v>
      </c>
      <c r="U11" s="4" t="n">
        <v>1.99</v>
      </c>
      <c r="V11" s="4" t="n">
        <v>1957</v>
      </c>
      <c r="W11" s="4" t="n">
        <v>45.5476190476191</v>
      </c>
      <c r="X11" s="4" t="n">
        <v>85.6190476190476</v>
      </c>
      <c r="Y11" s="4" t="n">
        <v>1.88</v>
      </c>
      <c r="AJ11" s="4" t="n">
        <v>77.55</v>
      </c>
      <c r="AL11" s="4" t="n">
        <v>67.73</v>
      </c>
      <c r="AV11" s="4" t="n">
        <v>76.54</v>
      </c>
      <c r="AX11" s="4" t="n">
        <v>66.54</v>
      </c>
      <c r="CT11" s="27" t="n">
        <v>8.1</v>
      </c>
      <c r="CU11" s="27" t="n">
        <v>5.12</v>
      </c>
      <c r="CZ11" s="27" t="n">
        <v>4.19</v>
      </c>
      <c r="DD11" s="4" t="n">
        <v>8.18</v>
      </c>
      <c r="DE11" s="27" t="n">
        <v>4.7</v>
      </c>
      <c r="DG11" s="4" t="n">
        <v>8.13</v>
      </c>
    </row>
    <row r="12" customFormat="false" ht="12.8" hidden="false" customHeight="false" outlineLevel="0" collapsed="false">
      <c r="A12" s="1" t="n">
        <v>4</v>
      </c>
      <c r="B12" s="1" t="s">
        <v>184</v>
      </c>
      <c r="C12" s="1" t="n">
        <v>2013</v>
      </c>
      <c r="D12" s="1" t="s">
        <v>169</v>
      </c>
      <c r="E12" s="1" t="s">
        <v>169</v>
      </c>
      <c r="F12" s="1" t="s">
        <v>169</v>
      </c>
      <c r="G12" s="2" t="n">
        <v>0</v>
      </c>
      <c r="H12" s="1" t="s">
        <v>181</v>
      </c>
      <c r="I12" s="1" t="s">
        <v>185</v>
      </c>
      <c r="J12" s="1" t="s">
        <v>172</v>
      </c>
      <c r="K12" s="1" t="s">
        <v>186</v>
      </c>
      <c r="L12" s="1" t="s">
        <v>187</v>
      </c>
      <c r="M12" s="26"/>
      <c r="N12" s="4" t="n">
        <v>737</v>
      </c>
      <c r="O12" s="4" t="n">
        <v>33</v>
      </c>
      <c r="P12" s="4" t="n">
        <v>53.05</v>
      </c>
      <c r="Q12" s="4" t="n">
        <v>1.61</v>
      </c>
      <c r="R12" s="4" t="n">
        <v>1814</v>
      </c>
      <c r="S12" s="4" t="n">
        <v>76.93</v>
      </c>
      <c r="T12" s="4" t="n">
        <v>143.79</v>
      </c>
      <c r="U12" s="4" t="n">
        <v>1.87</v>
      </c>
      <c r="V12" s="4" t="n">
        <v>1814</v>
      </c>
      <c r="W12" s="4" t="n">
        <v>50.54</v>
      </c>
      <c r="X12" s="4" t="n">
        <v>89.46</v>
      </c>
      <c r="Y12" s="4" t="n">
        <v>1.77</v>
      </c>
      <c r="AJ12" s="4" t="n">
        <v>74.49</v>
      </c>
      <c r="AL12" s="4" t="n">
        <v>65.95</v>
      </c>
      <c r="AM12" s="4" t="n">
        <v>75.41</v>
      </c>
      <c r="AV12" s="4" t="n">
        <v>71.87</v>
      </c>
      <c r="AX12" s="4" t="n">
        <v>64.81</v>
      </c>
      <c r="AY12" s="4" t="n">
        <v>73.55</v>
      </c>
      <c r="CH12" s="4" t="n">
        <v>6.41</v>
      </c>
      <c r="CI12" s="4" t="n">
        <v>7.23</v>
      </c>
      <c r="CL12" s="4" t="n">
        <v>8.21</v>
      </c>
      <c r="CM12" s="4" t="n">
        <v>6.45</v>
      </c>
      <c r="CN12" s="4" t="n">
        <v>7.27</v>
      </c>
      <c r="CQ12" s="4" t="n">
        <v>8.37</v>
      </c>
      <c r="CR12" s="4" t="n">
        <v>6.61</v>
      </c>
      <c r="CS12" s="4" t="n">
        <v>7.34</v>
      </c>
      <c r="CT12" s="4" t="n">
        <v>8.36</v>
      </c>
      <c r="DE12" s="4" t="n">
        <v>6.51</v>
      </c>
      <c r="DF12" s="4" t="n">
        <v>7.31</v>
      </c>
      <c r="DG12" s="4" t="n">
        <v>8.42</v>
      </c>
      <c r="DL12" s="4" t="n">
        <v>1630</v>
      </c>
      <c r="DM12" s="4" t="n">
        <v>1117</v>
      </c>
      <c r="DN12" s="4" t="n">
        <v>509</v>
      </c>
      <c r="DO12" s="4" t="n">
        <v>448</v>
      </c>
      <c r="DP12" s="4" t="n">
        <v>364</v>
      </c>
      <c r="DQ12" s="4" t="n">
        <v>233</v>
      </c>
      <c r="DR12" s="4" t="n">
        <f aca="false">DL12/DO12</f>
        <v>3.63839285714286</v>
      </c>
      <c r="DS12" s="4" t="n">
        <f aca="false">DM12/DP12</f>
        <v>3.06868131868132</v>
      </c>
      <c r="DT12" s="4" t="n">
        <f aca="false">DN12/DQ12</f>
        <v>2.18454935622318</v>
      </c>
      <c r="FZ12" s="4" t="n">
        <f aca="false">AVERAGE(DL12:DN12)</f>
        <v>1085.33333333333</v>
      </c>
      <c r="GA12" s="4" t="n">
        <f aca="false">AVERAGE(DO12:DQ12)</f>
        <v>348.333333333333</v>
      </c>
      <c r="GB12" s="4" t="n">
        <f aca="false">FZ12/GA12</f>
        <v>3.11578947368421</v>
      </c>
    </row>
    <row r="13" customFormat="false" ht="12.8" hidden="false" customHeight="false" outlineLevel="0" collapsed="false">
      <c r="A13" s="1" t="n">
        <v>4</v>
      </c>
      <c r="B13" s="1" t="s">
        <v>184</v>
      </c>
      <c r="C13" s="1" t="n">
        <v>2013</v>
      </c>
      <c r="D13" s="1" t="s">
        <v>188</v>
      </c>
      <c r="E13" s="1" t="s">
        <v>176</v>
      </c>
      <c r="F13" s="1" t="s">
        <v>177</v>
      </c>
      <c r="G13" s="2" t="n">
        <v>60</v>
      </c>
      <c r="H13" s="1" t="s">
        <v>181</v>
      </c>
      <c r="I13" s="1" t="s">
        <v>185</v>
      </c>
      <c r="J13" s="1" t="s">
        <v>172</v>
      </c>
      <c r="K13" s="1" t="s">
        <v>186</v>
      </c>
      <c r="L13" s="1" t="s">
        <v>187</v>
      </c>
      <c r="M13" s="26"/>
      <c r="N13" s="4" t="n">
        <v>747.92</v>
      </c>
      <c r="O13" s="4" t="n">
        <v>33.52</v>
      </c>
      <c r="P13" s="4" t="n">
        <v>53.48</v>
      </c>
      <c r="Q13" s="4" t="n">
        <v>1.6</v>
      </c>
      <c r="R13" s="4" t="n">
        <v>1835.92</v>
      </c>
      <c r="S13" s="4" t="n">
        <v>77.71</v>
      </c>
      <c r="T13" s="4" t="n">
        <v>143.77</v>
      </c>
      <c r="U13" s="4" t="n">
        <v>1.85</v>
      </c>
      <c r="V13" s="4" t="n">
        <v>1835.92</v>
      </c>
      <c r="W13" s="4" t="n">
        <v>51.2</v>
      </c>
      <c r="X13" s="4" t="n">
        <v>89.6</v>
      </c>
      <c r="Y13" s="4" t="n">
        <v>1.75</v>
      </c>
      <c r="AJ13" s="4" t="n">
        <v>75.38</v>
      </c>
      <c r="AL13" s="4" t="n">
        <v>66.35</v>
      </c>
      <c r="AM13" s="4" t="n">
        <v>76.73</v>
      </c>
      <c r="AV13" s="4" t="n">
        <v>72.51</v>
      </c>
      <c r="AX13" s="4" t="n">
        <v>65.58</v>
      </c>
      <c r="AY13" s="4" t="n">
        <v>74.15</v>
      </c>
      <c r="CH13" s="4" t="n">
        <v>6.28</v>
      </c>
      <c r="CI13" s="4" t="n">
        <v>7.1</v>
      </c>
      <c r="CL13" s="4" t="n">
        <v>8.16</v>
      </c>
      <c r="CM13" s="4" t="n">
        <v>6.33</v>
      </c>
      <c r="CN13" s="4" t="n">
        <v>7.14</v>
      </c>
      <c r="CQ13" s="4" t="n">
        <v>8.23</v>
      </c>
      <c r="CR13" s="4" t="n">
        <v>6.54</v>
      </c>
      <c r="CS13" s="4" t="n">
        <v>7.24</v>
      </c>
      <c r="CT13" s="4" t="n">
        <v>8.31</v>
      </c>
      <c r="DE13" s="4" t="n">
        <v>6.36</v>
      </c>
      <c r="DF13" s="4" t="n">
        <v>7.19</v>
      </c>
      <c r="DG13" s="4" t="n">
        <v>8.27</v>
      </c>
      <c r="DL13" s="4" t="n">
        <v>1656</v>
      </c>
      <c r="DM13" s="4" t="n">
        <v>1137</v>
      </c>
      <c r="DN13" s="4" t="n">
        <v>550</v>
      </c>
      <c r="DO13" s="4" t="n">
        <v>487</v>
      </c>
      <c r="DP13" s="4" t="n">
        <v>375</v>
      </c>
      <c r="DQ13" s="4" t="n">
        <v>225</v>
      </c>
      <c r="DR13" s="4" t="n">
        <f aca="false">DL13/DO13</f>
        <v>3.40041067761807</v>
      </c>
      <c r="DS13" s="4" t="n">
        <f aca="false">DM13/DP13</f>
        <v>3.032</v>
      </c>
      <c r="DT13" s="4" t="n">
        <f aca="false">DN13/DQ13</f>
        <v>2.44444444444444</v>
      </c>
      <c r="FZ13" s="4" t="n">
        <f aca="false">AVERAGE(DL13:DN13)</f>
        <v>1114.33333333333</v>
      </c>
      <c r="GA13" s="4" t="n">
        <f aca="false">AVERAGE(DO13:DQ13)</f>
        <v>362.333333333333</v>
      </c>
      <c r="GB13" s="4" t="n">
        <f aca="false">FZ13/GA13</f>
        <v>3.0754369825207</v>
      </c>
    </row>
    <row r="14" customFormat="false" ht="12.8" hidden="false" customHeight="false" outlineLevel="0" collapsed="false">
      <c r="A14" s="1" t="n">
        <v>4</v>
      </c>
      <c r="B14" s="1" t="s">
        <v>184</v>
      </c>
      <c r="C14" s="1" t="n">
        <v>2013</v>
      </c>
      <c r="D14" s="1" t="s">
        <v>188</v>
      </c>
      <c r="E14" s="1" t="s">
        <v>176</v>
      </c>
      <c r="F14" s="1" t="s">
        <v>177</v>
      </c>
      <c r="G14" s="2" t="n">
        <v>90</v>
      </c>
      <c r="H14" s="1" t="s">
        <v>181</v>
      </c>
      <c r="I14" s="1" t="s">
        <v>185</v>
      </c>
      <c r="J14" s="1" t="s">
        <v>172</v>
      </c>
      <c r="K14" s="1" t="s">
        <v>186</v>
      </c>
      <c r="L14" s="1" t="s">
        <v>187</v>
      </c>
      <c r="M14" s="26"/>
      <c r="N14" s="4" t="n">
        <v>765.98</v>
      </c>
      <c r="O14" s="4" t="n">
        <v>34.38</v>
      </c>
      <c r="P14" s="4" t="n">
        <v>54.1</v>
      </c>
      <c r="Q14" s="4" t="n">
        <v>1.57</v>
      </c>
      <c r="R14" s="4" t="n">
        <v>1886.98</v>
      </c>
      <c r="S14" s="4" t="n">
        <v>80.07</v>
      </c>
      <c r="T14" s="4" t="n">
        <v>146.53</v>
      </c>
      <c r="U14" s="4" t="n">
        <v>1.83</v>
      </c>
      <c r="V14" s="4" t="n">
        <v>1886.98</v>
      </c>
      <c r="W14" s="4" t="n">
        <v>52.66</v>
      </c>
      <c r="X14" s="4" t="n">
        <v>91.1</v>
      </c>
      <c r="Y14" s="4" t="n">
        <v>1.73</v>
      </c>
      <c r="AJ14" s="4" t="n">
        <v>77.1</v>
      </c>
      <c r="AL14" s="4" t="n">
        <v>68.18</v>
      </c>
      <c r="AM14" s="4" t="n">
        <v>77.65</v>
      </c>
      <c r="AV14" s="4" t="n">
        <v>72.81</v>
      </c>
      <c r="AX14" s="4" t="n">
        <v>68.1</v>
      </c>
      <c r="AY14" s="4" t="n">
        <v>74.37</v>
      </c>
      <c r="CH14" s="4" t="n">
        <v>6.13</v>
      </c>
      <c r="CI14" s="4" t="n">
        <v>7.08</v>
      </c>
      <c r="CL14" s="4" t="n">
        <v>8.15</v>
      </c>
      <c r="CM14" s="4" t="n">
        <v>6.19</v>
      </c>
      <c r="CN14" s="4" t="n">
        <v>7.12</v>
      </c>
      <c r="CQ14" s="4" t="n">
        <v>8.17</v>
      </c>
      <c r="CR14" s="4" t="n">
        <v>6.45</v>
      </c>
      <c r="CS14" s="4" t="n">
        <v>7.18</v>
      </c>
      <c r="CT14" s="4" t="n">
        <v>8.24</v>
      </c>
      <c r="DE14" s="4" t="n">
        <v>6.24</v>
      </c>
      <c r="DF14" s="4" t="n">
        <v>7.15</v>
      </c>
      <c r="DG14" s="4" t="n">
        <v>8.21</v>
      </c>
      <c r="DL14" s="4" t="n">
        <v>1696</v>
      </c>
      <c r="DM14" s="4" t="n">
        <v>1183</v>
      </c>
      <c r="DN14" s="4" t="n">
        <v>594</v>
      </c>
      <c r="DO14" s="4" t="n">
        <v>473</v>
      </c>
      <c r="DP14" s="4" t="n">
        <v>350</v>
      </c>
      <c r="DQ14" s="4" t="n">
        <v>227</v>
      </c>
      <c r="DR14" s="4" t="n">
        <f aca="false">DL14/DO14</f>
        <v>3.58562367864693</v>
      </c>
      <c r="DS14" s="4" t="n">
        <f aca="false">DM14/DP14</f>
        <v>3.38</v>
      </c>
      <c r="DT14" s="4" t="n">
        <f aca="false">DN14/DQ14</f>
        <v>2.61674008810573</v>
      </c>
      <c r="FZ14" s="4" t="n">
        <f aca="false">AVERAGE(DL14:DN14)</f>
        <v>1157.66666666667</v>
      </c>
      <c r="GA14" s="4" t="n">
        <f aca="false">AVERAGE(DO14:DQ14)</f>
        <v>350</v>
      </c>
      <c r="GB14" s="4" t="n">
        <f aca="false">FZ14/GA14</f>
        <v>3.30761904761905</v>
      </c>
    </row>
    <row r="15" customFormat="false" ht="12.8" hidden="false" customHeight="false" outlineLevel="0" collapsed="false">
      <c r="A15" s="1" t="n">
        <v>5</v>
      </c>
      <c r="B15" s="1" t="s">
        <v>184</v>
      </c>
      <c r="C15" s="1" t="n">
        <v>2013</v>
      </c>
      <c r="D15" s="1" t="s">
        <v>169</v>
      </c>
      <c r="E15" s="1" t="s">
        <v>169</v>
      </c>
      <c r="F15" s="1" t="s">
        <v>169</v>
      </c>
      <c r="G15" s="2" t="n">
        <v>0</v>
      </c>
      <c r="H15" s="1" t="s">
        <v>181</v>
      </c>
      <c r="I15" s="1" t="s">
        <v>185</v>
      </c>
      <c r="J15" s="1" t="s">
        <v>172</v>
      </c>
      <c r="K15" s="1" t="s">
        <v>186</v>
      </c>
      <c r="L15" s="1" t="s">
        <v>187</v>
      </c>
      <c r="M15" s="26"/>
      <c r="N15" s="4" t="n">
        <v>803.99</v>
      </c>
      <c r="O15" s="4" t="n">
        <v>36.19</v>
      </c>
      <c r="P15" s="4" t="n">
        <v>55.95</v>
      </c>
      <c r="Q15" s="4" t="n">
        <v>1.55</v>
      </c>
      <c r="R15" s="4" t="n">
        <v>1914.99</v>
      </c>
      <c r="S15" s="4" t="n">
        <v>79.36</v>
      </c>
      <c r="T15" s="4" t="n">
        <v>153.16</v>
      </c>
      <c r="U15" s="4" t="n">
        <v>1.93</v>
      </c>
      <c r="V15" s="4" t="n">
        <v>1914.99</v>
      </c>
      <c r="W15" s="4" t="n">
        <v>52.17</v>
      </c>
      <c r="X15" s="4" t="n">
        <v>94.95</v>
      </c>
      <c r="Y15" s="4" t="n">
        <v>1.82</v>
      </c>
      <c r="AJ15" s="4" t="n">
        <v>77.81</v>
      </c>
      <c r="AL15" s="4" t="n">
        <v>68.38</v>
      </c>
      <c r="AV15" s="4" t="n">
        <v>76.04</v>
      </c>
      <c r="AX15" s="4" t="n">
        <v>66.11</v>
      </c>
      <c r="CH15" s="4" t="n">
        <v>4.69</v>
      </c>
      <c r="CI15" s="4" t="n">
        <v>7.15</v>
      </c>
      <c r="CL15" s="4" t="n">
        <v>8.53</v>
      </c>
      <c r="CM15" s="4" t="n">
        <v>4.78</v>
      </c>
      <c r="CN15" s="4" t="n">
        <v>7.23</v>
      </c>
      <c r="CQ15" s="4" t="n">
        <v>8.64</v>
      </c>
      <c r="CR15" s="4" t="n">
        <v>6.87</v>
      </c>
      <c r="CS15" s="4" t="n">
        <v>7.49</v>
      </c>
      <c r="CT15" s="4" t="n">
        <v>8.74</v>
      </c>
      <c r="DE15" s="4" t="n">
        <v>6.81</v>
      </c>
      <c r="DF15" s="4" t="n">
        <v>7.44</v>
      </c>
      <c r="DG15" s="4" t="n">
        <v>8.7</v>
      </c>
      <c r="DL15" s="4" t="n">
        <v>1746</v>
      </c>
      <c r="DM15" s="4" t="n">
        <v>1060</v>
      </c>
      <c r="DN15" s="4" t="n">
        <v>515</v>
      </c>
      <c r="DO15" s="4" t="n">
        <v>661</v>
      </c>
      <c r="DP15" s="4" t="n">
        <v>447</v>
      </c>
      <c r="DQ15" s="4" t="n">
        <v>249</v>
      </c>
      <c r="DR15" s="4" t="n">
        <f aca="false">DL15/DO15</f>
        <v>2.64145234493192</v>
      </c>
      <c r="DS15" s="4" t="n">
        <f aca="false">DM15/DP15</f>
        <v>2.37136465324385</v>
      </c>
      <c r="DT15" s="4" t="n">
        <f aca="false">DN15/DQ15</f>
        <v>2.06827309236948</v>
      </c>
      <c r="FZ15" s="4" t="n">
        <f aca="false">AVERAGE(DL15:DN15)</f>
        <v>1107</v>
      </c>
      <c r="GA15" s="4" t="n">
        <f aca="false">AVERAGE(DO15:DQ15)</f>
        <v>452.333333333333</v>
      </c>
      <c r="GB15" s="4" t="n">
        <f aca="false">FZ15/GA15</f>
        <v>2.44731024318349</v>
      </c>
    </row>
    <row r="16" customFormat="false" ht="12.8" hidden="false" customHeight="false" outlineLevel="0" collapsed="false">
      <c r="A16" s="1" t="n">
        <v>5</v>
      </c>
      <c r="B16" s="1" t="s">
        <v>184</v>
      </c>
      <c r="C16" s="1" t="n">
        <v>2013</v>
      </c>
      <c r="D16" s="1" t="s">
        <v>189</v>
      </c>
      <c r="E16" s="1" t="s">
        <v>176</v>
      </c>
      <c r="F16" s="1" t="s">
        <v>177</v>
      </c>
      <c r="G16" s="2" t="n">
        <v>40</v>
      </c>
      <c r="H16" s="1" t="s">
        <v>181</v>
      </c>
      <c r="I16" s="1" t="s">
        <v>185</v>
      </c>
      <c r="J16" s="1" t="s">
        <v>172</v>
      </c>
      <c r="K16" s="1" t="s">
        <v>186</v>
      </c>
      <c r="L16" s="1" t="s">
        <v>187</v>
      </c>
      <c r="M16" s="26"/>
      <c r="N16" s="4" t="n">
        <v>821</v>
      </c>
      <c r="O16" s="4" t="n">
        <v>37</v>
      </c>
      <c r="P16" s="4" t="n">
        <v>56.52</v>
      </c>
      <c r="Q16" s="4" t="n">
        <v>1.53</v>
      </c>
      <c r="R16" s="4" t="n">
        <v>1983</v>
      </c>
      <c r="S16" s="4" t="n">
        <v>83</v>
      </c>
      <c r="T16" s="4" t="n">
        <v>156.04</v>
      </c>
      <c r="U16" s="4" t="n">
        <v>1.88</v>
      </c>
      <c r="V16" s="4" t="n">
        <v>1983</v>
      </c>
      <c r="W16" s="4" t="n">
        <v>54.09</v>
      </c>
      <c r="X16" s="4" t="n">
        <v>96.27</v>
      </c>
      <c r="Y16" s="4" t="n">
        <v>1.78</v>
      </c>
      <c r="AJ16" s="4" t="n">
        <v>78.73</v>
      </c>
      <c r="AL16" s="4" t="n">
        <v>69.27</v>
      </c>
      <c r="AV16" s="4" t="n">
        <v>76.75</v>
      </c>
      <c r="AX16" s="4" t="n">
        <v>67.06</v>
      </c>
      <c r="CH16" s="4" t="n">
        <v>4.42</v>
      </c>
      <c r="CI16" s="4" t="n">
        <v>7.1</v>
      </c>
      <c r="CL16" s="4" t="n">
        <v>8.48</v>
      </c>
      <c r="CM16" s="4" t="n">
        <v>4.49</v>
      </c>
      <c r="CN16" s="4" t="n">
        <v>7.12</v>
      </c>
      <c r="CQ16" s="4" t="n">
        <v>8.49</v>
      </c>
      <c r="CR16" s="4" t="n">
        <v>6.79</v>
      </c>
      <c r="CS16" s="4" t="n">
        <v>7.41</v>
      </c>
      <c r="CT16" s="4" t="n">
        <v>8.61</v>
      </c>
      <c r="DE16" s="4" t="n">
        <v>6.62</v>
      </c>
      <c r="DF16" s="4" t="n">
        <v>7.35</v>
      </c>
      <c r="DG16" s="4" t="n">
        <v>8.53</v>
      </c>
      <c r="DL16" s="4" t="n">
        <v>1863</v>
      </c>
      <c r="DM16" s="4" t="n">
        <v>1120</v>
      </c>
      <c r="DN16" s="4" t="n">
        <v>547</v>
      </c>
      <c r="DO16" s="4" t="n">
        <v>639</v>
      </c>
      <c r="DP16" s="4" t="n">
        <v>434</v>
      </c>
      <c r="DQ16" s="4" t="n">
        <v>234</v>
      </c>
      <c r="DR16" s="4" t="n">
        <f aca="false">DL16/DO16</f>
        <v>2.91549295774648</v>
      </c>
      <c r="DS16" s="4" t="n">
        <f aca="false">DM16/DP16</f>
        <v>2.58064516129032</v>
      </c>
      <c r="DT16" s="4" t="n">
        <f aca="false">DN16/DQ16</f>
        <v>2.33760683760684</v>
      </c>
      <c r="FZ16" s="4" t="n">
        <f aca="false">AVERAGE(DL16:DN16)</f>
        <v>1176.66666666667</v>
      </c>
      <c r="GA16" s="4" t="n">
        <f aca="false">AVERAGE(DO16:DQ16)</f>
        <v>435.666666666667</v>
      </c>
      <c r="GB16" s="4" t="n">
        <f aca="false">FZ16/GA16</f>
        <v>2.70084162203519</v>
      </c>
    </row>
    <row r="17" customFormat="false" ht="12.8" hidden="false" customHeight="false" outlineLevel="0" collapsed="false">
      <c r="A17" s="1" t="n">
        <v>5</v>
      </c>
      <c r="B17" s="1" t="s">
        <v>184</v>
      </c>
      <c r="C17" s="1" t="n">
        <v>2013</v>
      </c>
      <c r="D17" s="1" t="s">
        <v>189</v>
      </c>
      <c r="E17" s="1" t="s">
        <v>176</v>
      </c>
      <c r="F17" s="1" t="s">
        <v>177</v>
      </c>
      <c r="G17" s="2" t="n">
        <v>60</v>
      </c>
      <c r="H17" s="1" t="s">
        <v>181</v>
      </c>
      <c r="I17" s="1" t="s">
        <v>185</v>
      </c>
      <c r="J17" s="1" t="s">
        <v>172</v>
      </c>
      <c r="K17" s="1" t="s">
        <v>186</v>
      </c>
      <c r="L17" s="1" t="s">
        <v>187</v>
      </c>
      <c r="M17" s="26"/>
      <c r="N17" s="4" t="n">
        <v>836.96</v>
      </c>
      <c r="O17" s="4" t="n">
        <v>37.76</v>
      </c>
      <c r="P17" s="4" t="n">
        <v>56.71</v>
      </c>
      <c r="Q17" s="4" t="n">
        <v>1.5</v>
      </c>
      <c r="R17" s="4" t="n">
        <v>2043.96</v>
      </c>
      <c r="S17" s="4" t="n">
        <v>86.21</v>
      </c>
      <c r="T17" s="4" t="n">
        <v>158.63</v>
      </c>
      <c r="U17" s="4" t="n">
        <v>1.84</v>
      </c>
      <c r="V17" s="4" t="n">
        <v>2043.96</v>
      </c>
      <c r="W17" s="4" t="n">
        <v>55.86</v>
      </c>
      <c r="X17" s="4" t="n">
        <v>97.19</v>
      </c>
      <c r="Y17" s="4" t="n">
        <v>1.74</v>
      </c>
      <c r="AJ17" s="4" t="n">
        <v>79.8</v>
      </c>
      <c r="AL17" s="4" t="n">
        <v>70.42</v>
      </c>
      <c r="AV17" s="4" t="n">
        <v>77.97</v>
      </c>
      <c r="AX17" s="4" t="n">
        <v>68.73</v>
      </c>
      <c r="CH17" s="4" t="n">
        <v>4.34</v>
      </c>
      <c r="CI17" s="4" t="n">
        <v>7.03</v>
      </c>
      <c r="CL17" s="4" t="n">
        <v>8.3</v>
      </c>
      <c r="CM17" s="4" t="n">
        <v>4.42</v>
      </c>
      <c r="CN17" s="4" t="n">
        <v>7.09</v>
      </c>
      <c r="CQ17" s="4" t="n">
        <v>8.39</v>
      </c>
      <c r="CR17" s="4" t="n">
        <v>6.61</v>
      </c>
      <c r="CS17" s="4" t="n">
        <v>7.39</v>
      </c>
      <c r="CT17" s="4" t="n">
        <v>8.54</v>
      </c>
      <c r="DE17" s="4" t="n">
        <v>6.47</v>
      </c>
      <c r="DF17" s="4" t="n">
        <v>7.25</v>
      </c>
      <c r="DG17" s="4" t="n">
        <v>8.46</v>
      </c>
      <c r="DL17" s="4" t="n">
        <v>1897</v>
      </c>
      <c r="DM17" s="4" t="n">
        <v>1185</v>
      </c>
      <c r="DN17" s="4" t="n">
        <v>572</v>
      </c>
      <c r="DO17" s="4" t="n">
        <v>628</v>
      </c>
      <c r="DP17" s="4" t="n">
        <v>412</v>
      </c>
      <c r="DQ17" s="4" t="n">
        <v>214</v>
      </c>
      <c r="DR17" s="4" t="n">
        <f aca="false">DL17/DO17</f>
        <v>3.02070063694268</v>
      </c>
      <c r="DS17" s="4" t="n">
        <f aca="false">DM17/DP17</f>
        <v>2.87621359223301</v>
      </c>
      <c r="DT17" s="4" t="n">
        <f aca="false">DN17/DQ17</f>
        <v>2.67289719626168</v>
      </c>
      <c r="FZ17" s="4" t="n">
        <f aca="false">AVERAGE(DL17:DN17)</f>
        <v>1218</v>
      </c>
      <c r="GA17" s="4" t="n">
        <f aca="false">AVERAGE(DO17:DQ17)</f>
        <v>418</v>
      </c>
      <c r="GB17" s="4" t="n">
        <f aca="false">FZ17/GA17</f>
        <v>2.91387559808612</v>
      </c>
    </row>
    <row r="18" customFormat="false" ht="12.8" hidden="false" customHeight="false" outlineLevel="0" collapsed="false">
      <c r="A18" s="1" t="n">
        <v>6</v>
      </c>
      <c r="B18" s="1" t="s">
        <v>190</v>
      </c>
      <c r="C18" s="1" t="n">
        <v>2017</v>
      </c>
      <c r="D18" s="1" t="s">
        <v>169</v>
      </c>
      <c r="E18" s="1" t="s">
        <v>169</v>
      </c>
      <c r="F18" s="1" t="s">
        <v>169</v>
      </c>
      <c r="G18" s="2" t="n">
        <v>0</v>
      </c>
      <c r="H18" s="1" t="s">
        <v>181</v>
      </c>
      <c r="I18" s="1" t="s">
        <v>185</v>
      </c>
      <c r="J18" s="1" t="s">
        <v>172</v>
      </c>
      <c r="K18" s="1" t="s">
        <v>186</v>
      </c>
      <c r="L18" s="1" t="s">
        <v>187</v>
      </c>
      <c r="M18" s="26"/>
      <c r="N18" s="4" t="n">
        <v>774.33</v>
      </c>
      <c r="O18" s="4" t="n">
        <v>34.91</v>
      </c>
      <c r="P18" s="4" t="n">
        <v>48.73</v>
      </c>
      <c r="Q18" s="4" t="n">
        <v>1.41</v>
      </c>
      <c r="R18" s="4" t="n">
        <v>1771.22</v>
      </c>
      <c r="S18" s="4" t="n">
        <v>71.21</v>
      </c>
      <c r="T18" s="4" t="n">
        <v>129.56</v>
      </c>
      <c r="U18" s="4" t="n">
        <v>1.82</v>
      </c>
      <c r="V18" s="4" t="n">
        <v>1771.22</v>
      </c>
      <c r="W18" s="4" t="n">
        <v>49.43</v>
      </c>
      <c r="X18" s="4" t="n">
        <v>81.06</v>
      </c>
      <c r="Y18" s="4" t="n">
        <v>1.64</v>
      </c>
      <c r="AB18" s="27" t="n">
        <v>3.12</v>
      </c>
      <c r="AC18" s="4" t="n">
        <v>261.39</v>
      </c>
      <c r="AD18" s="27" t="n">
        <v>256.09</v>
      </c>
      <c r="AE18" s="27" t="n">
        <v>2.97</v>
      </c>
      <c r="AF18" s="27" t="n">
        <v>288.05</v>
      </c>
      <c r="AG18" s="27" t="n">
        <v>281.63</v>
      </c>
      <c r="BO18" s="4" t="n">
        <v>4.46</v>
      </c>
      <c r="BP18" s="4" t="n">
        <v>3.57</v>
      </c>
      <c r="BQ18" s="4" t="n">
        <v>0.89</v>
      </c>
      <c r="BR18" s="4" t="n">
        <f aca="false">BP18/BQ18</f>
        <v>4.01123595505618</v>
      </c>
      <c r="BS18" s="4" t="n">
        <v>106.96</v>
      </c>
      <c r="BU18" s="27" t="n">
        <v>135.79</v>
      </c>
      <c r="BV18" s="27" t="n">
        <v>0.33</v>
      </c>
      <c r="BW18" s="27" t="n">
        <v>9.29</v>
      </c>
      <c r="BX18" s="4" t="n">
        <v>5.22</v>
      </c>
      <c r="BY18" s="4" t="n">
        <v>3.61</v>
      </c>
      <c r="BZ18" s="4" t="n">
        <v>1.61</v>
      </c>
      <c r="CA18" s="4" t="n">
        <f aca="false">BY18/BZ18</f>
        <v>2.24223602484472</v>
      </c>
      <c r="CB18" s="4" t="n">
        <v>108.22</v>
      </c>
      <c r="CD18" s="27" t="n">
        <v>133.56</v>
      </c>
      <c r="CE18" s="27" t="n">
        <v>0.51</v>
      </c>
      <c r="CF18" s="27" t="n">
        <v>8.37</v>
      </c>
      <c r="CR18" s="4" t="n">
        <v>7</v>
      </c>
      <c r="CS18" s="4" t="n">
        <v>6.9</v>
      </c>
      <c r="CT18" s="4" t="n">
        <v>5.2</v>
      </c>
      <c r="DE18" s="4" t="n">
        <v>7.1</v>
      </c>
      <c r="DF18" s="4" t="n">
        <v>8.5</v>
      </c>
      <c r="DG18" s="4" t="n">
        <v>6.4</v>
      </c>
      <c r="DN18" s="4" t="n">
        <v>602</v>
      </c>
      <c r="DQ18" s="4" t="n">
        <v>86</v>
      </c>
      <c r="DT18" s="4" t="n">
        <f aca="false">DN18/DQ18</f>
        <v>7</v>
      </c>
      <c r="EY18" s="27" t="n">
        <v>19.1</v>
      </c>
      <c r="EZ18" s="27" t="n">
        <v>200.78</v>
      </c>
      <c r="FF18" s="27" t="n">
        <v>17.27</v>
      </c>
      <c r="FG18" s="27" t="n">
        <v>207.33</v>
      </c>
      <c r="FZ18" s="4" t="n">
        <f aca="false">AVERAGE(DL18:DN18)</f>
        <v>602</v>
      </c>
      <c r="GA18" s="4" t="n">
        <f aca="false">AVERAGE(DO18:DQ18)</f>
        <v>86</v>
      </c>
      <c r="GB18" s="4" t="n">
        <f aca="false">FZ18/GA18</f>
        <v>7</v>
      </c>
    </row>
    <row r="19" customFormat="false" ht="12.8" hidden="false" customHeight="false" outlineLevel="0" collapsed="false">
      <c r="A19" s="1" t="n">
        <v>6</v>
      </c>
      <c r="B19" s="1" t="s">
        <v>190</v>
      </c>
      <c r="C19" s="1" t="n">
        <v>2017</v>
      </c>
      <c r="D19" s="1" t="s">
        <v>191</v>
      </c>
      <c r="E19" s="1" t="s">
        <v>176</v>
      </c>
      <c r="F19" s="1" t="s">
        <v>177</v>
      </c>
      <c r="G19" s="2" t="n">
        <v>70</v>
      </c>
      <c r="H19" s="1" t="s">
        <v>181</v>
      </c>
      <c r="I19" s="1" t="s">
        <v>185</v>
      </c>
      <c r="J19" s="1" t="s">
        <v>172</v>
      </c>
      <c r="K19" s="1" t="s">
        <v>186</v>
      </c>
      <c r="L19" s="1" t="s">
        <v>187</v>
      </c>
      <c r="M19" s="26"/>
      <c r="N19" s="4" t="n">
        <v>818.5</v>
      </c>
      <c r="O19" s="4" t="n">
        <v>37.04</v>
      </c>
      <c r="P19" s="4" t="n">
        <v>48.78</v>
      </c>
      <c r="Q19" s="4" t="n">
        <v>1.33</v>
      </c>
      <c r="R19" s="4" t="n">
        <v>1823.91</v>
      </c>
      <c r="S19" s="4" t="n">
        <v>71.82</v>
      </c>
      <c r="T19" s="4" t="n">
        <v>128.08</v>
      </c>
      <c r="U19" s="4" t="n">
        <v>1.78</v>
      </c>
      <c r="V19" s="4" t="n">
        <v>1823.91</v>
      </c>
      <c r="W19" s="4" t="n">
        <v>50.95</v>
      </c>
      <c r="X19" s="4" t="n">
        <v>80.5</v>
      </c>
      <c r="Y19" s="4" t="n">
        <v>1.58</v>
      </c>
      <c r="AB19" s="27" t="n">
        <v>3.3</v>
      </c>
      <c r="AC19" s="27" t="n">
        <v>293.06</v>
      </c>
      <c r="AD19" s="27" t="n">
        <v>282.18</v>
      </c>
      <c r="AE19" s="27" t="n">
        <v>3.07</v>
      </c>
      <c r="AF19" s="27" t="n">
        <v>330.18</v>
      </c>
      <c r="AG19" s="27" t="n">
        <v>322.83</v>
      </c>
      <c r="BO19" s="4" t="n">
        <v>5.13</v>
      </c>
      <c r="BP19" s="4" t="n">
        <v>3.62</v>
      </c>
      <c r="BQ19" s="4" t="n">
        <v>1.51</v>
      </c>
      <c r="BR19" s="4" t="n">
        <f aca="false">BP19/BQ19</f>
        <v>2.39735099337748</v>
      </c>
      <c r="BS19" s="4" t="n">
        <v>113.03</v>
      </c>
      <c r="BU19" s="27" t="n">
        <v>137.23</v>
      </c>
      <c r="BV19" s="27" t="n">
        <v>0.33</v>
      </c>
      <c r="BW19" s="27" t="n">
        <v>9.28</v>
      </c>
      <c r="BX19" s="4" t="n">
        <v>5.7</v>
      </c>
      <c r="BY19" s="4" t="n">
        <v>3.73</v>
      </c>
      <c r="BZ19" s="4" t="n">
        <v>1.97</v>
      </c>
      <c r="CA19" s="4" t="n">
        <f aca="false">BY19/BZ19</f>
        <v>1.89340101522843</v>
      </c>
      <c r="CB19" s="4" t="n">
        <v>129.93</v>
      </c>
      <c r="CD19" s="27" t="n">
        <v>130.41</v>
      </c>
      <c r="CE19" s="27" t="n">
        <v>0.48</v>
      </c>
      <c r="CF19" s="27" t="n">
        <v>6.6</v>
      </c>
      <c r="CR19" s="4" t="n">
        <v>5.5</v>
      </c>
      <c r="CS19" s="4" t="n">
        <v>6</v>
      </c>
      <c r="CT19" s="4" t="n">
        <v>5.4</v>
      </c>
      <c r="DE19" s="4" t="n">
        <v>6.7</v>
      </c>
      <c r="DF19" s="4" t="n">
        <v>8.3</v>
      </c>
      <c r="DG19" s="4" t="n">
        <v>6.3</v>
      </c>
      <c r="DN19" s="4" t="n">
        <v>730</v>
      </c>
      <c r="DQ19" s="4" t="n">
        <v>132</v>
      </c>
      <c r="DT19" s="4" t="n">
        <f aca="false">DN19/DQ19</f>
        <v>5.53030303030303</v>
      </c>
      <c r="EY19" s="27" t="n">
        <v>18.52</v>
      </c>
      <c r="EZ19" s="27" t="n">
        <v>209</v>
      </c>
      <c r="FF19" s="27" t="n">
        <v>16.71</v>
      </c>
      <c r="FG19" s="27" t="n">
        <v>208.77</v>
      </c>
      <c r="FZ19" s="4" t="n">
        <f aca="false">AVERAGE(DL19:DN19)</f>
        <v>730</v>
      </c>
      <c r="GA19" s="4" t="n">
        <f aca="false">AVERAGE(DO19:DQ19)</f>
        <v>132</v>
      </c>
      <c r="GB19" s="4" t="n">
        <f aca="false">FZ19/GA19</f>
        <v>5.53030303030303</v>
      </c>
    </row>
    <row r="20" customFormat="false" ht="12.8" hidden="false" customHeight="false" outlineLevel="0" collapsed="false">
      <c r="A20" s="1" t="n">
        <v>6</v>
      </c>
      <c r="B20" s="1" t="s">
        <v>190</v>
      </c>
      <c r="C20" s="1" t="n">
        <v>2017</v>
      </c>
      <c r="D20" s="1" t="s">
        <v>191</v>
      </c>
      <c r="E20" s="1" t="s">
        <v>176</v>
      </c>
      <c r="F20" s="1" t="s">
        <v>177</v>
      </c>
      <c r="G20" s="2" t="n">
        <v>90</v>
      </c>
      <c r="H20" s="1" t="s">
        <v>181</v>
      </c>
      <c r="I20" s="1" t="s">
        <v>185</v>
      </c>
      <c r="J20" s="1" t="s">
        <v>172</v>
      </c>
      <c r="K20" s="1" t="s">
        <v>186</v>
      </c>
      <c r="L20" s="1" t="s">
        <v>187</v>
      </c>
      <c r="M20" s="26"/>
      <c r="N20" s="4" t="n">
        <v>813.66</v>
      </c>
      <c r="O20" s="4" t="n">
        <v>36.75</v>
      </c>
      <c r="P20" s="4" t="n">
        <v>48.42</v>
      </c>
      <c r="Q20" s="4" t="n">
        <v>1.33</v>
      </c>
      <c r="R20" s="4" t="n">
        <v>1871.84</v>
      </c>
      <c r="S20" s="4" t="n">
        <v>75.58</v>
      </c>
      <c r="T20" s="4" t="n">
        <v>128.66</v>
      </c>
      <c r="U20" s="4" t="n">
        <v>1.7</v>
      </c>
      <c r="V20" s="4" t="n">
        <v>1871.84</v>
      </c>
      <c r="W20" s="4" t="n">
        <v>52.28</v>
      </c>
      <c r="X20" s="4" t="n">
        <v>80.52</v>
      </c>
      <c r="Y20" s="4" t="n">
        <v>1.54</v>
      </c>
      <c r="AB20" s="27" t="n">
        <v>3.3</v>
      </c>
      <c r="AC20" s="27" t="n">
        <v>291.6</v>
      </c>
      <c r="AD20" s="27" t="n">
        <v>303.59</v>
      </c>
      <c r="AE20" s="27" t="n">
        <v>3.15</v>
      </c>
      <c r="AF20" s="27" t="n">
        <v>347.58</v>
      </c>
      <c r="AG20" s="27" t="n">
        <v>339.87</v>
      </c>
      <c r="BO20" s="4" t="n">
        <v>4.4</v>
      </c>
      <c r="BP20" s="4" t="n">
        <v>3.14</v>
      </c>
      <c r="BQ20" s="4" t="n">
        <v>1.26</v>
      </c>
      <c r="BR20" s="4" t="n">
        <f aca="false">BP20/BQ20</f>
        <v>2.49206349206349</v>
      </c>
      <c r="BS20" s="4" t="n">
        <v>88.83</v>
      </c>
      <c r="BU20" s="27" t="n">
        <v>132.84</v>
      </c>
      <c r="BV20" s="27" t="n">
        <v>0.36</v>
      </c>
      <c r="BW20" s="27" t="n">
        <v>6.74</v>
      </c>
      <c r="BX20" s="4" t="n">
        <v>5.39</v>
      </c>
      <c r="BY20" s="4" t="n">
        <v>3.29</v>
      </c>
      <c r="BZ20" s="4" t="n">
        <v>2.1</v>
      </c>
      <c r="CA20" s="4" t="n">
        <f aca="false">BY20/BZ20</f>
        <v>1.56666666666667</v>
      </c>
      <c r="CB20" s="4" t="n">
        <v>113.58</v>
      </c>
      <c r="CD20" s="27" t="n">
        <v>130.01</v>
      </c>
      <c r="CE20" s="27" t="n">
        <v>0.46</v>
      </c>
      <c r="CF20" s="27" t="n">
        <v>6.12</v>
      </c>
      <c r="CR20" s="4" t="n">
        <v>5.5</v>
      </c>
      <c r="CS20" s="4" t="n">
        <v>5.9</v>
      </c>
      <c r="CT20" s="4" t="n">
        <v>5.9</v>
      </c>
      <c r="DE20" s="4" t="n">
        <v>6.3</v>
      </c>
      <c r="DF20" s="4" t="n">
        <v>8</v>
      </c>
      <c r="DG20" s="4" t="n">
        <v>6.6</v>
      </c>
      <c r="DN20" s="4" t="n">
        <v>1030</v>
      </c>
      <c r="DQ20" s="4" t="n">
        <v>169</v>
      </c>
      <c r="DT20" s="4" t="n">
        <f aca="false">DN20/DQ20</f>
        <v>6.09467455621302</v>
      </c>
      <c r="EY20" s="27" t="n">
        <v>22.5</v>
      </c>
      <c r="EZ20" s="27" t="n">
        <v>206.33</v>
      </c>
      <c r="FF20" s="27" t="n">
        <v>13.9</v>
      </c>
      <c r="FG20" s="27" t="n">
        <v>204.18</v>
      </c>
      <c r="FZ20" s="4" t="n">
        <f aca="false">AVERAGE(DL20:DN20)</f>
        <v>1030</v>
      </c>
      <c r="GA20" s="4" t="n">
        <f aca="false">AVERAGE(DO20:DQ20)</f>
        <v>169</v>
      </c>
      <c r="GB20" s="4" t="n">
        <f aca="false">FZ20/GA20</f>
        <v>6.09467455621302</v>
      </c>
    </row>
    <row r="21" customFormat="false" ht="12.8" hidden="false" customHeight="false" outlineLevel="0" collapsed="false">
      <c r="A21" s="1" t="n">
        <v>6</v>
      </c>
      <c r="B21" s="1" t="s">
        <v>190</v>
      </c>
      <c r="C21" s="1" t="n">
        <v>2017</v>
      </c>
      <c r="D21" s="1" t="s">
        <v>191</v>
      </c>
      <c r="E21" s="1" t="s">
        <v>176</v>
      </c>
      <c r="F21" s="1" t="s">
        <v>177</v>
      </c>
      <c r="G21" s="2" t="n">
        <v>120</v>
      </c>
      <c r="H21" s="1" t="s">
        <v>181</v>
      </c>
      <c r="I21" s="1" t="s">
        <v>185</v>
      </c>
      <c r="J21" s="1" t="s">
        <v>172</v>
      </c>
      <c r="K21" s="1" t="s">
        <v>186</v>
      </c>
      <c r="L21" s="1" t="s">
        <v>187</v>
      </c>
      <c r="M21" s="26"/>
      <c r="N21" s="4" t="n">
        <v>814.5</v>
      </c>
      <c r="O21" s="4" t="n">
        <v>36.83</v>
      </c>
      <c r="P21" s="4" t="n">
        <v>49.12</v>
      </c>
      <c r="Q21" s="4" t="n">
        <v>1.35</v>
      </c>
      <c r="R21" s="4" t="n">
        <v>1828.14</v>
      </c>
      <c r="S21" s="4" t="n">
        <v>72.4</v>
      </c>
      <c r="T21" s="4" t="n">
        <v>129.28</v>
      </c>
      <c r="U21" s="4" t="n">
        <v>1.79</v>
      </c>
      <c r="V21" s="4" t="n">
        <v>1828.14</v>
      </c>
      <c r="W21" s="4" t="n">
        <v>51.06</v>
      </c>
      <c r="X21" s="4" t="n">
        <v>81.18</v>
      </c>
      <c r="Y21" s="4" t="n">
        <v>1.59</v>
      </c>
      <c r="AB21" s="27" t="n">
        <v>3.26</v>
      </c>
      <c r="AC21" s="27" t="n">
        <v>283.16</v>
      </c>
      <c r="AD21" s="27" t="n">
        <v>308.1</v>
      </c>
      <c r="AE21" s="27" t="n">
        <v>3.05</v>
      </c>
      <c r="AF21" s="27" t="n">
        <v>329.01</v>
      </c>
      <c r="AG21" s="27" t="n">
        <v>321.63</v>
      </c>
      <c r="BO21" s="4" t="n">
        <v>4.98</v>
      </c>
      <c r="BP21" s="4" t="n">
        <v>3.27</v>
      </c>
      <c r="BQ21" s="4" t="n">
        <v>1.71</v>
      </c>
      <c r="BR21" s="4" t="n">
        <f aca="false">BP21/BQ21</f>
        <v>1.91228070175439</v>
      </c>
      <c r="BS21" s="4" t="n">
        <v>118.34</v>
      </c>
      <c r="BU21" s="27" t="n">
        <v>136.22</v>
      </c>
      <c r="BV21" s="27" t="n">
        <v>0.34</v>
      </c>
      <c r="BW21" s="27" t="n">
        <v>5.62</v>
      </c>
      <c r="BX21" s="4" t="n">
        <v>6.77</v>
      </c>
      <c r="BY21" s="4" t="n">
        <v>3.82</v>
      </c>
      <c r="BZ21" s="4" t="n">
        <v>2.69</v>
      </c>
      <c r="CA21" s="4" t="n">
        <f aca="false">BY21/BZ21</f>
        <v>1.42007434944238</v>
      </c>
      <c r="CB21" s="4" t="n">
        <v>145.41</v>
      </c>
      <c r="CD21" s="27" t="n">
        <v>139.32</v>
      </c>
      <c r="CE21" s="27" t="n">
        <v>0.49</v>
      </c>
      <c r="CF21" s="27" t="n">
        <v>6.35</v>
      </c>
      <c r="CR21" s="4" t="n">
        <v>7.3</v>
      </c>
      <c r="CS21" s="4" t="n">
        <v>6.3</v>
      </c>
      <c r="CT21" s="4" t="n">
        <v>4.4</v>
      </c>
      <c r="DE21" s="4" t="n">
        <v>7.9</v>
      </c>
      <c r="DF21" s="4" t="n">
        <v>8.4</v>
      </c>
      <c r="DG21" s="4" t="n">
        <v>5.4</v>
      </c>
      <c r="DN21" s="4" t="n">
        <v>624</v>
      </c>
      <c r="DQ21" s="4" t="n">
        <v>116</v>
      </c>
      <c r="DT21" s="4" t="n">
        <f aca="false">DN21/DQ21</f>
        <v>5.37931034482759</v>
      </c>
      <c r="EY21" s="27" t="n">
        <v>22.26</v>
      </c>
      <c r="EZ21" s="27" t="n">
        <v>208.93</v>
      </c>
      <c r="FF21" s="27" t="n">
        <v>16.32</v>
      </c>
      <c r="FG21" s="27" t="n">
        <v>206.66</v>
      </c>
      <c r="FZ21" s="4" t="n">
        <f aca="false">AVERAGE(DL21:DN21)</f>
        <v>624</v>
      </c>
      <c r="GA21" s="4" t="n">
        <f aca="false">AVERAGE(DO21:DQ21)</f>
        <v>116</v>
      </c>
      <c r="GB21" s="4" t="n">
        <f aca="false">FZ21/GA21</f>
        <v>5.37931034482759</v>
      </c>
    </row>
    <row r="22" customFormat="false" ht="12.8" hidden="false" customHeight="false" outlineLevel="0" collapsed="false">
      <c r="A22" s="1" t="n">
        <v>7</v>
      </c>
      <c r="B22" s="1" t="s">
        <v>194</v>
      </c>
      <c r="C22" s="1" t="n">
        <v>2019</v>
      </c>
      <c r="D22" s="1" t="s">
        <v>169</v>
      </c>
      <c r="E22" s="1" t="s">
        <v>169</v>
      </c>
      <c r="F22" s="1" t="s">
        <v>169</v>
      </c>
      <c r="G22" s="2" t="n">
        <v>0</v>
      </c>
      <c r="H22" s="1" t="s">
        <v>170</v>
      </c>
      <c r="I22" s="1" t="s">
        <v>171</v>
      </c>
      <c r="J22" s="1" t="s">
        <v>172</v>
      </c>
      <c r="K22" s="1" t="s">
        <v>173</v>
      </c>
      <c r="L22" s="1" t="s">
        <v>174</v>
      </c>
      <c r="M22" s="26"/>
      <c r="N22" s="4" t="n">
        <v>704.95</v>
      </c>
      <c r="O22" s="4" t="n">
        <v>31.46</v>
      </c>
      <c r="P22" s="4" t="n">
        <v>51.38</v>
      </c>
      <c r="Q22" s="4" t="n">
        <v>1.63</v>
      </c>
      <c r="R22" s="4" t="n">
        <v>2109.01</v>
      </c>
      <c r="S22" s="4" t="n">
        <v>66.86</v>
      </c>
      <c r="T22" s="4" t="n">
        <v>135.81</v>
      </c>
      <c r="U22" s="4" t="n">
        <v>2.03</v>
      </c>
      <c r="V22" s="4" t="n">
        <v>2109.01</v>
      </c>
      <c r="W22" s="4" t="n">
        <v>49.6</v>
      </c>
      <c r="X22" s="4" t="n">
        <v>94.34</v>
      </c>
      <c r="Y22" s="4" t="n">
        <v>1.9</v>
      </c>
      <c r="CL22" s="4" t="n">
        <v>6.69</v>
      </c>
      <c r="CO22" s="4" t="n">
        <v>6.16</v>
      </c>
      <c r="CQ22" s="4" t="n">
        <v>6.96</v>
      </c>
      <c r="CY22" s="4" t="n">
        <v>6.38</v>
      </c>
      <c r="DB22" s="4" t="n">
        <v>5.84</v>
      </c>
      <c r="DD22" s="4" t="n">
        <v>6.89</v>
      </c>
      <c r="DL22" s="4" t="n">
        <v>1298.57</v>
      </c>
      <c r="DO22" s="4" t="n">
        <v>161.69</v>
      </c>
      <c r="DR22" s="4" t="n">
        <f aca="false">DL22/DO22</f>
        <v>8.03123260560331</v>
      </c>
      <c r="EB22" s="4" t="n">
        <v>1.014</v>
      </c>
      <c r="EC22" s="4" t="n">
        <v>0.798</v>
      </c>
      <c r="ED22" s="4" t="n">
        <v>7.885</v>
      </c>
      <c r="EE22" s="4" t="n">
        <v>1.471</v>
      </c>
      <c r="EF22" s="4" t="n">
        <v>0.201</v>
      </c>
      <c r="EG22" s="4" t="n">
        <v>1.082</v>
      </c>
      <c r="EH22" s="4" t="n">
        <v>0.645</v>
      </c>
      <c r="EI22" s="4" t="n">
        <v>7.961</v>
      </c>
      <c r="EJ22" s="4" t="n">
        <v>1.641</v>
      </c>
      <c r="EK22" s="4" t="n">
        <v>0.198</v>
      </c>
      <c r="FA22" s="4" t="n">
        <v>5.69</v>
      </c>
      <c r="FB22" s="4" t="n">
        <v>5.08</v>
      </c>
      <c r="FC22" s="4" t="n">
        <v>1.66</v>
      </c>
      <c r="FD22" s="4" t="n">
        <v>2.54</v>
      </c>
      <c r="FE22" s="4" t="n">
        <v>60.87</v>
      </c>
      <c r="FH22" s="4" t="n">
        <v>6.82</v>
      </c>
      <c r="FJ22" s="4" t="n">
        <v>5.9</v>
      </c>
      <c r="FK22" s="4" t="n">
        <v>1.13</v>
      </c>
      <c r="FL22" s="4" t="n">
        <v>1.15</v>
      </c>
      <c r="FM22" s="4" t="n">
        <v>71.16</v>
      </c>
      <c r="FP22" s="4" t="n">
        <v>1.37</v>
      </c>
      <c r="FQ22" s="4" t="n">
        <v>6.76</v>
      </c>
      <c r="FR22" s="4" t="n">
        <v>267.89</v>
      </c>
      <c r="FS22" s="4" t="n">
        <v>2256.7</v>
      </c>
      <c r="FT22" s="4" t="n">
        <v>1.14</v>
      </c>
      <c r="FU22" s="4" t="n">
        <v>6.36</v>
      </c>
      <c r="FV22" s="4" t="n">
        <v>248.61</v>
      </c>
      <c r="FW22" s="4" t="n">
        <v>2305.4</v>
      </c>
      <c r="FZ22" s="4" t="n">
        <f aca="false">AVERAGE(DL22:DN22)</f>
        <v>1298.57</v>
      </c>
      <c r="GA22" s="4" t="n">
        <f aca="false">AVERAGE(DO22:DQ22)</f>
        <v>161.69</v>
      </c>
      <c r="GB22" s="4" t="n">
        <f aca="false">FZ22/GA22</f>
        <v>8.03123260560331</v>
      </c>
    </row>
    <row r="23" customFormat="false" ht="12.8" hidden="false" customHeight="false" outlineLevel="0" collapsed="false">
      <c r="A23" s="1" t="n">
        <v>7</v>
      </c>
      <c r="B23" s="1" t="s">
        <v>194</v>
      </c>
      <c r="C23" s="1" t="n">
        <v>2019</v>
      </c>
      <c r="D23" s="1" t="s">
        <v>195</v>
      </c>
      <c r="E23" s="1" t="s">
        <v>176</v>
      </c>
      <c r="F23" s="1" t="s">
        <v>177</v>
      </c>
      <c r="G23" s="2" t="n">
        <v>100</v>
      </c>
      <c r="H23" s="1" t="s">
        <v>170</v>
      </c>
      <c r="I23" s="1" t="s">
        <v>171</v>
      </c>
      <c r="J23" s="1" t="s">
        <v>172</v>
      </c>
      <c r="K23" s="1" t="s">
        <v>173</v>
      </c>
      <c r="L23" s="1" t="s">
        <v>174</v>
      </c>
      <c r="M23" s="26"/>
      <c r="N23" s="4" t="n">
        <v>717.97</v>
      </c>
      <c r="O23" s="4" t="n">
        <v>32.08</v>
      </c>
      <c r="P23" s="4" t="n">
        <v>46.7</v>
      </c>
      <c r="Q23" s="4" t="n">
        <v>1.44</v>
      </c>
      <c r="R23" s="4" t="n">
        <v>2245.51</v>
      </c>
      <c r="S23" s="4" t="n">
        <v>72.74</v>
      </c>
      <c r="T23" s="4" t="n">
        <v>130.54</v>
      </c>
      <c r="U23" s="4" t="n">
        <v>1.79</v>
      </c>
      <c r="V23" s="4" t="n">
        <v>2245.51</v>
      </c>
      <c r="W23" s="4" t="n">
        <v>52.93</v>
      </c>
      <c r="X23" s="4" t="n">
        <v>89.33</v>
      </c>
      <c r="Y23" s="4" t="n">
        <v>1.69</v>
      </c>
      <c r="CL23" s="4" t="n">
        <v>6.3</v>
      </c>
      <c r="CO23" s="4" t="n">
        <v>6.15</v>
      </c>
      <c r="CQ23" s="4" t="n">
        <v>6.52</v>
      </c>
      <c r="CY23" s="4" t="n">
        <v>6.13</v>
      </c>
      <c r="DB23" s="4" t="n">
        <v>5.77</v>
      </c>
      <c r="DD23" s="4" t="n">
        <v>6.85</v>
      </c>
      <c r="DL23" s="4" t="n">
        <v>1395.26</v>
      </c>
      <c r="DO23" s="4" t="n">
        <v>115.83</v>
      </c>
      <c r="DR23" s="4" t="n">
        <f aca="false">DL23/DO23</f>
        <v>12.0457567124234</v>
      </c>
      <c r="EB23" s="4" t="n">
        <v>1.153</v>
      </c>
      <c r="EC23" s="4" t="n">
        <v>0.869</v>
      </c>
      <c r="ED23" s="4" t="n">
        <v>8.184</v>
      </c>
      <c r="EE23" s="4" t="n">
        <v>1.677</v>
      </c>
      <c r="EF23" s="4" t="n">
        <v>0.226</v>
      </c>
      <c r="EG23" s="4" t="n">
        <v>1.184</v>
      </c>
      <c r="EH23" s="4" t="n">
        <v>0.861</v>
      </c>
      <c r="EI23" s="4" t="n">
        <v>9.911</v>
      </c>
      <c r="EJ23" s="4" t="n">
        <v>1.865</v>
      </c>
      <c r="EK23" s="4" t="n">
        <v>0.231</v>
      </c>
      <c r="FA23" s="4" t="n">
        <v>6.05</v>
      </c>
      <c r="FB23" s="4" t="n">
        <v>5.06</v>
      </c>
      <c r="FC23" s="4" t="n">
        <v>1.14</v>
      </c>
      <c r="FD23" s="4" t="n">
        <v>2.35</v>
      </c>
      <c r="FE23" s="4" t="n">
        <v>65.97</v>
      </c>
      <c r="FH23" s="27" t="n">
        <v>6.34</v>
      </c>
      <c r="FJ23" s="4" t="n">
        <v>5.59</v>
      </c>
      <c r="FK23" s="4" t="n">
        <v>1.08</v>
      </c>
      <c r="FL23" s="4" t="n">
        <v>1.24</v>
      </c>
      <c r="FM23" s="4" t="n">
        <v>75.17</v>
      </c>
      <c r="FP23" s="4" t="n">
        <v>1.45</v>
      </c>
      <c r="FQ23" s="4" t="n">
        <v>7.42</v>
      </c>
      <c r="FR23" s="4" t="n">
        <v>298.35</v>
      </c>
      <c r="FS23" s="4" t="n">
        <v>2416.7</v>
      </c>
      <c r="FT23" s="4" t="n">
        <v>1.21</v>
      </c>
      <c r="FU23" s="4" t="n">
        <v>6.72</v>
      </c>
      <c r="FV23" s="4" t="n">
        <v>271.41</v>
      </c>
      <c r="FW23" s="4" t="n">
        <v>2707</v>
      </c>
      <c r="FZ23" s="4" t="n">
        <f aca="false">AVERAGE(DL23:DN23)</f>
        <v>1395.26</v>
      </c>
      <c r="GA23" s="4" t="n">
        <f aca="false">AVERAGE(DO23:DQ23)</f>
        <v>115.83</v>
      </c>
      <c r="GB23" s="4" t="n">
        <f aca="false">FZ23/GA23</f>
        <v>12.0457567124234</v>
      </c>
    </row>
    <row r="24" customFormat="false" ht="12.8" hidden="false" customHeight="false" outlineLevel="0" collapsed="false">
      <c r="A24" s="1" t="n">
        <v>7</v>
      </c>
      <c r="B24" s="1" t="s">
        <v>194</v>
      </c>
      <c r="C24" s="1" t="n">
        <v>2019</v>
      </c>
      <c r="D24" s="1" t="s">
        <v>195</v>
      </c>
      <c r="E24" s="1" t="s">
        <v>176</v>
      </c>
      <c r="F24" s="1" t="s">
        <v>177</v>
      </c>
      <c r="G24" s="2" t="n">
        <v>200</v>
      </c>
      <c r="H24" s="1" t="s">
        <v>170</v>
      </c>
      <c r="I24" s="1" t="s">
        <v>171</v>
      </c>
      <c r="J24" s="1" t="s">
        <v>172</v>
      </c>
      <c r="K24" s="1" t="s">
        <v>173</v>
      </c>
      <c r="L24" s="1" t="s">
        <v>174</v>
      </c>
      <c r="M24" s="26"/>
      <c r="N24" s="4" t="n">
        <v>709.99</v>
      </c>
      <c r="O24" s="4" t="n">
        <v>31.7</v>
      </c>
      <c r="P24" s="4" t="n">
        <v>45.64</v>
      </c>
      <c r="Q24" s="4" t="n">
        <v>1.44</v>
      </c>
      <c r="R24" s="4" t="n">
        <v>2352.4</v>
      </c>
      <c r="S24" s="4" t="n">
        <v>78.21</v>
      </c>
      <c r="T24" s="4" t="n">
        <v>139.1</v>
      </c>
      <c r="U24" s="4" t="n">
        <v>1.78</v>
      </c>
      <c r="V24" s="4" t="n">
        <v>2352.4</v>
      </c>
      <c r="W24" s="4" t="n">
        <v>55.82</v>
      </c>
      <c r="X24" s="4" t="n">
        <v>93.35</v>
      </c>
      <c r="Y24" s="4" t="n">
        <v>1.67</v>
      </c>
      <c r="CL24" s="4" t="n">
        <v>5.52</v>
      </c>
      <c r="CO24" s="4" t="n">
        <v>6.08</v>
      </c>
      <c r="CQ24" s="4" t="n">
        <v>6.58</v>
      </c>
      <c r="CY24" s="4" t="n">
        <v>5.97</v>
      </c>
      <c r="DB24" s="4" t="n">
        <v>5.72</v>
      </c>
      <c r="DD24" s="4" t="n">
        <v>6.54</v>
      </c>
      <c r="DL24" s="4" t="n">
        <v>1559.02</v>
      </c>
      <c r="DO24" s="4" t="n">
        <v>116.13</v>
      </c>
      <c r="DR24" s="4" t="n">
        <f aca="false">DL24/DO24</f>
        <v>13.4247825712564</v>
      </c>
      <c r="EB24" s="4" t="n">
        <v>1.059</v>
      </c>
      <c r="EC24" s="4" t="n">
        <v>0.869</v>
      </c>
      <c r="ED24" s="4" t="n">
        <v>8.451</v>
      </c>
      <c r="EE24" s="4" t="n">
        <v>1.705</v>
      </c>
      <c r="EF24" s="4" t="n">
        <v>0.226</v>
      </c>
      <c r="EG24" s="4" t="n">
        <v>1.117</v>
      </c>
      <c r="EH24" s="4" t="n">
        <v>0.938</v>
      </c>
      <c r="EI24" s="4" t="n">
        <v>9.515</v>
      </c>
      <c r="EJ24" s="4" t="n">
        <v>1.675</v>
      </c>
      <c r="EK24" s="4" t="n">
        <v>0.229</v>
      </c>
      <c r="FA24" s="4" t="n">
        <v>5.93</v>
      </c>
      <c r="FB24" s="4" t="n">
        <v>4.66</v>
      </c>
      <c r="FC24" s="4" t="n">
        <v>0.96</v>
      </c>
      <c r="FD24" s="4" t="n">
        <v>2.5</v>
      </c>
      <c r="FE24" s="4" t="n">
        <v>62.44</v>
      </c>
      <c r="FH24" s="4" t="n">
        <v>6.47</v>
      </c>
      <c r="FJ24" s="4" t="n">
        <v>5.66</v>
      </c>
      <c r="FK24" s="4" t="n">
        <v>1.11</v>
      </c>
      <c r="FL24" s="4" t="n">
        <v>1.34</v>
      </c>
      <c r="FM24" s="4" t="n">
        <v>77.34</v>
      </c>
      <c r="FP24" s="4" t="n">
        <v>1.47</v>
      </c>
      <c r="FQ24" s="4" t="n">
        <v>7.71</v>
      </c>
      <c r="FR24" s="4" t="n">
        <v>296.36</v>
      </c>
      <c r="FS24" s="4" t="n">
        <v>2375.3</v>
      </c>
      <c r="FT24" s="4" t="n">
        <v>1.23</v>
      </c>
      <c r="FU24" s="4" t="n">
        <v>6.65</v>
      </c>
      <c r="FV24" s="4" t="n">
        <v>272.32</v>
      </c>
      <c r="FW24" s="4" t="n">
        <v>3493.3</v>
      </c>
      <c r="FZ24" s="4" t="n">
        <f aca="false">AVERAGE(DL24:DN24)</f>
        <v>1559.02</v>
      </c>
      <c r="GA24" s="4" t="n">
        <f aca="false">AVERAGE(DO24:DQ24)</f>
        <v>116.13</v>
      </c>
      <c r="GB24" s="4" t="n">
        <f aca="false">FZ24/GA24</f>
        <v>13.4247825712564</v>
      </c>
    </row>
    <row r="25" customFormat="false" ht="12.8" hidden="false" customHeight="false" outlineLevel="0" collapsed="false">
      <c r="A25" s="1" t="n">
        <v>8</v>
      </c>
      <c r="B25" s="1" t="s">
        <v>199</v>
      </c>
      <c r="C25" s="1" t="n">
        <v>2019</v>
      </c>
      <c r="D25" s="1" t="s">
        <v>169</v>
      </c>
      <c r="E25" s="1" t="s">
        <v>169</v>
      </c>
      <c r="F25" s="1" t="s">
        <v>169</v>
      </c>
      <c r="G25" s="2" t="n">
        <v>0</v>
      </c>
      <c r="H25" s="1" t="s">
        <v>197</v>
      </c>
      <c r="I25" s="1" t="s">
        <v>171</v>
      </c>
      <c r="J25" s="1" t="s">
        <v>200</v>
      </c>
      <c r="K25" s="1" t="s">
        <v>201</v>
      </c>
      <c r="L25" s="1" t="s">
        <v>202</v>
      </c>
      <c r="N25" s="4" t="n">
        <v>1472.66</v>
      </c>
      <c r="O25" s="4" t="n">
        <v>59.64</v>
      </c>
      <c r="P25" s="4" t="n">
        <v>94.38</v>
      </c>
      <c r="Q25" s="4" t="n">
        <v>1.58</v>
      </c>
      <c r="V25" s="4" t="n">
        <v>1472.66</v>
      </c>
      <c r="W25" s="4" t="n">
        <v>59.64</v>
      </c>
      <c r="X25" s="4" t="n">
        <v>94.38</v>
      </c>
      <c r="Y25" s="4" t="n">
        <v>1.58</v>
      </c>
      <c r="CI25" s="4" t="n">
        <v>2.1</v>
      </c>
      <c r="CJ25" s="4" t="n">
        <v>4.05</v>
      </c>
      <c r="CK25" s="4" t="n">
        <v>6.84</v>
      </c>
      <c r="CV25" s="4" t="n">
        <v>1.7</v>
      </c>
      <c r="CW25" s="4" t="n">
        <v>4.5</v>
      </c>
      <c r="CX25" s="4" t="n">
        <v>7.13</v>
      </c>
      <c r="DM25" s="4" t="n">
        <v>827</v>
      </c>
      <c r="DP25" s="4" t="n">
        <v>201</v>
      </c>
      <c r="DS25" s="4" t="n">
        <f aca="false">DM25/DP25</f>
        <v>4.11442786069652</v>
      </c>
      <c r="FZ25" s="4" t="n">
        <f aca="false">AVERAGE(DL25:DN25)</f>
        <v>827</v>
      </c>
      <c r="GA25" s="4" t="n">
        <f aca="false">AVERAGE(DO25:DQ25)</f>
        <v>201</v>
      </c>
      <c r="GB25" s="4" t="n">
        <f aca="false">FZ25/GA25</f>
        <v>4.11442786069652</v>
      </c>
    </row>
    <row r="26" customFormat="false" ht="12.8" hidden="false" customHeight="false" outlineLevel="0" collapsed="false">
      <c r="A26" s="1" t="n">
        <v>8</v>
      </c>
      <c r="B26" s="1" t="s">
        <v>199</v>
      </c>
      <c r="C26" s="1" t="n">
        <v>2019</v>
      </c>
      <c r="D26" s="1" t="s">
        <v>203</v>
      </c>
      <c r="E26" s="1" t="s">
        <v>176</v>
      </c>
      <c r="F26" s="1" t="s">
        <v>177</v>
      </c>
      <c r="G26" s="2" t="n">
        <v>20</v>
      </c>
      <c r="H26" s="1" t="s">
        <v>197</v>
      </c>
      <c r="I26" s="1" t="s">
        <v>171</v>
      </c>
      <c r="J26" s="1" t="s">
        <v>200</v>
      </c>
      <c r="K26" s="1" t="s">
        <v>201</v>
      </c>
      <c r="L26" s="1" t="s">
        <v>202</v>
      </c>
      <c r="N26" s="4" t="n">
        <v>1604.18</v>
      </c>
      <c r="O26" s="4" t="n">
        <v>65.12</v>
      </c>
      <c r="P26" s="4" t="n">
        <v>92.62</v>
      </c>
      <c r="Q26" s="4" t="n">
        <v>1.42</v>
      </c>
      <c r="V26" s="4" t="n">
        <v>1604.18</v>
      </c>
      <c r="W26" s="4" t="n">
        <v>65.12</v>
      </c>
      <c r="X26" s="4" t="n">
        <v>92.62</v>
      </c>
      <c r="Y26" s="4" t="n">
        <v>1.42</v>
      </c>
      <c r="CI26" s="4" t="n">
        <v>1.67</v>
      </c>
      <c r="CJ26" s="4" t="n">
        <v>4.03</v>
      </c>
      <c r="CK26" s="4" t="n">
        <v>5.36</v>
      </c>
      <c r="CV26" s="4" t="n">
        <v>1.67</v>
      </c>
      <c r="CW26" s="4" t="n">
        <v>4.13</v>
      </c>
      <c r="CX26" s="4" t="n">
        <v>8.51</v>
      </c>
      <c r="DM26" s="4" t="n">
        <v>1167</v>
      </c>
      <c r="DP26" s="4" t="n">
        <v>171</v>
      </c>
      <c r="DS26" s="4" t="n">
        <f aca="false">DM26/DP26</f>
        <v>6.82456140350877</v>
      </c>
      <c r="FZ26" s="4" t="n">
        <f aca="false">AVERAGE(DL26:DN26)</f>
        <v>1167</v>
      </c>
      <c r="GA26" s="4" t="n">
        <f aca="false">AVERAGE(DO26:DQ26)</f>
        <v>171</v>
      </c>
      <c r="GB26" s="4" t="n">
        <f aca="false">FZ26/GA26</f>
        <v>6.82456140350877</v>
      </c>
    </row>
    <row r="27" customFormat="false" ht="12.8" hidden="false" customHeight="false" outlineLevel="0" collapsed="false">
      <c r="A27" s="1" t="n">
        <v>9</v>
      </c>
      <c r="B27" s="1" t="s">
        <v>204</v>
      </c>
      <c r="C27" s="1" t="n">
        <v>2018</v>
      </c>
      <c r="D27" s="1" t="s">
        <v>169</v>
      </c>
      <c r="E27" s="1" t="s">
        <v>169</v>
      </c>
      <c r="F27" s="1" t="s">
        <v>169</v>
      </c>
      <c r="G27" s="2" t="n">
        <v>0</v>
      </c>
      <c r="H27" s="1" t="s">
        <v>181</v>
      </c>
      <c r="I27" s="1" t="s">
        <v>171</v>
      </c>
      <c r="J27" s="1" t="s">
        <v>205</v>
      </c>
      <c r="K27" s="1" t="s">
        <v>206</v>
      </c>
      <c r="L27" s="1" t="s">
        <v>207</v>
      </c>
      <c r="N27" s="4" t="n">
        <v>1001</v>
      </c>
      <c r="O27" s="4" t="n">
        <v>64</v>
      </c>
      <c r="P27" s="4" t="n">
        <v>90.88</v>
      </c>
      <c r="Q27" s="4" t="n">
        <v>1.42</v>
      </c>
      <c r="R27" s="4" t="n">
        <v>2120</v>
      </c>
      <c r="S27" s="4" t="n">
        <v>93.67</v>
      </c>
      <c r="T27" s="4" t="n">
        <v>195.33</v>
      </c>
      <c r="U27" s="4" t="n">
        <v>2.09</v>
      </c>
      <c r="V27" s="4" t="n">
        <v>2120</v>
      </c>
      <c r="W27" s="4" t="n">
        <v>63</v>
      </c>
      <c r="X27" s="4" t="n">
        <v>104.58</v>
      </c>
      <c r="Y27" s="4" t="n">
        <v>1.66</v>
      </c>
      <c r="AA27" s="4" t="n">
        <f aca="false">AVERAGE(5.3,6.2)</f>
        <v>5.75</v>
      </c>
      <c r="BK27" s="4" t="n">
        <v>1.36</v>
      </c>
      <c r="BM27" s="4" t="n">
        <v>2.14</v>
      </c>
    </row>
    <row r="28" customFormat="false" ht="12.8" hidden="false" customHeight="false" outlineLevel="0" collapsed="false">
      <c r="A28" s="1" t="n">
        <v>9</v>
      </c>
      <c r="B28" s="1" t="s">
        <v>204</v>
      </c>
      <c r="C28" s="1" t="n">
        <v>2018</v>
      </c>
      <c r="D28" s="1" t="s">
        <v>191</v>
      </c>
      <c r="E28" s="1" t="s">
        <v>176</v>
      </c>
      <c r="F28" s="1" t="s">
        <v>177</v>
      </c>
      <c r="G28" s="2" t="n">
        <v>40</v>
      </c>
      <c r="H28" s="1" t="s">
        <v>181</v>
      </c>
      <c r="I28" s="1" t="s">
        <v>171</v>
      </c>
      <c r="J28" s="1" t="s">
        <v>205</v>
      </c>
      <c r="K28" s="1" t="s">
        <v>206</v>
      </c>
      <c r="L28" s="1" t="s">
        <v>207</v>
      </c>
      <c r="N28" s="4" t="n">
        <v>928.9</v>
      </c>
      <c r="O28" s="4" t="n">
        <v>55</v>
      </c>
      <c r="P28" s="4" t="n">
        <v>84.7</v>
      </c>
      <c r="Q28" s="4" t="n">
        <v>1.54</v>
      </c>
      <c r="R28" s="4" t="n">
        <v>2079</v>
      </c>
      <c r="S28" s="4" t="n">
        <v>103.25</v>
      </c>
      <c r="T28" s="4" t="n">
        <v>206.67</v>
      </c>
      <c r="U28" s="4" t="n">
        <v>2</v>
      </c>
      <c r="V28" s="4" t="n">
        <v>2079</v>
      </c>
      <c r="W28" s="4" t="n">
        <v>61.76</v>
      </c>
      <c r="X28" s="4" t="n">
        <v>101.28</v>
      </c>
      <c r="Y28" s="4" t="n">
        <v>1.64</v>
      </c>
      <c r="AA28" s="4" t="n">
        <f aca="false">AVERAGE(5.8,7.3)</f>
        <v>6.55</v>
      </c>
      <c r="BK28" s="4" t="n">
        <v>1.26</v>
      </c>
      <c r="BM28" s="4" t="n">
        <v>2.15</v>
      </c>
    </row>
    <row r="29" customFormat="false" ht="12.8" hidden="false" customHeight="false" outlineLevel="0" collapsed="false">
      <c r="A29" s="1" t="n">
        <v>10</v>
      </c>
      <c r="B29" s="1" t="s">
        <v>208</v>
      </c>
      <c r="C29" s="1" t="n">
        <v>2017</v>
      </c>
      <c r="D29" s="1" t="s">
        <v>169</v>
      </c>
      <c r="E29" s="1" t="s">
        <v>169</v>
      </c>
      <c r="F29" s="1" t="s">
        <v>169</v>
      </c>
      <c r="G29" s="2" t="n">
        <v>0</v>
      </c>
      <c r="H29" s="1" t="s">
        <v>209</v>
      </c>
      <c r="I29" s="1" t="s">
        <v>185</v>
      </c>
      <c r="J29" s="1" t="s">
        <v>200</v>
      </c>
      <c r="K29" s="1" t="s">
        <v>210</v>
      </c>
      <c r="L29" s="1" t="s">
        <v>174</v>
      </c>
      <c r="N29" s="4" t="n">
        <v>1143.02</v>
      </c>
      <c r="O29" s="4" t="n">
        <v>39.36</v>
      </c>
      <c r="P29" s="4" t="n">
        <v>58.17</v>
      </c>
      <c r="Q29" s="4" t="n">
        <v>1.48</v>
      </c>
      <c r="R29" s="4" t="n">
        <v>2099.4</v>
      </c>
      <c r="S29" s="4" t="n">
        <v>68.31</v>
      </c>
      <c r="T29" s="4" t="n">
        <v>163.76</v>
      </c>
      <c r="U29" s="4" t="n">
        <v>2.4</v>
      </c>
      <c r="V29" s="4" t="n">
        <v>2099.4</v>
      </c>
      <c r="W29" s="4" t="n">
        <v>49.01</v>
      </c>
      <c r="X29" s="4" t="n">
        <v>93.36</v>
      </c>
      <c r="Y29" s="4" t="n">
        <v>1.9</v>
      </c>
      <c r="CH29" s="4" t="n">
        <v>3.25</v>
      </c>
      <c r="CY29" s="4" t="n">
        <v>4.89</v>
      </c>
      <c r="CZ29" s="4" t="n">
        <v>3.25</v>
      </c>
      <c r="FT29" s="4" t="n">
        <v>8.42</v>
      </c>
      <c r="FV29" s="4" t="n">
        <v>19.4</v>
      </c>
    </row>
    <row r="30" customFormat="false" ht="12.8" hidden="false" customHeight="false" outlineLevel="0" collapsed="false">
      <c r="A30" s="1" t="n">
        <v>10</v>
      </c>
      <c r="B30" s="1" t="s">
        <v>208</v>
      </c>
      <c r="C30" s="1" t="n">
        <v>2017</v>
      </c>
      <c r="D30" s="1" t="s">
        <v>3</v>
      </c>
      <c r="E30" s="1" t="s">
        <v>176</v>
      </c>
      <c r="F30" s="1" t="s">
        <v>177</v>
      </c>
      <c r="G30" s="2" t="n">
        <v>250</v>
      </c>
      <c r="H30" s="1" t="s">
        <v>209</v>
      </c>
      <c r="I30" s="1" t="s">
        <v>185</v>
      </c>
      <c r="J30" s="1" t="s">
        <v>200</v>
      </c>
      <c r="K30" s="1" t="s">
        <v>210</v>
      </c>
      <c r="L30" s="1" t="s">
        <v>174</v>
      </c>
      <c r="N30" s="4" t="n">
        <v>1247.73</v>
      </c>
      <c r="O30" s="4" t="n">
        <v>43.1</v>
      </c>
      <c r="P30" s="4" t="n">
        <v>59.12</v>
      </c>
      <c r="Q30" s="4" t="n">
        <v>1.37</v>
      </c>
      <c r="R30" s="4" t="n">
        <v>2319.63</v>
      </c>
      <c r="S30" s="4" t="n">
        <v>76.56</v>
      </c>
      <c r="T30" s="4" t="n">
        <v>165.91</v>
      </c>
      <c r="U30" s="4" t="n">
        <v>2.17</v>
      </c>
      <c r="V30" s="4" t="n">
        <v>2319.63</v>
      </c>
      <c r="W30" s="4" t="n">
        <v>54.25</v>
      </c>
      <c r="X30" s="4" t="n">
        <v>94.72</v>
      </c>
      <c r="Y30" s="4" t="n">
        <v>1.75</v>
      </c>
      <c r="CH30" s="4" t="n">
        <v>1.92</v>
      </c>
      <c r="CY30" s="4" t="n">
        <v>5.15</v>
      </c>
      <c r="CZ30" s="4" t="n">
        <v>1.92</v>
      </c>
      <c r="FT30" s="4" t="n">
        <v>10.54</v>
      </c>
      <c r="FV30" s="4" t="n">
        <v>23.67</v>
      </c>
    </row>
    <row r="31" customFormat="false" ht="12.8" hidden="false" customHeight="false" outlineLevel="0" collapsed="false">
      <c r="A31" s="1" t="n">
        <v>11</v>
      </c>
      <c r="B31" s="1" t="s">
        <v>211</v>
      </c>
      <c r="C31" s="1" t="n">
        <v>2015</v>
      </c>
      <c r="D31" s="1" t="s">
        <v>169</v>
      </c>
      <c r="E31" s="1" t="s">
        <v>169</v>
      </c>
      <c r="F31" s="1" t="s">
        <v>169</v>
      </c>
      <c r="G31" s="2" t="n">
        <v>0</v>
      </c>
      <c r="H31" s="1" t="s">
        <v>170</v>
      </c>
      <c r="I31" s="1" t="s">
        <v>185</v>
      </c>
      <c r="J31" s="1" t="s">
        <v>172</v>
      </c>
      <c r="K31" s="1" t="s">
        <v>212</v>
      </c>
      <c r="L31" s="1" t="s">
        <v>213</v>
      </c>
      <c r="N31" s="4" t="n">
        <v>834.82</v>
      </c>
      <c r="O31" s="4" t="n">
        <v>37.8</v>
      </c>
      <c r="P31" s="4" t="n">
        <v>49.17</v>
      </c>
      <c r="Q31" s="4" t="n">
        <v>1.3</v>
      </c>
      <c r="R31" s="4" t="n">
        <v>1260.42</v>
      </c>
      <c r="S31" s="4" t="n">
        <v>60.8</v>
      </c>
      <c r="T31" s="4" t="n">
        <v>109.9</v>
      </c>
      <c r="U31" s="4" t="n">
        <v>1.81</v>
      </c>
      <c r="V31" s="4" t="n">
        <v>1260.42</v>
      </c>
      <c r="W31" s="4" t="n">
        <v>43.55</v>
      </c>
      <c r="X31" s="4" t="n">
        <v>64.35</v>
      </c>
      <c r="Y31" s="4" t="n">
        <v>1.48</v>
      </c>
      <c r="DL31" s="4" t="n">
        <v>880.2</v>
      </c>
      <c r="DM31" s="4" t="n">
        <v>776.4</v>
      </c>
      <c r="DN31" s="4" t="n">
        <v>576</v>
      </c>
      <c r="DO31" s="4" t="n">
        <v>197.1</v>
      </c>
      <c r="DP31" s="4" t="n">
        <v>180.1</v>
      </c>
      <c r="DQ31" s="4" t="n">
        <v>146.7</v>
      </c>
      <c r="DR31" s="4" t="n">
        <f aca="false">DL31/DO31</f>
        <v>4.46575342465753</v>
      </c>
      <c r="DS31" s="4" t="n">
        <f aca="false">DM31/DP31</f>
        <v>4.31093836757357</v>
      </c>
      <c r="DT31" s="4" t="n">
        <f aca="false">DN31/DQ31</f>
        <v>3.92638036809816</v>
      </c>
      <c r="FZ31" s="4" t="n">
        <f aca="false">AVERAGE(DL31:DN31)</f>
        <v>744.2</v>
      </c>
      <c r="GA31" s="4" t="n">
        <f aca="false">AVERAGE(DO31:DQ31)</f>
        <v>174.633333333333</v>
      </c>
      <c r="GB31" s="4" t="n">
        <f aca="false">FZ31/GA31</f>
        <v>4.26150028631418</v>
      </c>
    </row>
    <row r="32" customFormat="false" ht="12.8" hidden="false" customHeight="false" outlineLevel="0" collapsed="false">
      <c r="A32" s="1" t="n">
        <v>11</v>
      </c>
      <c r="B32" s="1" t="s">
        <v>211</v>
      </c>
      <c r="C32" s="1" t="n">
        <v>2015</v>
      </c>
      <c r="D32" s="1" t="s">
        <v>214</v>
      </c>
      <c r="E32" s="1" t="s">
        <v>176</v>
      </c>
      <c r="F32" s="1" t="s">
        <v>179</v>
      </c>
      <c r="G32" s="2" t="n">
        <v>2.88</v>
      </c>
      <c r="H32" s="1" t="s">
        <v>170</v>
      </c>
      <c r="I32" s="1" t="s">
        <v>185</v>
      </c>
      <c r="J32" s="1" t="s">
        <v>172</v>
      </c>
      <c r="K32" s="1" t="s">
        <v>212</v>
      </c>
      <c r="L32" s="1" t="s">
        <v>213</v>
      </c>
      <c r="N32" s="4" t="n">
        <v>846.02</v>
      </c>
      <c r="O32" s="4" t="n">
        <v>38.33</v>
      </c>
      <c r="P32" s="4" t="n">
        <v>50.6</v>
      </c>
      <c r="Q32" s="4" t="n">
        <v>1.32</v>
      </c>
      <c r="R32" s="4" t="n">
        <v>1315.72</v>
      </c>
      <c r="S32" s="4" t="n">
        <v>67.1</v>
      </c>
      <c r="T32" s="4" t="n">
        <v>113.8</v>
      </c>
      <c r="U32" s="4" t="n">
        <v>1.7</v>
      </c>
      <c r="V32" s="4" t="n">
        <v>1315.72</v>
      </c>
      <c r="W32" s="4" t="n">
        <v>45.53</v>
      </c>
      <c r="X32" s="4" t="n">
        <v>66.4</v>
      </c>
      <c r="Y32" s="4" t="n">
        <v>1.46</v>
      </c>
      <c r="DL32" s="4" t="n">
        <v>906.6</v>
      </c>
      <c r="DM32" s="4" t="n">
        <v>873.6</v>
      </c>
      <c r="DN32" s="4" t="n">
        <v>608.7</v>
      </c>
      <c r="DO32" s="4" t="n">
        <v>177.8</v>
      </c>
      <c r="DP32" s="4" t="n">
        <v>146.5</v>
      </c>
      <c r="DQ32" s="4" t="n">
        <v>130.4</v>
      </c>
      <c r="DR32" s="4" t="n">
        <f aca="false">DL32/DO32</f>
        <v>5.09898762654668</v>
      </c>
      <c r="DS32" s="4" t="n">
        <f aca="false">DM32/DP32</f>
        <v>5.96313993174061</v>
      </c>
      <c r="DT32" s="4" t="n">
        <f aca="false">DN32/DQ32</f>
        <v>4.66794478527607</v>
      </c>
      <c r="FZ32" s="4" t="n">
        <f aca="false">AVERAGE(DL32:DN32)</f>
        <v>796.3</v>
      </c>
      <c r="GA32" s="4" t="n">
        <f aca="false">AVERAGE(DO32:DQ32)</f>
        <v>151.566666666667</v>
      </c>
      <c r="GB32" s="4" t="n">
        <f aca="false">FZ32/GA32</f>
        <v>5.25379371013855</v>
      </c>
    </row>
    <row r="33" customFormat="false" ht="12.8" hidden="false" customHeight="false" outlineLevel="0" collapsed="false">
      <c r="A33" s="1" t="n">
        <v>11</v>
      </c>
      <c r="B33" s="1" t="s">
        <v>211</v>
      </c>
      <c r="C33" s="1" t="n">
        <v>2015</v>
      </c>
      <c r="D33" s="1" t="s">
        <v>214</v>
      </c>
      <c r="E33" s="1" t="s">
        <v>176</v>
      </c>
      <c r="F33" s="1" t="s">
        <v>179</v>
      </c>
      <c r="G33" s="2" t="n">
        <v>5.76</v>
      </c>
      <c r="H33" s="1" t="s">
        <v>170</v>
      </c>
      <c r="I33" s="1" t="s">
        <v>185</v>
      </c>
      <c r="J33" s="1" t="s">
        <v>172</v>
      </c>
      <c r="K33" s="1" t="s">
        <v>212</v>
      </c>
      <c r="L33" s="1" t="s">
        <v>213</v>
      </c>
      <c r="N33" s="4" t="n">
        <v>851.62</v>
      </c>
      <c r="O33" s="4" t="n">
        <v>38.6</v>
      </c>
      <c r="P33" s="4" t="n">
        <v>51.13</v>
      </c>
      <c r="Q33" s="4" t="n">
        <v>1.32</v>
      </c>
      <c r="R33" s="4" t="n">
        <v>1329.72</v>
      </c>
      <c r="S33" s="4" t="n">
        <v>68.3</v>
      </c>
      <c r="T33" s="4" t="n">
        <v>113.2</v>
      </c>
      <c r="U33" s="4" t="n">
        <v>1.66</v>
      </c>
      <c r="V33" s="4" t="n">
        <v>1329.72</v>
      </c>
      <c r="W33" s="4" t="n">
        <v>46.03</v>
      </c>
      <c r="X33" s="4" t="n">
        <v>66.65</v>
      </c>
      <c r="Y33" s="4" t="n">
        <v>1.45</v>
      </c>
      <c r="DL33" s="4" t="n">
        <v>1016.3</v>
      </c>
      <c r="DM33" s="4" t="n">
        <v>9032</v>
      </c>
      <c r="DN33" s="4" t="n">
        <v>624.1</v>
      </c>
      <c r="DO33" s="4" t="n">
        <v>192.4</v>
      </c>
      <c r="DP33" s="4" t="n">
        <v>168.7</v>
      </c>
      <c r="DQ33" s="4" t="n">
        <v>136.1</v>
      </c>
      <c r="DR33" s="4" t="n">
        <f aca="false">DL33/DO33</f>
        <v>5.28222453222453</v>
      </c>
      <c r="DS33" s="4" t="n">
        <f aca="false">DM33/DP33</f>
        <v>53.5388263189093</v>
      </c>
      <c r="DT33" s="4" t="n">
        <f aca="false">DN33/DQ33</f>
        <v>4.58559882439383</v>
      </c>
      <c r="FZ33" s="4" t="n">
        <f aca="false">AVERAGE(DL33:DN33)</f>
        <v>3557.46666666667</v>
      </c>
      <c r="GA33" s="4" t="n">
        <f aca="false">AVERAGE(DO33:DQ33)</f>
        <v>165.733333333333</v>
      </c>
      <c r="GB33" s="4" t="n">
        <f aca="false">FZ33/GA33</f>
        <v>21.4650040225261</v>
      </c>
    </row>
    <row r="34" customFormat="false" ht="12.8" hidden="false" customHeight="false" outlineLevel="0" collapsed="false">
      <c r="A34" s="1" t="n">
        <v>11</v>
      </c>
      <c r="B34" s="1" t="s">
        <v>211</v>
      </c>
      <c r="C34" s="1" t="n">
        <v>2015</v>
      </c>
      <c r="D34" s="1" t="s">
        <v>214</v>
      </c>
      <c r="E34" s="1" t="s">
        <v>176</v>
      </c>
      <c r="F34" s="1" t="s">
        <v>179</v>
      </c>
      <c r="G34" s="2" t="n">
        <v>11.52</v>
      </c>
      <c r="H34" s="1" t="s">
        <v>170</v>
      </c>
      <c r="I34" s="1" t="s">
        <v>185</v>
      </c>
      <c r="J34" s="1" t="s">
        <v>172</v>
      </c>
      <c r="K34" s="1" t="s">
        <v>212</v>
      </c>
      <c r="L34" s="1" t="s">
        <v>213</v>
      </c>
      <c r="N34" s="4" t="n">
        <v>829.22</v>
      </c>
      <c r="O34" s="4" t="n">
        <v>37.53</v>
      </c>
      <c r="P34" s="4" t="n">
        <v>49.13</v>
      </c>
      <c r="Q34" s="4" t="n">
        <v>1.31</v>
      </c>
      <c r="R34" s="4" t="n">
        <v>1298.92</v>
      </c>
      <c r="S34" s="4" t="n">
        <v>67.1</v>
      </c>
      <c r="T34" s="4" t="n">
        <v>109.1</v>
      </c>
      <c r="U34" s="4" t="n">
        <v>1.63</v>
      </c>
      <c r="V34" s="4" t="n">
        <v>1298.92</v>
      </c>
      <c r="W34" s="4" t="n">
        <v>44.93</v>
      </c>
      <c r="X34" s="4" t="n">
        <v>64.13</v>
      </c>
      <c r="Y34" s="4" t="n">
        <v>1.43</v>
      </c>
      <c r="DL34" s="4" t="n">
        <v>1104</v>
      </c>
      <c r="DM34" s="4" t="n">
        <v>918.8</v>
      </c>
      <c r="DN34" s="4" t="n">
        <v>651.4</v>
      </c>
      <c r="DO34" s="4" t="n">
        <v>186.8</v>
      </c>
      <c r="DP34" s="4" t="n">
        <v>174.8</v>
      </c>
      <c r="DQ34" s="4" t="n">
        <v>123.6</v>
      </c>
      <c r="DR34" s="4" t="n">
        <f aca="false">DL34/DO34</f>
        <v>5.91006423982869</v>
      </c>
      <c r="DS34" s="4" t="n">
        <f aca="false">DM34/DP34</f>
        <v>5.25629290617849</v>
      </c>
      <c r="DT34" s="4" t="n">
        <f aca="false">DN34/DQ34</f>
        <v>5.27022653721683</v>
      </c>
    </row>
    <row r="35" customFormat="false" ht="12.8" hidden="false" customHeight="false" outlineLevel="0" collapsed="false">
      <c r="A35" s="1" t="n">
        <v>12</v>
      </c>
      <c r="B35" s="1" t="s">
        <v>215</v>
      </c>
      <c r="C35" s="1" t="n">
        <v>2016</v>
      </c>
      <c r="D35" s="1" t="s">
        <v>169</v>
      </c>
      <c r="E35" s="1" t="s">
        <v>169</v>
      </c>
      <c r="F35" s="1" t="s">
        <v>169</v>
      </c>
      <c r="G35" s="2" t="n">
        <v>0</v>
      </c>
      <c r="H35" s="1" t="s">
        <v>181</v>
      </c>
      <c r="I35" s="1" t="s">
        <v>171</v>
      </c>
      <c r="J35" s="1" t="s">
        <v>202</v>
      </c>
      <c r="K35" s="1" t="s">
        <v>216</v>
      </c>
      <c r="L35" s="1" t="s">
        <v>187</v>
      </c>
      <c r="V35" s="4" t="n">
        <f aca="false">44+35*W35</f>
        <v>1892</v>
      </c>
      <c r="W35" s="4" t="n">
        <v>52.8</v>
      </c>
      <c r="X35" s="4" t="n">
        <v>81.1</v>
      </c>
      <c r="Y35" s="4" t="n">
        <v>1.44</v>
      </c>
      <c r="CH35" s="4" t="n">
        <v>5</v>
      </c>
      <c r="CI35" s="4" t="n">
        <v>2.62</v>
      </c>
      <c r="CJ35" s="4" t="n">
        <v>4.76</v>
      </c>
      <c r="CK35" s="4" t="n">
        <v>7.15</v>
      </c>
      <c r="CL35" s="4" t="n">
        <v>7.15</v>
      </c>
      <c r="CU35" s="4" t="n">
        <v>5</v>
      </c>
      <c r="CV35" s="4" t="n">
        <v>2.62</v>
      </c>
      <c r="CW35" s="4" t="n">
        <v>4.76</v>
      </c>
      <c r="CX35" s="4" t="n">
        <v>7.15</v>
      </c>
      <c r="CY35" s="4" t="n">
        <v>7.15</v>
      </c>
    </row>
    <row r="36" customFormat="false" ht="12.8" hidden="false" customHeight="false" outlineLevel="0" collapsed="false">
      <c r="A36" s="1" t="n">
        <v>12</v>
      </c>
      <c r="B36" s="1" t="s">
        <v>215</v>
      </c>
      <c r="C36" s="1" t="n">
        <v>2016</v>
      </c>
      <c r="D36" s="1" t="s">
        <v>191</v>
      </c>
      <c r="E36" s="1" t="s">
        <v>176</v>
      </c>
      <c r="F36" s="1" t="s">
        <v>177</v>
      </c>
      <c r="G36" s="2" t="n">
        <v>100</v>
      </c>
      <c r="H36" s="1" t="s">
        <v>181</v>
      </c>
      <c r="I36" s="1" t="s">
        <v>171</v>
      </c>
      <c r="J36" s="1" t="s">
        <v>202</v>
      </c>
      <c r="K36" s="1" t="s">
        <v>216</v>
      </c>
      <c r="L36" s="1" t="s">
        <v>187</v>
      </c>
      <c r="V36" s="4" t="n">
        <f aca="false">44+35*W36</f>
        <v>1874.5</v>
      </c>
      <c r="W36" s="4" t="n">
        <v>52.3</v>
      </c>
      <c r="X36" s="4" t="n">
        <v>80.9</v>
      </c>
      <c r="Y36" s="4" t="n">
        <v>1.45</v>
      </c>
      <c r="CH36" s="4" t="n">
        <v>4.67</v>
      </c>
      <c r="CI36" s="4" t="n">
        <v>2.52</v>
      </c>
      <c r="CJ36" s="4" t="n">
        <v>4.67</v>
      </c>
      <c r="CK36" s="4" t="n">
        <v>7.2</v>
      </c>
      <c r="CL36" s="4" t="n">
        <v>7.17</v>
      </c>
      <c r="CU36" s="4" t="n">
        <v>4.82</v>
      </c>
      <c r="CV36" s="4" t="n">
        <v>2.66</v>
      </c>
      <c r="CW36" s="4" t="n">
        <v>4.4</v>
      </c>
      <c r="CX36" s="4" t="n">
        <v>7.01</v>
      </c>
      <c r="CY36" s="4" t="n">
        <v>7.04</v>
      </c>
    </row>
    <row r="37" customFormat="false" ht="12.8" hidden="false" customHeight="false" outlineLevel="0" collapsed="false">
      <c r="A37" s="1" t="n">
        <v>13</v>
      </c>
      <c r="B37" s="1" t="s">
        <v>211</v>
      </c>
      <c r="C37" s="1" t="n">
        <v>2009</v>
      </c>
      <c r="D37" s="1" t="s">
        <v>169</v>
      </c>
      <c r="E37" s="1" t="s">
        <v>169</v>
      </c>
      <c r="F37" s="1" t="s">
        <v>169</v>
      </c>
      <c r="G37" s="2" t="n">
        <v>0</v>
      </c>
      <c r="H37" s="1" t="s">
        <v>217</v>
      </c>
      <c r="I37" s="1" t="s">
        <v>185</v>
      </c>
      <c r="J37" s="1" t="s">
        <v>185</v>
      </c>
      <c r="K37" s="1" t="s">
        <v>185</v>
      </c>
      <c r="L37" s="1" t="s">
        <v>174</v>
      </c>
      <c r="V37" s="4" t="n">
        <f aca="false">41+W37*49</f>
        <v>584.9</v>
      </c>
      <c r="W37" s="4" t="n">
        <v>11.1</v>
      </c>
      <c r="X37" s="4" t="n">
        <v>28.85</v>
      </c>
      <c r="Y37" s="4" t="n">
        <v>2.6</v>
      </c>
      <c r="DU37" s="4" t="n">
        <v>204</v>
      </c>
      <c r="DV37" s="4" t="n">
        <v>245</v>
      </c>
      <c r="DW37" s="4" t="n">
        <v>279</v>
      </c>
      <c r="GC37" s="4" t="n">
        <f aca="false">AVERAGE(DU37:DW37)</f>
        <v>242.666666666667</v>
      </c>
    </row>
    <row r="38" customFormat="false" ht="12.8" hidden="false" customHeight="false" outlineLevel="0" collapsed="false">
      <c r="A38" s="1" t="n">
        <v>13</v>
      </c>
      <c r="B38" s="1" t="s">
        <v>211</v>
      </c>
      <c r="C38" s="1" t="n">
        <v>2009</v>
      </c>
      <c r="D38" s="1" t="s">
        <v>218</v>
      </c>
      <c r="E38" s="1" t="s">
        <v>176</v>
      </c>
      <c r="F38" s="1" t="s">
        <v>219</v>
      </c>
      <c r="G38" s="2" t="n">
        <v>0.1</v>
      </c>
      <c r="H38" s="1" t="s">
        <v>217</v>
      </c>
      <c r="I38" s="1" t="s">
        <v>185</v>
      </c>
      <c r="J38" s="1" t="s">
        <v>185</v>
      </c>
      <c r="K38" s="1" t="s">
        <v>185</v>
      </c>
      <c r="L38" s="1" t="s">
        <v>174</v>
      </c>
      <c r="V38" s="4" t="n">
        <f aca="false">41+W38*49</f>
        <v>802.46</v>
      </c>
      <c r="W38" s="4" t="n">
        <v>15.54</v>
      </c>
      <c r="X38" s="4" t="n">
        <v>29.82</v>
      </c>
      <c r="Y38" s="4" t="n">
        <v>2.7</v>
      </c>
      <c r="DU38" s="4" t="n">
        <v>248</v>
      </c>
      <c r="DV38" s="4" t="n">
        <v>292</v>
      </c>
      <c r="DW38" s="4" t="n">
        <v>335</v>
      </c>
      <c r="GC38" s="4" t="n">
        <f aca="false">AVERAGE(DU38:DW38)</f>
        <v>291.666666666667</v>
      </c>
    </row>
    <row r="39" customFormat="false" ht="12.8" hidden="false" customHeight="false" outlineLevel="0" collapsed="false">
      <c r="A39" s="1" t="n">
        <v>14</v>
      </c>
      <c r="B39" s="1" t="s">
        <v>220</v>
      </c>
      <c r="C39" s="1" t="n">
        <v>2012</v>
      </c>
      <c r="D39" s="1" t="s">
        <v>169</v>
      </c>
      <c r="E39" s="1" t="s">
        <v>169</v>
      </c>
      <c r="F39" s="1" t="s">
        <v>169</v>
      </c>
      <c r="G39" s="2" t="n">
        <v>0</v>
      </c>
      <c r="H39" s="1" t="s">
        <v>221</v>
      </c>
      <c r="I39" s="1" t="s">
        <v>171</v>
      </c>
      <c r="J39" s="1" t="s">
        <v>205</v>
      </c>
      <c r="K39" s="1" t="s">
        <v>222</v>
      </c>
      <c r="L39" s="1" t="s">
        <v>223</v>
      </c>
      <c r="N39" s="4" t="n">
        <v>542</v>
      </c>
      <c r="O39" s="4" t="n">
        <v>21.4</v>
      </c>
      <c r="P39" s="4" t="n">
        <v>41.3</v>
      </c>
      <c r="Q39" s="4" t="n">
        <v>1.93</v>
      </c>
      <c r="R39" s="4" t="n">
        <v>1530.4</v>
      </c>
      <c r="S39" s="4" t="n">
        <v>70.6</v>
      </c>
      <c r="T39" s="4" t="n">
        <v>165</v>
      </c>
      <c r="U39" s="4" t="n">
        <v>2.34</v>
      </c>
      <c r="V39" s="4" t="n">
        <f aca="false">R39</f>
        <v>1530.4</v>
      </c>
      <c r="W39" s="4" t="n">
        <f aca="false">AVERAGE(O39,S39)</f>
        <v>46</v>
      </c>
      <c r="X39" s="4" t="n">
        <f aca="false">AVERAGE(P39,T39)</f>
        <v>103.15</v>
      </c>
      <c r="Y39" s="4" t="n">
        <f aca="false">X39/W39</f>
        <v>2.24239130434783</v>
      </c>
      <c r="AL39" s="4" t="n">
        <v>48</v>
      </c>
      <c r="AO39" s="4" t="n">
        <f aca="false">0.24*1000*12.1</f>
        <v>2904</v>
      </c>
      <c r="AR39" s="4" t="n">
        <v>86.4</v>
      </c>
      <c r="AX39" s="4" t="n">
        <v>62.6</v>
      </c>
      <c r="AZ39" s="4" t="n">
        <f aca="false">0.24*1000*12.5</f>
        <v>3000</v>
      </c>
      <c r="BB39" s="4" t="n">
        <v>88.1</v>
      </c>
      <c r="DL39" s="4" t="n">
        <v>452</v>
      </c>
      <c r="DN39" s="4" t="n">
        <v>345</v>
      </c>
      <c r="DO39" s="4" t="n">
        <v>90</v>
      </c>
      <c r="DQ39" s="4" t="n">
        <v>143</v>
      </c>
      <c r="DR39" s="4" t="n">
        <f aca="false">DL39/DO39</f>
        <v>5.02222222222222</v>
      </c>
      <c r="DT39" s="4" t="n">
        <f aca="false">DN39/DQ39</f>
        <v>2.41258741258741</v>
      </c>
      <c r="FZ39" s="4" t="n">
        <f aca="false">AVERAGE(DL39:DN39)</f>
        <v>398.5</v>
      </c>
      <c r="GA39" s="4" t="n">
        <f aca="false">AVERAGE(DO39:DQ39)</f>
        <v>116.5</v>
      </c>
      <c r="GB39" s="4" t="n">
        <f aca="false">FZ39/GA39</f>
        <v>3.4206008583691</v>
      </c>
    </row>
    <row r="40" customFormat="false" ht="12.8" hidden="false" customHeight="false" outlineLevel="0" collapsed="false">
      <c r="A40" s="1" t="n">
        <v>14</v>
      </c>
      <c r="B40" s="1" t="s">
        <v>220</v>
      </c>
      <c r="C40" s="1" t="n">
        <v>2012</v>
      </c>
      <c r="D40" s="1" t="s">
        <v>224</v>
      </c>
      <c r="E40" s="1" t="s">
        <v>176</v>
      </c>
      <c r="F40" s="1" t="s">
        <v>177</v>
      </c>
      <c r="G40" s="2" t="n">
        <v>2</v>
      </c>
      <c r="H40" s="1" t="s">
        <v>221</v>
      </c>
      <c r="I40" s="1" t="s">
        <v>171</v>
      </c>
      <c r="J40" s="1" t="s">
        <v>205</v>
      </c>
      <c r="K40" s="1" t="s">
        <v>222</v>
      </c>
      <c r="L40" s="1" t="s">
        <v>223</v>
      </c>
      <c r="N40" s="4" t="n">
        <v>545.5</v>
      </c>
      <c r="O40" s="4" t="n">
        <v>21.5</v>
      </c>
      <c r="P40" s="4" t="n">
        <v>39.4</v>
      </c>
      <c r="Q40" s="4" t="n">
        <v>1.83</v>
      </c>
      <c r="R40" s="4" t="n">
        <v>1554.9</v>
      </c>
      <c r="S40" s="4" t="n">
        <v>72.1</v>
      </c>
      <c r="T40" s="4" t="n">
        <v>168</v>
      </c>
      <c r="U40" s="4" t="n">
        <v>2.33</v>
      </c>
      <c r="V40" s="4" t="n">
        <f aca="false">R40</f>
        <v>1554.9</v>
      </c>
      <c r="W40" s="4" t="n">
        <f aca="false">AVERAGE(O40,S40)</f>
        <v>46.8</v>
      </c>
      <c r="X40" s="4" t="n">
        <f aca="false">AVERAGE(P40,T40)</f>
        <v>103.7</v>
      </c>
      <c r="Y40" s="4" t="n">
        <f aca="false">X40/W40</f>
        <v>2.21581196581197</v>
      </c>
      <c r="AL40" s="4" t="n">
        <v>49.9</v>
      </c>
      <c r="AO40" s="27" t="n">
        <f aca="false">0.24*1000*12.4</f>
        <v>2976</v>
      </c>
      <c r="AR40" s="4" t="n">
        <v>87.4</v>
      </c>
      <c r="AX40" s="4" t="n">
        <v>64.1</v>
      </c>
      <c r="AZ40" s="27" t="n">
        <f aca="false">0.24*1000*12.6</f>
        <v>3024</v>
      </c>
      <c r="BB40" s="4" t="n">
        <v>90.2</v>
      </c>
      <c r="DL40" s="4" t="n">
        <v>466</v>
      </c>
      <c r="DN40" s="4" t="n">
        <v>438</v>
      </c>
      <c r="DO40" s="4" t="n">
        <v>83</v>
      </c>
      <c r="DQ40" s="4" t="n">
        <v>94</v>
      </c>
      <c r="DR40" s="4" t="n">
        <f aca="false">DL40/DO40</f>
        <v>5.6144578313253</v>
      </c>
      <c r="DT40" s="4" t="n">
        <f aca="false">DN40/DQ40</f>
        <v>4.65957446808511</v>
      </c>
      <c r="FZ40" s="4" t="n">
        <f aca="false">AVERAGE(DL40:DN40)</f>
        <v>452</v>
      </c>
      <c r="GA40" s="4" t="n">
        <f aca="false">AVERAGE(DO40:DQ40)</f>
        <v>88.5</v>
      </c>
      <c r="GB40" s="4" t="n">
        <f aca="false">FZ40/GA40</f>
        <v>5.10734463276836</v>
      </c>
    </row>
    <row r="41" customFormat="false" ht="12.8" hidden="false" customHeight="false" outlineLevel="0" collapsed="false">
      <c r="A41" s="1" t="n">
        <v>14</v>
      </c>
      <c r="B41" s="1" t="s">
        <v>220</v>
      </c>
      <c r="C41" s="1" t="n">
        <v>2012</v>
      </c>
      <c r="D41" s="1" t="s">
        <v>224</v>
      </c>
      <c r="E41" s="1" t="s">
        <v>176</v>
      </c>
      <c r="F41" s="1" t="s">
        <v>177</v>
      </c>
      <c r="G41" s="2" t="n">
        <v>4</v>
      </c>
      <c r="H41" s="1" t="s">
        <v>221</v>
      </c>
      <c r="I41" s="1" t="s">
        <v>171</v>
      </c>
      <c r="J41" s="1" t="s">
        <v>205</v>
      </c>
      <c r="K41" s="1" t="s">
        <v>222</v>
      </c>
      <c r="L41" s="1" t="s">
        <v>223</v>
      </c>
      <c r="N41" s="4" t="n">
        <v>551.5</v>
      </c>
      <c r="O41" s="4" t="n">
        <v>21.9</v>
      </c>
      <c r="P41" s="4" t="n">
        <v>38.9</v>
      </c>
      <c r="Q41" s="4" t="n">
        <v>1.78</v>
      </c>
      <c r="R41" s="4" t="n">
        <v>1602.9</v>
      </c>
      <c r="S41" s="4" t="n">
        <v>75.1</v>
      </c>
      <c r="T41" s="4" t="n">
        <v>173</v>
      </c>
      <c r="U41" s="4" t="n">
        <v>2.3</v>
      </c>
      <c r="V41" s="4" t="n">
        <f aca="false">R41</f>
        <v>1602.9</v>
      </c>
      <c r="W41" s="4" t="n">
        <f aca="false">AVERAGE(O41,S41)</f>
        <v>48.5</v>
      </c>
      <c r="X41" s="4" t="n">
        <f aca="false">AVERAGE(P41,T41)</f>
        <v>105.95</v>
      </c>
      <c r="Y41" s="4" t="n">
        <f aca="false">X41/W41</f>
        <v>2.18453608247423</v>
      </c>
      <c r="AL41" s="4" t="n">
        <v>50.6</v>
      </c>
      <c r="AO41" s="27" t="n">
        <f aca="false">0.24*1000*12.7</f>
        <v>3048</v>
      </c>
      <c r="AR41" s="4" t="n">
        <v>88.5</v>
      </c>
      <c r="AX41" s="4" t="n">
        <v>71.2</v>
      </c>
      <c r="AZ41" s="27" t="n">
        <f aca="false">0.24*1000*13</f>
        <v>3120</v>
      </c>
      <c r="BB41" s="4" t="n">
        <v>92.6</v>
      </c>
      <c r="DL41" s="4" t="n">
        <v>492</v>
      </c>
      <c r="DN41" s="4" t="n">
        <v>499</v>
      </c>
      <c r="DO41" s="4" t="n">
        <v>64</v>
      </c>
      <c r="DQ41" s="4" t="n">
        <v>65</v>
      </c>
      <c r="DR41" s="4" t="n">
        <f aca="false">DL41/DO41</f>
        <v>7.6875</v>
      </c>
      <c r="DT41" s="4" t="n">
        <f aca="false">DN41/DQ41</f>
        <v>7.67692307692308</v>
      </c>
      <c r="FZ41" s="4" t="n">
        <f aca="false">AVERAGE(DL41:DN41)</f>
        <v>495.5</v>
      </c>
      <c r="GA41" s="4" t="n">
        <f aca="false">AVERAGE(DO41:DQ41)</f>
        <v>64.5</v>
      </c>
      <c r="GB41" s="4" t="n">
        <f aca="false">FZ41/GA41</f>
        <v>7.68217054263566</v>
      </c>
    </row>
    <row r="42" customFormat="false" ht="12.8" hidden="false" customHeight="false" outlineLevel="0" collapsed="false">
      <c r="A42" s="1" t="n">
        <v>14</v>
      </c>
      <c r="B42" s="1" t="s">
        <v>220</v>
      </c>
      <c r="C42" s="1" t="n">
        <v>2012</v>
      </c>
      <c r="D42" s="1" t="s">
        <v>224</v>
      </c>
      <c r="E42" s="1" t="s">
        <v>176</v>
      </c>
      <c r="F42" s="1" t="s">
        <v>177</v>
      </c>
      <c r="G42" s="2" t="n">
        <v>6</v>
      </c>
      <c r="H42" s="1" t="s">
        <v>221</v>
      </c>
      <c r="I42" s="1" t="s">
        <v>171</v>
      </c>
      <c r="J42" s="1" t="s">
        <v>205</v>
      </c>
      <c r="K42" s="1" t="s">
        <v>222</v>
      </c>
      <c r="L42" s="1" t="s">
        <v>223</v>
      </c>
      <c r="N42" s="4" t="n">
        <v>545</v>
      </c>
      <c r="O42" s="4" t="n">
        <v>21.6</v>
      </c>
      <c r="P42" s="4" t="n">
        <v>34.7</v>
      </c>
      <c r="Q42" s="4" t="n">
        <v>1.61</v>
      </c>
      <c r="R42" s="4" t="n">
        <v>1544.6</v>
      </c>
      <c r="S42" s="4" t="n">
        <v>71.4</v>
      </c>
      <c r="T42" s="4" t="n">
        <v>165</v>
      </c>
      <c r="U42" s="4" t="n">
        <v>2.31</v>
      </c>
      <c r="V42" s="4" t="n">
        <f aca="false">R42</f>
        <v>1544.6</v>
      </c>
      <c r="W42" s="4" t="n">
        <f aca="false">AVERAGE(O42,S42)</f>
        <v>46.5</v>
      </c>
      <c r="X42" s="4" t="n">
        <f aca="false">AVERAGE(P42,T42)</f>
        <v>99.85</v>
      </c>
      <c r="Y42" s="4" t="n">
        <f aca="false">X42/W42</f>
        <v>2.14731182795699</v>
      </c>
      <c r="AL42" s="4" t="n">
        <v>52.6</v>
      </c>
      <c r="AO42" s="27" t="n">
        <f aca="false">0.24*1000*13.3</f>
        <v>3192</v>
      </c>
      <c r="AR42" s="4" t="n">
        <v>89.3</v>
      </c>
      <c r="AX42" s="4" t="n">
        <v>75</v>
      </c>
      <c r="AZ42" s="27" t="n">
        <f aca="false">0.24*1000*13.3</f>
        <v>3192</v>
      </c>
      <c r="BB42" s="4" t="n">
        <v>92.2</v>
      </c>
      <c r="DL42" s="4" t="n">
        <v>512</v>
      </c>
      <c r="DN42" s="4" t="n">
        <v>508</v>
      </c>
      <c r="DO42" s="4" t="n">
        <v>66</v>
      </c>
      <c r="DQ42" s="4" t="n">
        <v>64</v>
      </c>
      <c r="DR42" s="4" t="n">
        <f aca="false">DL42/DO42</f>
        <v>7.75757575757576</v>
      </c>
      <c r="DT42" s="4" t="n">
        <f aca="false">DN42/DQ42</f>
        <v>7.9375</v>
      </c>
      <c r="FZ42" s="4" t="n">
        <f aca="false">AVERAGE(DL42:DN42)</f>
        <v>510</v>
      </c>
      <c r="GA42" s="4" t="n">
        <f aca="false">AVERAGE(DO42:DQ42)</f>
        <v>65</v>
      </c>
      <c r="GB42" s="4" t="n">
        <f aca="false">FZ42/GA42</f>
        <v>7.84615384615385</v>
      </c>
    </row>
    <row r="43" customFormat="false" ht="12.8" hidden="false" customHeight="false" outlineLevel="0" collapsed="false">
      <c r="A43" s="1" t="n">
        <v>14</v>
      </c>
      <c r="B43" s="1" t="s">
        <v>220</v>
      </c>
      <c r="C43" s="1" t="n">
        <v>2012</v>
      </c>
      <c r="D43" s="1" t="s">
        <v>224</v>
      </c>
      <c r="E43" s="1" t="s">
        <v>176</v>
      </c>
      <c r="F43" s="1" t="s">
        <v>177</v>
      </c>
      <c r="G43" s="2" t="n">
        <v>8</v>
      </c>
      <c r="H43" s="1" t="s">
        <v>221</v>
      </c>
      <c r="I43" s="1" t="s">
        <v>171</v>
      </c>
      <c r="J43" s="1" t="s">
        <v>205</v>
      </c>
      <c r="K43" s="1" t="s">
        <v>222</v>
      </c>
      <c r="L43" s="1" t="s">
        <v>223</v>
      </c>
      <c r="N43" s="4" t="n">
        <v>534</v>
      </c>
      <c r="O43" s="4" t="n">
        <v>20.8</v>
      </c>
      <c r="P43" s="4" t="n">
        <v>35.4</v>
      </c>
      <c r="Q43" s="4" t="n">
        <v>1.7</v>
      </c>
      <c r="R43" s="4" t="n">
        <v>1505.6</v>
      </c>
      <c r="S43" s="4" t="n">
        <v>69.4</v>
      </c>
      <c r="T43" s="4" t="n">
        <v>163</v>
      </c>
      <c r="U43" s="4" t="n">
        <v>2.35</v>
      </c>
      <c r="V43" s="4" t="n">
        <f aca="false">R43</f>
        <v>1505.6</v>
      </c>
      <c r="W43" s="4" t="n">
        <f aca="false">AVERAGE(O43,S43)</f>
        <v>45.1</v>
      </c>
      <c r="X43" s="4" t="n">
        <f aca="false">AVERAGE(P43,T43)</f>
        <v>99.2</v>
      </c>
      <c r="Y43" s="4" t="n">
        <f aca="false">X43/W43</f>
        <v>2.19955654101996</v>
      </c>
      <c r="AL43" s="4" t="n">
        <v>53</v>
      </c>
      <c r="AO43" s="27" t="n">
        <f aca="false">0.24*1000*13.4</f>
        <v>3216</v>
      </c>
      <c r="AR43" s="4" t="n">
        <v>90.4</v>
      </c>
      <c r="AX43" s="4" t="n">
        <v>77.3</v>
      </c>
      <c r="AZ43" s="27" t="n">
        <f aca="false">0.24*1000*13.5</f>
        <v>3240</v>
      </c>
      <c r="BB43" s="4" t="n">
        <v>93.3</v>
      </c>
      <c r="DL43" s="4" t="n">
        <v>516</v>
      </c>
      <c r="DN43" s="4" t="n">
        <v>506</v>
      </c>
      <c r="DO43" s="4" t="n">
        <v>66</v>
      </c>
      <c r="DQ43" s="4" t="n">
        <v>62</v>
      </c>
      <c r="DR43" s="4" t="n">
        <f aca="false">DL43/DO43</f>
        <v>7.81818181818182</v>
      </c>
      <c r="DT43" s="4" t="n">
        <f aca="false">DN43/DQ43</f>
        <v>8.16129032258065</v>
      </c>
      <c r="FZ43" s="4" t="n">
        <f aca="false">AVERAGE(DL43:DN43)</f>
        <v>511</v>
      </c>
      <c r="GA43" s="4" t="n">
        <f aca="false">AVERAGE(DO43:DQ43)</f>
        <v>64</v>
      </c>
      <c r="GB43" s="4" t="n">
        <f aca="false">FZ43/GA43</f>
        <v>7.984375</v>
      </c>
    </row>
    <row r="44" customFormat="false" ht="12.8" hidden="false" customHeight="false" outlineLevel="0" collapsed="false">
      <c r="A44" s="1" t="n">
        <v>15</v>
      </c>
      <c r="B44" s="1" t="s">
        <v>231</v>
      </c>
      <c r="C44" s="1" t="n">
        <v>2010</v>
      </c>
      <c r="D44" s="1" t="s">
        <v>169</v>
      </c>
      <c r="E44" s="1" t="s">
        <v>169</v>
      </c>
      <c r="F44" s="1" t="s">
        <v>169</v>
      </c>
      <c r="G44" s="2" t="n">
        <v>0</v>
      </c>
      <c r="H44" s="1" t="s">
        <v>170</v>
      </c>
      <c r="I44" s="1" t="s">
        <v>185</v>
      </c>
      <c r="J44" s="1" t="s">
        <v>213</v>
      </c>
      <c r="K44" s="1" t="s">
        <v>185</v>
      </c>
      <c r="L44" s="1" t="s">
        <v>213</v>
      </c>
      <c r="V44" s="4" t="n">
        <v>1265</v>
      </c>
      <c r="W44" s="4" t="n">
        <v>43.82</v>
      </c>
      <c r="X44" s="4" t="n">
        <v>64.4</v>
      </c>
      <c r="Y44" s="4" t="n">
        <f aca="false">X44/W44</f>
        <v>1.46964856230032</v>
      </c>
      <c r="Z44" s="4" t="n">
        <v>8.3</v>
      </c>
      <c r="FE44" s="4" t="n">
        <v>21.4</v>
      </c>
    </row>
    <row r="45" customFormat="false" ht="12.8" hidden="false" customHeight="false" outlineLevel="0" collapsed="false">
      <c r="A45" s="1" t="n">
        <v>15</v>
      </c>
      <c r="B45" s="1" t="s">
        <v>231</v>
      </c>
      <c r="C45" s="1" t="n">
        <v>2010</v>
      </c>
      <c r="D45" s="1" t="s">
        <v>232</v>
      </c>
      <c r="E45" s="1" t="s">
        <v>176</v>
      </c>
      <c r="F45" s="1" t="s">
        <v>179</v>
      </c>
      <c r="G45" s="2" t="n">
        <v>0.5</v>
      </c>
      <c r="H45" s="1" t="s">
        <v>170</v>
      </c>
      <c r="I45" s="1" t="s">
        <v>185</v>
      </c>
      <c r="J45" s="1" t="s">
        <v>213</v>
      </c>
      <c r="K45" s="1" t="s">
        <v>185</v>
      </c>
      <c r="L45" s="1" t="s">
        <v>213</v>
      </c>
      <c r="V45" s="4" t="n">
        <v>1396</v>
      </c>
      <c r="W45" s="4" t="n">
        <v>48.5</v>
      </c>
      <c r="X45" s="4" t="n">
        <v>66.5</v>
      </c>
      <c r="Y45" s="4" t="n">
        <f aca="false">X45/W45</f>
        <v>1.37113402061856</v>
      </c>
      <c r="Z45" s="4" t="n">
        <v>4.7</v>
      </c>
      <c r="FE45" s="4" t="n">
        <v>27.3</v>
      </c>
    </row>
    <row r="46" customFormat="false" ht="12.8" hidden="false" customHeight="false" outlineLevel="0" collapsed="false">
      <c r="A46" s="1" t="n">
        <v>15</v>
      </c>
      <c r="B46" s="1" t="s">
        <v>231</v>
      </c>
      <c r="C46" s="1" t="n">
        <v>2010</v>
      </c>
      <c r="D46" s="1" t="s">
        <v>232</v>
      </c>
      <c r="E46" s="1" t="s">
        <v>176</v>
      </c>
      <c r="F46" s="1" t="s">
        <v>179</v>
      </c>
      <c r="G46" s="2" t="n">
        <v>1</v>
      </c>
      <c r="H46" s="1" t="s">
        <v>170</v>
      </c>
      <c r="I46" s="1" t="s">
        <v>185</v>
      </c>
      <c r="J46" s="1" t="s">
        <v>213</v>
      </c>
      <c r="K46" s="1" t="s">
        <v>185</v>
      </c>
      <c r="L46" s="1" t="s">
        <v>213</v>
      </c>
      <c r="V46" s="4" t="n">
        <v>1415</v>
      </c>
      <c r="W46" s="4" t="n">
        <v>49.18</v>
      </c>
      <c r="X46" s="4" t="n">
        <v>67.2</v>
      </c>
      <c r="Y46" s="4" t="n">
        <f aca="false">X46/W46</f>
        <v>1.36640910939406</v>
      </c>
      <c r="Z46" s="4" t="n">
        <v>4.5</v>
      </c>
      <c r="FE46" s="4" t="n">
        <v>28.2</v>
      </c>
    </row>
    <row r="47" customFormat="false" ht="12.8" hidden="false" customHeight="false" outlineLevel="0" collapsed="false">
      <c r="A47" s="1" t="n">
        <v>16</v>
      </c>
      <c r="B47" s="1" t="s">
        <v>233</v>
      </c>
      <c r="C47" s="1" t="n">
        <v>2010</v>
      </c>
      <c r="D47" s="1" t="s">
        <v>169</v>
      </c>
      <c r="E47" s="1" t="s">
        <v>169</v>
      </c>
      <c r="F47" s="1" t="s">
        <v>169</v>
      </c>
      <c r="G47" s="2" t="n">
        <v>0</v>
      </c>
      <c r="H47" s="1" t="s">
        <v>170</v>
      </c>
      <c r="I47" s="1" t="s">
        <v>185</v>
      </c>
      <c r="J47" s="1" t="s">
        <v>172</v>
      </c>
      <c r="K47" s="1" t="s">
        <v>185</v>
      </c>
      <c r="L47" s="1" t="s">
        <v>172</v>
      </c>
      <c r="V47" s="4" t="n">
        <v>694.15</v>
      </c>
      <c r="W47" s="4" t="n">
        <v>40.34</v>
      </c>
      <c r="X47" s="4" t="n">
        <v>59.65</v>
      </c>
      <c r="Y47" s="4" t="n">
        <v>1.44</v>
      </c>
      <c r="DL47" s="4" t="n">
        <v>983.85</v>
      </c>
      <c r="DM47" s="4" t="n">
        <v>782.83</v>
      </c>
      <c r="DO47" s="4" t="n">
        <v>110.86</v>
      </c>
      <c r="DP47" s="4" t="n">
        <v>111.28</v>
      </c>
      <c r="DR47" s="4" t="n">
        <f aca="false">DL47/DO47</f>
        <v>8.87470683745264</v>
      </c>
      <c r="DS47" s="4" t="n">
        <f aca="false">DM47/DP47</f>
        <v>7.0347771387491</v>
      </c>
      <c r="FZ47" s="4" t="n">
        <f aca="false">AVERAGE(DL47:DN47)</f>
        <v>883.34</v>
      </c>
      <c r="GA47" s="4" t="n">
        <f aca="false">AVERAGE(DO47:DQ47)</f>
        <v>111.07</v>
      </c>
      <c r="GB47" s="4" t="n">
        <f aca="false">FZ47/GA47</f>
        <v>7.95300261096606</v>
      </c>
    </row>
    <row r="48" customFormat="false" ht="12.8" hidden="false" customHeight="false" outlineLevel="0" collapsed="false">
      <c r="A48" s="1" t="n">
        <v>16</v>
      </c>
      <c r="B48" s="1" t="s">
        <v>233</v>
      </c>
      <c r="C48" s="1" t="n">
        <v>2010</v>
      </c>
      <c r="D48" s="1" t="s">
        <v>234</v>
      </c>
      <c r="E48" s="1" t="s">
        <v>176</v>
      </c>
      <c r="F48" s="1" t="s">
        <v>219</v>
      </c>
      <c r="G48" s="2" t="n">
        <v>0.33</v>
      </c>
      <c r="H48" s="1" t="s">
        <v>170</v>
      </c>
      <c r="I48" s="1" t="s">
        <v>185</v>
      </c>
      <c r="J48" s="1" t="s">
        <v>172</v>
      </c>
      <c r="K48" s="1" t="s">
        <v>185</v>
      </c>
      <c r="L48" s="1" t="s">
        <v>172</v>
      </c>
      <c r="V48" s="4" t="n">
        <v>742.55</v>
      </c>
      <c r="W48" s="4" t="n">
        <v>42.64</v>
      </c>
      <c r="X48" s="4" t="n">
        <v>60</v>
      </c>
      <c r="Y48" s="4" t="n">
        <v>1.4</v>
      </c>
      <c r="DL48" s="4" t="n">
        <v>1078.25</v>
      </c>
      <c r="DM48" s="4" t="n">
        <v>1014.94</v>
      </c>
      <c r="DO48" s="4" t="n">
        <v>125.83</v>
      </c>
      <c r="DP48" s="4" t="n">
        <v>139.05</v>
      </c>
      <c r="DR48" s="4" t="n">
        <f aca="false">DL48/DO48</f>
        <v>8.56910116824287</v>
      </c>
      <c r="DS48" s="4" t="n">
        <f aca="false">DM48/DP48</f>
        <v>7.29910104279036</v>
      </c>
      <c r="FZ48" s="4" t="n">
        <f aca="false">AVERAGE(DL48:DN48)</f>
        <v>1046.595</v>
      </c>
      <c r="GA48" s="4" t="n">
        <f aca="false">AVERAGE(DO48:DQ48)</f>
        <v>132.44</v>
      </c>
      <c r="GB48" s="4" t="n">
        <f aca="false">FZ48/GA48</f>
        <v>7.90240863787375</v>
      </c>
    </row>
    <row r="49" customFormat="false" ht="12.8" hidden="false" customHeight="false" outlineLevel="0" collapsed="false">
      <c r="A49" s="1" t="n">
        <v>17</v>
      </c>
      <c r="B49" s="1" t="s">
        <v>233</v>
      </c>
      <c r="C49" s="1" t="n">
        <v>2010</v>
      </c>
      <c r="D49" s="1" t="s">
        <v>169</v>
      </c>
      <c r="E49" s="1" t="s">
        <v>169</v>
      </c>
      <c r="F49" s="1" t="s">
        <v>169</v>
      </c>
      <c r="G49" s="2" t="n">
        <v>0</v>
      </c>
      <c r="H49" s="1" t="s">
        <v>170</v>
      </c>
      <c r="I49" s="1" t="s">
        <v>185</v>
      </c>
      <c r="J49" s="1" t="s">
        <v>172</v>
      </c>
      <c r="K49" s="1" t="s">
        <v>185</v>
      </c>
      <c r="L49" s="1" t="s">
        <v>172</v>
      </c>
      <c r="V49" s="4" t="n">
        <v>394.11</v>
      </c>
      <c r="W49" s="4" t="n">
        <v>15.02</v>
      </c>
      <c r="X49" s="4" t="n">
        <v>46.2</v>
      </c>
      <c r="Y49" s="4" t="n">
        <v>3.15</v>
      </c>
      <c r="DL49" s="4" t="n">
        <v>879.59</v>
      </c>
      <c r="DM49" s="4" t="n">
        <v>699.82</v>
      </c>
      <c r="DO49" s="4" t="n">
        <v>92.82</v>
      </c>
      <c r="DP49" s="4" t="n">
        <v>93.65</v>
      </c>
      <c r="DR49" s="4" t="n">
        <f aca="false">DL49/DO49</f>
        <v>9.47629821159233</v>
      </c>
      <c r="DS49" s="4" t="n">
        <f aca="false">DM49/DP49</f>
        <v>7.4727175654031</v>
      </c>
      <c r="FZ49" s="4" t="n">
        <f aca="false">AVERAGE(DL49:DN49)</f>
        <v>789.705</v>
      </c>
      <c r="GA49" s="4" t="n">
        <f aca="false">AVERAGE(DO49:DQ49)</f>
        <v>93.235</v>
      </c>
      <c r="GB49" s="4" t="n">
        <f aca="false">FZ49/GA49</f>
        <v>8.47004880141578</v>
      </c>
    </row>
    <row r="50" customFormat="false" ht="12.8" hidden="false" customHeight="false" outlineLevel="0" collapsed="false">
      <c r="A50" s="1" t="n">
        <v>17</v>
      </c>
      <c r="B50" s="1" t="s">
        <v>233</v>
      </c>
      <c r="C50" s="1" t="n">
        <v>2010</v>
      </c>
      <c r="D50" s="1" t="s">
        <v>234</v>
      </c>
      <c r="E50" s="1" t="s">
        <v>176</v>
      </c>
      <c r="F50" s="1" t="s">
        <v>219</v>
      </c>
      <c r="G50" s="2" t="n">
        <v>0.33</v>
      </c>
      <c r="H50" s="1" t="s">
        <v>170</v>
      </c>
      <c r="I50" s="1" t="s">
        <v>185</v>
      </c>
      <c r="J50" s="1" t="s">
        <v>172</v>
      </c>
      <c r="K50" s="1" t="s">
        <v>185</v>
      </c>
      <c r="L50" s="1" t="s">
        <v>172</v>
      </c>
      <c r="V50" s="4" t="n">
        <v>368.9</v>
      </c>
      <c r="W50" s="4" t="n">
        <v>15.22</v>
      </c>
      <c r="X50" s="4" t="n">
        <v>46.93</v>
      </c>
      <c r="Y50" s="4" t="n">
        <v>2.99</v>
      </c>
      <c r="DL50" s="4" t="n">
        <v>1008.31</v>
      </c>
      <c r="DM50" s="4" t="n">
        <v>827.15</v>
      </c>
      <c r="DO50" s="4" t="n">
        <v>114.54</v>
      </c>
      <c r="DP50" s="4" t="n">
        <v>104.69</v>
      </c>
      <c r="DR50" s="4" t="n">
        <f aca="false">DL50/DO50</f>
        <v>8.8031255456609</v>
      </c>
      <c r="DS50" s="4" t="n">
        <f aca="false">DM50/DP50</f>
        <v>7.90094564905913</v>
      </c>
      <c r="FZ50" s="4" t="n">
        <f aca="false">AVERAGE(DL50:DN50)</f>
        <v>917.73</v>
      </c>
      <c r="GA50" s="4" t="n">
        <f aca="false">AVERAGE(DO50:DQ50)</f>
        <v>109.615</v>
      </c>
      <c r="GB50" s="4" t="n">
        <f aca="false">FZ50/GA50</f>
        <v>8.37230306071249</v>
      </c>
    </row>
    <row r="51" customFormat="false" ht="12.8" hidden="false" customHeight="false" outlineLevel="0" collapsed="false">
      <c r="A51" s="1" t="n">
        <v>18</v>
      </c>
      <c r="B51" s="1" t="s">
        <v>235</v>
      </c>
      <c r="C51" s="1" t="n">
        <v>2010</v>
      </c>
      <c r="D51" s="1" t="s">
        <v>169</v>
      </c>
      <c r="E51" s="1" t="s">
        <v>169</v>
      </c>
      <c r="F51" s="1" t="s">
        <v>169</v>
      </c>
      <c r="G51" s="2" t="n">
        <v>0</v>
      </c>
      <c r="H51" s="1" t="s">
        <v>197</v>
      </c>
      <c r="I51" s="1" t="s">
        <v>171</v>
      </c>
      <c r="J51" s="1" t="s">
        <v>213</v>
      </c>
      <c r="K51" s="1" t="s">
        <v>185</v>
      </c>
      <c r="L51" s="1" t="s">
        <v>213</v>
      </c>
      <c r="V51" s="4" t="n">
        <v>685</v>
      </c>
      <c r="W51" s="4" t="n">
        <v>24.46</v>
      </c>
      <c r="X51" s="4" t="n">
        <v>53.16</v>
      </c>
      <c r="Y51" s="4" t="n">
        <v>2.17</v>
      </c>
      <c r="Z51" s="4" t="n">
        <v>32.06</v>
      </c>
      <c r="AA51" s="4" t="n">
        <v>1.4</v>
      </c>
    </row>
    <row r="52" customFormat="false" ht="12.8" hidden="false" customHeight="false" outlineLevel="0" collapsed="false">
      <c r="A52" s="1" t="n">
        <v>18</v>
      </c>
      <c r="B52" s="1" t="s">
        <v>235</v>
      </c>
      <c r="C52" s="1" t="n">
        <v>2010</v>
      </c>
      <c r="D52" s="1" t="s">
        <v>191</v>
      </c>
      <c r="E52" s="1" t="s">
        <v>176</v>
      </c>
      <c r="F52" s="1" t="s">
        <v>177</v>
      </c>
      <c r="G52" s="2" t="n">
        <v>200</v>
      </c>
      <c r="H52" s="1" t="s">
        <v>197</v>
      </c>
      <c r="I52" s="1" t="s">
        <v>171</v>
      </c>
      <c r="J52" s="1" t="s">
        <v>213</v>
      </c>
      <c r="K52" s="1" t="s">
        <v>185</v>
      </c>
      <c r="L52" s="1" t="s">
        <v>213</v>
      </c>
      <c r="V52" s="4" t="n">
        <v>872</v>
      </c>
      <c r="W52" s="4" t="n">
        <v>31.14</v>
      </c>
      <c r="X52" s="4" t="n">
        <v>57.68</v>
      </c>
      <c r="Y52" s="4" t="n">
        <v>1.85</v>
      </c>
      <c r="Z52" s="4" t="n">
        <v>15.84</v>
      </c>
      <c r="AA52" s="4" t="n">
        <v>0.6</v>
      </c>
    </row>
    <row r="53" customFormat="false" ht="12.8" hidden="false" customHeight="false" outlineLevel="0" collapsed="false">
      <c r="A53" s="1" t="n">
        <v>19</v>
      </c>
      <c r="B53" s="1" t="s">
        <v>235</v>
      </c>
      <c r="C53" s="1" t="n">
        <v>2010</v>
      </c>
      <c r="D53" s="1" t="s">
        <v>169</v>
      </c>
      <c r="E53" s="1" t="s">
        <v>169</v>
      </c>
      <c r="F53" s="1" t="s">
        <v>169</v>
      </c>
      <c r="G53" s="2" t="n">
        <v>0</v>
      </c>
      <c r="H53" s="1" t="s">
        <v>197</v>
      </c>
      <c r="I53" s="1" t="s">
        <v>171</v>
      </c>
      <c r="J53" s="1" t="s">
        <v>213</v>
      </c>
      <c r="K53" s="1" t="s">
        <v>185</v>
      </c>
      <c r="L53" s="1" t="s">
        <v>213</v>
      </c>
      <c r="V53" s="4" t="n">
        <v>685</v>
      </c>
      <c r="W53" s="4" t="n">
        <v>24.46</v>
      </c>
      <c r="X53" s="4" t="n">
        <v>53.16</v>
      </c>
      <c r="Y53" s="4" t="n">
        <v>2.17</v>
      </c>
      <c r="Z53" s="4" t="n">
        <v>32.06</v>
      </c>
      <c r="AA53" s="4" t="n">
        <v>1.4</v>
      </c>
    </row>
    <row r="54" customFormat="false" ht="12.8" hidden="false" customHeight="false" outlineLevel="0" collapsed="false">
      <c r="A54" s="1" t="n">
        <v>19</v>
      </c>
      <c r="B54" s="1" t="s">
        <v>235</v>
      </c>
      <c r="C54" s="1" t="n">
        <v>2010</v>
      </c>
      <c r="D54" s="1" t="s">
        <v>236</v>
      </c>
      <c r="E54" s="1" t="s">
        <v>176</v>
      </c>
      <c r="F54" s="1" t="s">
        <v>177</v>
      </c>
      <c r="G54" s="2" t="n">
        <v>200</v>
      </c>
      <c r="H54" s="1" t="s">
        <v>197</v>
      </c>
      <c r="I54" s="1" t="s">
        <v>171</v>
      </c>
      <c r="J54" s="1" t="s">
        <v>213</v>
      </c>
      <c r="K54" s="1" t="s">
        <v>185</v>
      </c>
      <c r="L54" s="1" t="s">
        <v>213</v>
      </c>
      <c r="V54" s="4" t="n">
        <v>892</v>
      </c>
      <c r="W54" s="4" t="n">
        <v>31.86</v>
      </c>
      <c r="X54" s="4" t="n">
        <v>59.22</v>
      </c>
      <c r="Y54" s="4" t="n">
        <v>1.86</v>
      </c>
      <c r="Z54" s="4" t="n">
        <v>9.04</v>
      </c>
      <c r="AA54" s="4" t="n">
        <v>0.8</v>
      </c>
    </row>
    <row r="55" customFormat="false" ht="12.8" hidden="false" customHeight="false" outlineLevel="0" collapsed="false">
      <c r="A55" s="1" t="n">
        <v>20</v>
      </c>
      <c r="B55" s="1" t="s">
        <v>237</v>
      </c>
      <c r="C55" s="1" t="n">
        <v>2018</v>
      </c>
      <c r="D55" s="1" t="s">
        <v>169</v>
      </c>
      <c r="E55" s="1" t="s">
        <v>169</v>
      </c>
      <c r="F55" s="1" t="s">
        <v>169</v>
      </c>
      <c r="G55" s="2" t="n">
        <v>0</v>
      </c>
      <c r="H55" s="1" t="s">
        <v>181</v>
      </c>
      <c r="I55" s="1" t="s">
        <v>171</v>
      </c>
      <c r="J55" s="1" t="s">
        <v>172</v>
      </c>
      <c r="K55" s="1" t="s">
        <v>185</v>
      </c>
      <c r="L55" s="1" t="s">
        <v>187</v>
      </c>
      <c r="N55" s="4" t="n">
        <v>759.94</v>
      </c>
      <c r="O55" s="4" t="n">
        <v>34.14</v>
      </c>
      <c r="P55" s="4" t="n">
        <v>54.95</v>
      </c>
      <c r="Q55" s="4" t="n">
        <v>1.592</v>
      </c>
      <c r="V55" s="4" t="n">
        <v>1747.85</v>
      </c>
      <c r="W55" s="4" t="n">
        <v>48.71</v>
      </c>
      <c r="X55" s="4" t="n">
        <f aca="false">Y55*W55</f>
        <v>76.81567</v>
      </c>
      <c r="Y55" s="4" t="n">
        <v>1.577</v>
      </c>
      <c r="Z55" s="4" t="n">
        <v>5.71</v>
      </c>
      <c r="BE55" s="4" t="n">
        <v>13.14</v>
      </c>
      <c r="DL55" s="4" t="n">
        <v>753</v>
      </c>
      <c r="DO55" s="4" t="n">
        <v>155</v>
      </c>
      <c r="DR55" s="4" t="n">
        <f aca="false">DL55/DO55</f>
        <v>4.85806451612903</v>
      </c>
      <c r="FL55" s="4" t="n">
        <v>2.234</v>
      </c>
      <c r="FT55" s="4" t="n">
        <v>6.156</v>
      </c>
      <c r="FZ55" s="4" t="n">
        <f aca="false">AVERAGE(DL55:DN55)</f>
        <v>753</v>
      </c>
      <c r="GA55" s="4" t="n">
        <f aca="false">AVERAGE(DO55:DQ55)</f>
        <v>155</v>
      </c>
      <c r="GB55" s="4" t="n">
        <f aca="false">FZ55/GA55</f>
        <v>4.85806451612903</v>
      </c>
    </row>
    <row r="56" customFormat="false" ht="12.8" hidden="false" customHeight="false" outlineLevel="0" collapsed="false">
      <c r="A56" s="1" t="n">
        <v>20</v>
      </c>
      <c r="B56" s="1" t="s">
        <v>237</v>
      </c>
      <c r="C56" s="1" t="n">
        <v>2018</v>
      </c>
      <c r="D56" s="1" t="s">
        <v>232</v>
      </c>
      <c r="E56" s="1" t="s">
        <v>176</v>
      </c>
      <c r="F56" s="1" t="s">
        <v>177</v>
      </c>
      <c r="G56" s="2" t="n">
        <v>0.01</v>
      </c>
      <c r="H56" s="1" t="s">
        <v>181</v>
      </c>
      <c r="I56" s="1" t="s">
        <v>171</v>
      </c>
      <c r="J56" s="1" t="s">
        <v>172</v>
      </c>
      <c r="K56" s="1" t="s">
        <v>185</v>
      </c>
      <c r="L56" s="1" t="s">
        <v>187</v>
      </c>
      <c r="N56" s="4" t="n">
        <v>757</v>
      </c>
      <c r="O56" s="4" t="n">
        <v>34</v>
      </c>
      <c r="P56" s="4" t="n">
        <v>54.52</v>
      </c>
      <c r="Q56" s="4" t="n">
        <v>1.57</v>
      </c>
      <c r="V56" s="4" t="n">
        <v>1754.85</v>
      </c>
      <c r="W56" s="4" t="n">
        <v>48.91</v>
      </c>
      <c r="X56" s="4" t="n">
        <f aca="false">Y56*W56</f>
        <v>77.22889</v>
      </c>
      <c r="Y56" s="4" t="n">
        <v>1.579</v>
      </c>
      <c r="Z56" s="4" t="n">
        <v>4</v>
      </c>
      <c r="BE56" s="4" t="n">
        <v>14.55</v>
      </c>
      <c r="DL56" s="4" t="n">
        <v>820</v>
      </c>
      <c r="DO56" s="4" t="n">
        <v>167</v>
      </c>
      <c r="DR56" s="4" t="n">
        <f aca="false">DL56/DO56</f>
        <v>4.91017964071856</v>
      </c>
      <c r="FL56" s="4" t="n">
        <v>2.577</v>
      </c>
      <c r="FT56" s="4" t="n">
        <v>7.513</v>
      </c>
      <c r="FZ56" s="4" t="n">
        <f aca="false">AVERAGE(DL56:DN56)</f>
        <v>820</v>
      </c>
      <c r="GA56" s="4" t="n">
        <f aca="false">AVERAGE(DO56:DQ56)</f>
        <v>167</v>
      </c>
      <c r="GB56" s="4" t="n">
        <f aca="false">FZ56/GA56</f>
        <v>4.91017964071856</v>
      </c>
    </row>
    <row r="57" customFormat="false" ht="12.8" hidden="false" customHeight="false" outlineLevel="0" collapsed="false">
      <c r="A57" s="1" t="n">
        <v>20</v>
      </c>
      <c r="B57" s="1" t="s">
        <v>237</v>
      </c>
      <c r="C57" s="1" t="n">
        <v>2018</v>
      </c>
      <c r="D57" s="1" t="s">
        <v>232</v>
      </c>
      <c r="E57" s="1" t="s">
        <v>176</v>
      </c>
      <c r="F57" s="1" t="s">
        <v>177</v>
      </c>
      <c r="G57" s="2" t="n">
        <v>0.05</v>
      </c>
      <c r="H57" s="1" t="s">
        <v>181</v>
      </c>
      <c r="I57" s="1" t="s">
        <v>171</v>
      </c>
      <c r="J57" s="1" t="s">
        <v>172</v>
      </c>
      <c r="K57" s="1" t="s">
        <v>185</v>
      </c>
      <c r="L57" s="1" t="s">
        <v>187</v>
      </c>
      <c r="N57" s="4" t="n">
        <v>801.94</v>
      </c>
      <c r="O57" s="4" t="n">
        <v>36.14</v>
      </c>
      <c r="P57" s="4" t="n">
        <v>55.05</v>
      </c>
      <c r="Q57" s="4" t="n">
        <v>1.526</v>
      </c>
      <c r="V57" s="4" t="n">
        <v>1776.9</v>
      </c>
      <c r="W57" s="4" t="n">
        <v>49.54</v>
      </c>
      <c r="X57" s="4" t="n">
        <f aca="false">Y57*W57</f>
        <v>77.38148</v>
      </c>
      <c r="Y57" s="4" t="n">
        <v>1.562</v>
      </c>
      <c r="Z57" s="4" t="n">
        <v>2.29</v>
      </c>
      <c r="BE57" s="4" t="n">
        <v>13.59</v>
      </c>
      <c r="DL57" s="4" t="n">
        <v>765</v>
      </c>
      <c r="DO57" s="4" t="n">
        <v>172</v>
      </c>
      <c r="DR57" s="4" t="n">
        <f aca="false">DL57/DO57</f>
        <v>4.44767441860465</v>
      </c>
      <c r="FL57" s="4" t="n">
        <v>2.634</v>
      </c>
      <c r="FT57" s="4" t="n">
        <v>7.247</v>
      </c>
      <c r="FZ57" s="4" t="n">
        <f aca="false">AVERAGE(DL57:DN57)</f>
        <v>765</v>
      </c>
      <c r="GA57" s="4" t="n">
        <f aca="false">AVERAGE(DO57:DQ57)</f>
        <v>172</v>
      </c>
      <c r="GB57" s="4" t="n">
        <f aca="false">FZ57/GA57</f>
        <v>4.44767441860465</v>
      </c>
    </row>
    <row r="58" customFormat="false" ht="12.8" hidden="false" customHeight="false" outlineLevel="0" collapsed="false">
      <c r="A58" s="1" t="n">
        <v>20</v>
      </c>
      <c r="B58" s="1" t="s">
        <v>237</v>
      </c>
      <c r="C58" s="1" t="n">
        <v>2018</v>
      </c>
      <c r="D58" s="1" t="s">
        <v>232</v>
      </c>
      <c r="E58" s="1" t="s">
        <v>176</v>
      </c>
      <c r="F58" s="1" t="s">
        <v>177</v>
      </c>
      <c r="G58" s="2" t="n">
        <v>0.1</v>
      </c>
      <c r="H58" s="1" t="s">
        <v>181</v>
      </c>
      <c r="I58" s="1" t="s">
        <v>171</v>
      </c>
      <c r="J58" s="1" t="s">
        <v>172</v>
      </c>
      <c r="K58" s="1" t="s">
        <v>185</v>
      </c>
      <c r="L58" s="1" t="s">
        <v>187</v>
      </c>
      <c r="N58" s="4" t="n">
        <v>816.01</v>
      </c>
      <c r="O58" s="4" t="n">
        <v>36.81</v>
      </c>
      <c r="P58" s="4" t="n">
        <v>55.43</v>
      </c>
      <c r="Q58" s="4" t="n">
        <v>1.508</v>
      </c>
      <c r="V58" s="4" t="n">
        <v>1828</v>
      </c>
      <c r="W58" s="4" t="n">
        <v>51</v>
      </c>
      <c r="X58" s="4" t="n">
        <f aca="false">Y58*W58</f>
        <v>78.132</v>
      </c>
      <c r="Y58" s="4" t="n">
        <v>1.532</v>
      </c>
      <c r="Z58" s="4" t="n">
        <v>2.86</v>
      </c>
      <c r="BE58" s="4" t="n">
        <v>14.49</v>
      </c>
      <c r="DL58" s="4" t="n">
        <v>686</v>
      </c>
      <c r="DO58" s="4" t="n">
        <v>151</v>
      </c>
      <c r="DR58" s="4" t="n">
        <f aca="false">DL58/DO58</f>
        <v>4.54304635761589</v>
      </c>
      <c r="FL58" s="4" t="n">
        <v>2.539</v>
      </c>
      <c r="FT58" s="4" t="n">
        <v>6.252</v>
      </c>
      <c r="FZ58" s="4" t="n">
        <f aca="false">AVERAGE(DL58:DN58)</f>
        <v>686</v>
      </c>
      <c r="GA58" s="4" t="n">
        <f aca="false">AVERAGE(DO58:DQ58)</f>
        <v>151</v>
      </c>
      <c r="GB58" s="4" t="n">
        <f aca="false">FZ58/GA58</f>
        <v>4.54304635761589</v>
      </c>
    </row>
    <row r="59" customFormat="false" ht="12.8" hidden="false" customHeight="false" outlineLevel="0" collapsed="false">
      <c r="A59" s="1" t="n">
        <v>20</v>
      </c>
      <c r="B59" s="1" t="s">
        <v>237</v>
      </c>
      <c r="C59" s="1" t="n">
        <v>2018</v>
      </c>
      <c r="D59" s="1" t="s">
        <v>232</v>
      </c>
      <c r="E59" s="1" t="s">
        <v>176</v>
      </c>
      <c r="F59" s="1" t="s">
        <v>177</v>
      </c>
      <c r="G59" s="2" t="n">
        <v>0.5</v>
      </c>
      <c r="H59" s="1" t="s">
        <v>181</v>
      </c>
      <c r="I59" s="1" t="s">
        <v>171</v>
      </c>
      <c r="J59" s="1" t="s">
        <v>172</v>
      </c>
      <c r="K59" s="1" t="s">
        <v>185</v>
      </c>
      <c r="L59" s="1" t="s">
        <v>187</v>
      </c>
      <c r="N59" s="4" t="n">
        <v>801.1</v>
      </c>
      <c r="O59" s="4" t="n">
        <v>36.1</v>
      </c>
      <c r="P59" s="4" t="n">
        <v>55.24</v>
      </c>
      <c r="Q59" s="4" t="n">
        <v>1.537</v>
      </c>
      <c r="V59" s="4" t="n">
        <v>1788.1</v>
      </c>
      <c r="W59" s="4" t="n">
        <v>49.86</v>
      </c>
      <c r="X59" s="4" t="n">
        <f aca="false">Y59*W59</f>
        <v>78.18048</v>
      </c>
      <c r="Y59" s="4" t="n">
        <v>1.568</v>
      </c>
      <c r="Z59" s="4" t="n">
        <v>2.29</v>
      </c>
      <c r="BE59" s="4" t="n">
        <v>15.67</v>
      </c>
      <c r="BX59" s="4" t="n">
        <v>2.993</v>
      </c>
      <c r="BY59" s="4" t="n">
        <v>1.091</v>
      </c>
      <c r="BZ59" s="4" t="n">
        <v>1.745</v>
      </c>
      <c r="CA59" s="4" t="n">
        <v>0.624</v>
      </c>
      <c r="CB59" s="4" t="n">
        <v>127.3</v>
      </c>
      <c r="CD59" s="4" t="n">
        <v>92.61</v>
      </c>
      <c r="CE59" s="4" t="n">
        <v>0.239</v>
      </c>
      <c r="CF59" s="4" t="n">
        <v>6.301</v>
      </c>
      <c r="DL59" s="4" t="n">
        <v>610</v>
      </c>
      <c r="DO59" s="4" t="n">
        <v>152</v>
      </c>
      <c r="DR59" s="4" t="n">
        <f aca="false">DL59/DO59</f>
        <v>4.01315789473684</v>
      </c>
      <c r="FL59" s="4" t="n">
        <v>2.299</v>
      </c>
      <c r="FT59" s="4" t="n">
        <v>6.168</v>
      </c>
      <c r="FZ59" s="4" t="n">
        <f aca="false">AVERAGE(DL59:DN59)</f>
        <v>610</v>
      </c>
      <c r="GA59" s="4" t="n">
        <f aca="false">AVERAGE(DO59:DQ59)</f>
        <v>152</v>
      </c>
      <c r="GB59" s="4" t="n">
        <f aca="false">FZ59/GA59</f>
        <v>4.01315789473684</v>
      </c>
    </row>
    <row r="60" customFormat="false" ht="12.8" hidden="false" customHeight="false" outlineLevel="0" collapsed="false">
      <c r="A60" s="1" t="n">
        <v>21</v>
      </c>
      <c r="B60" s="1" t="s">
        <v>238</v>
      </c>
      <c r="C60" s="1" t="n">
        <v>2019</v>
      </c>
      <c r="D60" s="1" t="s">
        <v>169</v>
      </c>
      <c r="E60" s="1" t="s">
        <v>169</v>
      </c>
      <c r="F60" s="1" t="s">
        <v>169</v>
      </c>
      <c r="G60" s="2" t="n">
        <v>0</v>
      </c>
      <c r="H60" s="1" t="s">
        <v>181</v>
      </c>
      <c r="I60" s="1" t="s">
        <v>185</v>
      </c>
      <c r="J60" s="1" t="s">
        <v>202</v>
      </c>
      <c r="K60" s="1" t="s">
        <v>216</v>
      </c>
      <c r="L60" s="1" t="s">
        <v>187</v>
      </c>
      <c r="N60" s="4" t="n">
        <v>791.82</v>
      </c>
      <c r="O60" s="4" t="n">
        <v>31.2</v>
      </c>
      <c r="P60" s="4" t="n">
        <v>50.68</v>
      </c>
      <c r="Q60" s="4" t="n">
        <v>1.62</v>
      </c>
      <c r="R60" s="4" t="n">
        <v>1315.96</v>
      </c>
      <c r="S60" s="4" t="n">
        <v>60.66</v>
      </c>
      <c r="T60" s="4" t="n">
        <v>142.8</v>
      </c>
      <c r="U60" s="4" t="n">
        <v>2.35</v>
      </c>
      <c r="V60" s="4" t="n">
        <v>1315.96</v>
      </c>
      <c r="W60" s="4" t="n">
        <v>39.78</v>
      </c>
      <c r="X60" s="4" t="n">
        <v>78.1</v>
      </c>
      <c r="Y60" s="4" t="n">
        <v>1.96</v>
      </c>
      <c r="BE60" s="4" t="n">
        <v>21.76</v>
      </c>
      <c r="BI60" s="4" t="n">
        <v>2.31</v>
      </c>
      <c r="BJ60" s="4" t="n">
        <v>2.35</v>
      </c>
      <c r="BX60" s="4" t="n">
        <v>2.801</v>
      </c>
      <c r="BY60" s="4" t="n">
        <v>1.064</v>
      </c>
      <c r="BZ60" s="4" t="n">
        <v>1.58</v>
      </c>
      <c r="CA60" s="4" t="n">
        <v>0.689</v>
      </c>
      <c r="CB60" s="4" t="n">
        <v>105.1</v>
      </c>
      <c r="CD60" s="4" t="n">
        <v>79.81</v>
      </c>
      <c r="CE60" s="4" t="n">
        <v>0.229</v>
      </c>
      <c r="CF60" s="4" t="n">
        <v>5.747</v>
      </c>
      <c r="CQ60" s="4" t="n">
        <v>9.3</v>
      </c>
      <c r="CW60" s="4" t="n">
        <v>6.58</v>
      </c>
      <c r="CX60" s="4" t="n">
        <v>7.35</v>
      </c>
      <c r="CY60" s="4" t="n">
        <v>9.3</v>
      </c>
      <c r="DL60" s="4" t="n">
        <v>1160</v>
      </c>
      <c r="DO60" s="4" t="n">
        <v>191.24</v>
      </c>
      <c r="DR60" s="4" t="n">
        <f aca="false">DL60/DO60</f>
        <v>6.06567663668689</v>
      </c>
      <c r="FZ60" s="4" t="n">
        <f aca="false">AVERAGE(DL60:DN60)</f>
        <v>1160</v>
      </c>
      <c r="GA60" s="4" t="n">
        <f aca="false">AVERAGE(DO60:DQ60)</f>
        <v>191.24</v>
      </c>
      <c r="GB60" s="4" t="n">
        <f aca="false">FZ60/GA60</f>
        <v>6.06567663668689</v>
      </c>
    </row>
    <row r="61" customFormat="false" ht="12.8" hidden="false" customHeight="false" outlineLevel="0" collapsed="false">
      <c r="A61" s="1" t="n">
        <v>21</v>
      </c>
      <c r="B61" s="1" t="s">
        <v>238</v>
      </c>
      <c r="C61" s="1" t="n">
        <v>2019</v>
      </c>
      <c r="D61" s="1" t="s">
        <v>239</v>
      </c>
      <c r="E61" s="1" t="s">
        <v>176</v>
      </c>
      <c r="F61" s="1" t="s">
        <v>177</v>
      </c>
      <c r="G61" s="2" t="n">
        <v>50</v>
      </c>
      <c r="H61" s="1" t="s">
        <v>181</v>
      </c>
      <c r="I61" s="1" t="s">
        <v>185</v>
      </c>
      <c r="J61" s="1" t="s">
        <v>202</v>
      </c>
      <c r="K61" s="1" t="s">
        <v>216</v>
      </c>
      <c r="L61" s="1" t="s">
        <v>187</v>
      </c>
      <c r="N61" s="4" t="n">
        <v>789.3</v>
      </c>
      <c r="O61" s="4" t="n">
        <v>31.1</v>
      </c>
      <c r="P61" s="4" t="n">
        <v>50.19</v>
      </c>
      <c r="Q61" s="4" t="n">
        <v>1.61</v>
      </c>
      <c r="R61" s="4" t="n">
        <v>1329.4</v>
      </c>
      <c r="S61" s="4" t="n">
        <v>62.32</v>
      </c>
      <c r="T61" s="4" t="n">
        <v>138.9</v>
      </c>
      <c r="U61" s="4" t="n">
        <v>2.23</v>
      </c>
      <c r="V61" s="4" t="n">
        <v>1329.4</v>
      </c>
      <c r="W61" s="4" t="n">
        <v>40.2</v>
      </c>
      <c r="X61" s="4" t="n">
        <v>77.23</v>
      </c>
      <c r="Y61" s="4" t="n">
        <v>1.92</v>
      </c>
      <c r="BE61" s="4" t="n">
        <v>23.34</v>
      </c>
      <c r="BI61" s="4" t="n">
        <v>2.03</v>
      </c>
      <c r="BJ61" s="4" t="n">
        <v>2.36</v>
      </c>
      <c r="BX61" s="4" t="n">
        <v>2.793</v>
      </c>
      <c r="BY61" s="4" t="n">
        <v>1.089</v>
      </c>
      <c r="BZ61" s="4" t="n">
        <v>1.663</v>
      </c>
      <c r="CA61" s="4" t="n">
        <v>0.663</v>
      </c>
      <c r="CB61" s="4" t="n">
        <v>121.9</v>
      </c>
      <c r="CD61" s="4" t="n">
        <v>89.4</v>
      </c>
      <c r="CE61" s="4" t="n">
        <v>0.21</v>
      </c>
      <c r="CF61" s="4" t="n">
        <v>5.997</v>
      </c>
      <c r="CQ61" s="4" t="n">
        <v>8.97</v>
      </c>
      <c r="CW61" s="4" t="n">
        <v>6.49</v>
      </c>
      <c r="CX61" s="4" t="n">
        <v>7.52</v>
      </c>
      <c r="CY61" s="4" t="n">
        <v>8.97</v>
      </c>
      <c r="DL61" s="4" t="n">
        <v>1176</v>
      </c>
      <c r="DO61" s="4" t="n">
        <v>188.22</v>
      </c>
      <c r="DR61" s="4" t="n">
        <f aca="false">DL61/DO61</f>
        <v>6.24800765062161</v>
      </c>
      <c r="FZ61" s="4" t="n">
        <f aca="false">AVERAGE(DL61:DN61)</f>
        <v>1176</v>
      </c>
      <c r="GA61" s="4" t="n">
        <f aca="false">AVERAGE(DO61:DQ61)</f>
        <v>188.22</v>
      </c>
      <c r="GB61" s="4" t="n">
        <f aca="false">FZ61/GA61</f>
        <v>6.24800765062161</v>
      </c>
    </row>
    <row r="62" customFormat="false" ht="12.8" hidden="false" customHeight="false" outlineLevel="0" collapsed="false">
      <c r="A62" s="1" t="n">
        <v>21</v>
      </c>
      <c r="B62" s="1" t="s">
        <v>238</v>
      </c>
      <c r="C62" s="1" t="n">
        <v>2019</v>
      </c>
      <c r="D62" s="1" t="s">
        <v>239</v>
      </c>
      <c r="E62" s="1" t="s">
        <v>176</v>
      </c>
      <c r="F62" s="1" t="s">
        <v>177</v>
      </c>
      <c r="G62" s="2" t="n">
        <v>100</v>
      </c>
      <c r="H62" s="1" t="s">
        <v>181</v>
      </c>
      <c r="I62" s="1" t="s">
        <v>185</v>
      </c>
      <c r="J62" s="1" t="s">
        <v>202</v>
      </c>
      <c r="K62" s="1" t="s">
        <v>216</v>
      </c>
      <c r="L62" s="1" t="s">
        <v>187</v>
      </c>
      <c r="N62" s="4" t="n">
        <v>780.8</v>
      </c>
      <c r="O62" s="4" t="n">
        <v>30.74</v>
      </c>
      <c r="P62" s="4" t="n">
        <v>48.68</v>
      </c>
      <c r="Q62" s="4" t="n">
        <v>1.58</v>
      </c>
      <c r="R62" s="4" t="n">
        <v>1430.52</v>
      </c>
      <c r="S62" s="4" t="n">
        <v>67.66</v>
      </c>
      <c r="T62" s="4" t="n">
        <v>133.5</v>
      </c>
      <c r="U62" s="4" t="n">
        <v>1.97</v>
      </c>
      <c r="V62" s="4" t="n">
        <v>1430.52</v>
      </c>
      <c r="W62" s="4" t="n">
        <v>43.36</v>
      </c>
      <c r="X62" s="4" t="n">
        <v>74.56</v>
      </c>
      <c r="Y62" s="4" t="n">
        <v>1.72</v>
      </c>
      <c r="BE62" s="4" t="n">
        <v>23.09</v>
      </c>
      <c r="BI62" s="4" t="n">
        <v>2.14</v>
      </c>
      <c r="BJ62" s="4" t="n">
        <v>2.26</v>
      </c>
      <c r="BX62" s="4" t="n">
        <v>2.784</v>
      </c>
      <c r="BY62" s="4" t="n">
        <v>1.018</v>
      </c>
      <c r="BZ62" s="4" t="n">
        <v>1.627</v>
      </c>
      <c r="CA62" s="4" t="n">
        <v>0.646</v>
      </c>
      <c r="CB62" s="4" t="n">
        <v>108.8</v>
      </c>
      <c r="CD62" s="4" t="n">
        <v>77.7</v>
      </c>
      <c r="CE62" s="4" t="n">
        <v>0.211</v>
      </c>
      <c r="CF62" s="4" t="n">
        <v>6.131</v>
      </c>
      <c r="CQ62" s="4" t="n">
        <v>9.17</v>
      </c>
      <c r="CW62" s="4" t="n">
        <v>6.23</v>
      </c>
      <c r="CX62" s="4" t="n">
        <v>7.74</v>
      </c>
      <c r="CY62" s="4" t="n">
        <v>9.17</v>
      </c>
      <c r="DL62" s="4" t="n">
        <v>1193</v>
      </c>
      <c r="DO62" s="4" t="n">
        <v>190.41</v>
      </c>
      <c r="DR62" s="4" t="n">
        <f aca="false">DL62/DO62</f>
        <v>6.2654272359645</v>
      </c>
      <c r="FZ62" s="4" t="n">
        <f aca="false">AVERAGE(DL62:DN62)</f>
        <v>1193</v>
      </c>
      <c r="GA62" s="4" t="n">
        <f aca="false">AVERAGE(DO62:DQ62)</f>
        <v>190.41</v>
      </c>
      <c r="GB62" s="4" t="n">
        <f aca="false">FZ62/GA62</f>
        <v>6.2654272359645</v>
      </c>
    </row>
    <row r="63" customFormat="false" ht="12.8" hidden="false" customHeight="false" outlineLevel="0" collapsed="false">
      <c r="A63" s="1" t="n">
        <v>21</v>
      </c>
      <c r="B63" s="1" t="s">
        <v>238</v>
      </c>
      <c r="C63" s="1" t="n">
        <v>2019</v>
      </c>
      <c r="D63" s="1" t="s">
        <v>239</v>
      </c>
      <c r="E63" s="1" t="s">
        <v>176</v>
      </c>
      <c r="F63" s="1" t="s">
        <v>177</v>
      </c>
      <c r="G63" s="2" t="n">
        <v>150</v>
      </c>
      <c r="H63" s="1" t="s">
        <v>181</v>
      </c>
      <c r="I63" s="1" t="s">
        <v>185</v>
      </c>
      <c r="J63" s="1" t="s">
        <v>202</v>
      </c>
      <c r="K63" s="1" t="s">
        <v>216</v>
      </c>
      <c r="L63" s="1" t="s">
        <v>187</v>
      </c>
      <c r="N63" s="4" t="n">
        <v>776.6</v>
      </c>
      <c r="O63" s="4" t="n">
        <v>30.57</v>
      </c>
      <c r="P63" s="4" t="n">
        <v>48.21</v>
      </c>
      <c r="Q63" s="4" t="n">
        <v>1.58</v>
      </c>
      <c r="R63" s="4" t="n">
        <v>1326.52</v>
      </c>
      <c r="S63" s="4" t="n">
        <v>62.76</v>
      </c>
      <c r="T63" s="4" t="n">
        <v>132.9</v>
      </c>
      <c r="U63" s="4" t="n">
        <v>2.12</v>
      </c>
      <c r="V63" s="4" t="n">
        <v>1326.52</v>
      </c>
      <c r="W63" s="4" t="n">
        <v>40.11</v>
      </c>
      <c r="X63" s="4" t="n">
        <v>74.04</v>
      </c>
      <c r="Y63" s="4" t="n">
        <v>1.85</v>
      </c>
      <c r="BE63" s="4" t="n">
        <v>21.61</v>
      </c>
      <c r="BI63" s="4" t="n">
        <v>2.08</v>
      </c>
      <c r="BJ63" s="4" t="n">
        <v>2.23</v>
      </c>
      <c r="BX63" s="4" t="n">
        <v>2.891</v>
      </c>
      <c r="BY63" s="4" t="n">
        <v>1.103</v>
      </c>
      <c r="BZ63" s="4" t="n">
        <v>1.524</v>
      </c>
      <c r="CA63" s="4" t="n">
        <v>0.732</v>
      </c>
      <c r="CB63" s="4" t="n">
        <v>133.5</v>
      </c>
      <c r="CD63" s="4" t="n">
        <v>92.28</v>
      </c>
      <c r="CE63" s="4" t="n">
        <v>0.223</v>
      </c>
      <c r="CF63" s="4" t="n">
        <v>6.359</v>
      </c>
      <c r="CQ63" s="4" t="n">
        <v>9.31</v>
      </c>
      <c r="CW63" s="4" t="n">
        <v>6.11</v>
      </c>
      <c r="CX63" s="4" t="n">
        <v>7.47</v>
      </c>
      <c r="CY63" s="4" t="n">
        <v>9.31</v>
      </c>
      <c r="DL63" s="4" t="n">
        <v>1180</v>
      </c>
      <c r="DO63" s="4" t="n">
        <v>187.08</v>
      </c>
      <c r="DR63" s="4" t="n">
        <f aca="false">DL63/DO63</f>
        <v>6.30746204832157</v>
      </c>
      <c r="FZ63" s="4" t="n">
        <f aca="false">AVERAGE(DL63:DN63)</f>
        <v>1180</v>
      </c>
      <c r="GA63" s="4" t="n">
        <f aca="false">AVERAGE(DO63:DQ63)</f>
        <v>187.08</v>
      </c>
      <c r="GB63" s="4" t="n">
        <f aca="false">FZ63/GA63</f>
        <v>6.30746204832157</v>
      </c>
    </row>
    <row r="64" customFormat="false" ht="12.8" hidden="false" customHeight="false" outlineLevel="0" collapsed="false">
      <c r="A64" s="1" t="n">
        <v>22</v>
      </c>
      <c r="B64" s="1" t="s">
        <v>240</v>
      </c>
      <c r="C64" s="1" t="n">
        <v>2009</v>
      </c>
      <c r="D64" s="1" t="s">
        <v>169</v>
      </c>
      <c r="E64" s="1" t="s">
        <v>169</v>
      </c>
      <c r="F64" s="1" t="s">
        <v>169</v>
      </c>
      <c r="G64" s="2" t="n">
        <v>0</v>
      </c>
      <c r="H64" s="1" t="s">
        <v>170</v>
      </c>
      <c r="I64" s="1" t="s">
        <v>185</v>
      </c>
      <c r="J64" s="1" t="s">
        <v>213</v>
      </c>
      <c r="K64" s="1" t="s">
        <v>241</v>
      </c>
      <c r="L64" s="1" t="s">
        <v>242</v>
      </c>
      <c r="N64" s="4" t="n">
        <v>936.56</v>
      </c>
      <c r="O64" s="4" t="n">
        <v>32.02</v>
      </c>
      <c r="P64" s="4" t="n">
        <v>63.89</v>
      </c>
      <c r="Q64" s="4" t="n">
        <v>2</v>
      </c>
      <c r="R64" s="4" t="n">
        <v>2352.8</v>
      </c>
      <c r="S64" s="4" t="n">
        <v>67.44</v>
      </c>
      <c r="T64" s="4" t="n">
        <v>162.52</v>
      </c>
      <c r="U64" s="4" t="n">
        <v>2.41</v>
      </c>
      <c r="V64" s="4" t="n">
        <v>2352.8</v>
      </c>
      <c r="W64" s="4" t="n">
        <f aca="false">(V64-40)/49</f>
        <v>47.2</v>
      </c>
      <c r="X64" s="4" t="n">
        <v>106.16</v>
      </c>
      <c r="Y64" s="4" t="n">
        <v>2.25</v>
      </c>
      <c r="DR64" s="4" t="n">
        <v>1.48</v>
      </c>
      <c r="DS64" s="4" t="n">
        <v>2.49</v>
      </c>
      <c r="DT64" s="4" t="n">
        <v>2.56</v>
      </c>
      <c r="DU64" s="4" t="n">
        <v>133.2</v>
      </c>
      <c r="DV64" s="4" t="n">
        <v>193.8</v>
      </c>
      <c r="DW64" s="4" t="n">
        <v>184.7</v>
      </c>
      <c r="GC64" s="4" t="n">
        <f aca="false">AVERAGE(DU64:DW64)</f>
        <v>170.566666666667</v>
      </c>
    </row>
    <row r="65" customFormat="false" ht="12.8" hidden="false" customHeight="false" outlineLevel="0" collapsed="false">
      <c r="A65" s="1" t="n">
        <v>22</v>
      </c>
      <c r="B65" s="1" t="s">
        <v>240</v>
      </c>
      <c r="C65" s="1" t="n">
        <v>2009</v>
      </c>
      <c r="D65" s="1" t="s">
        <v>193</v>
      </c>
      <c r="E65" s="1" t="s">
        <v>176</v>
      </c>
      <c r="F65" s="1" t="s">
        <v>177</v>
      </c>
      <c r="G65" s="2" t="n">
        <v>80</v>
      </c>
      <c r="H65" s="1" t="s">
        <v>170</v>
      </c>
      <c r="I65" s="1" t="s">
        <v>185</v>
      </c>
      <c r="J65" s="1" t="s">
        <v>213</v>
      </c>
      <c r="K65" s="1" t="s">
        <v>241</v>
      </c>
      <c r="L65" s="1" t="s">
        <v>242</v>
      </c>
      <c r="N65" s="4" t="n">
        <v>956.44</v>
      </c>
      <c r="O65" s="4" t="n">
        <v>32.73</v>
      </c>
      <c r="P65" s="4" t="n">
        <v>63.39</v>
      </c>
      <c r="Q65" s="4" t="n">
        <v>1.94</v>
      </c>
      <c r="R65" s="4" t="n">
        <v>2381.08</v>
      </c>
      <c r="S65" s="4" t="n">
        <v>67.84</v>
      </c>
      <c r="T65" s="4" t="n">
        <v>159.48</v>
      </c>
      <c r="U65" s="4" t="n">
        <v>2.35</v>
      </c>
      <c r="V65" s="4" t="n">
        <v>2381.08</v>
      </c>
      <c r="W65" s="4" t="n">
        <f aca="false">(V65-40)/49</f>
        <v>47.7771428571429</v>
      </c>
      <c r="X65" s="4" t="n">
        <v>104.57</v>
      </c>
      <c r="Y65" s="4" t="n">
        <v>2.19</v>
      </c>
      <c r="DR65" s="4" t="n">
        <v>2.53</v>
      </c>
      <c r="DS65" s="4" t="n">
        <v>2.52</v>
      </c>
      <c r="DT65" s="4" t="n">
        <v>2.57</v>
      </c>
      <c r="DU65" s="4" t="n">
        <v>107.2</v>
      </c>
      <c r="DV65" s="4" t="n">
        <v>179.6</v>
      </c>
      <c r="DW65" s="4" t="n">
        <v>134.3</v>
      </c>
      <c r="GC65" s="4" t="n">
        <f aca="false">AVERAGE(DU65:DW65)</f>
        <v>140.366666666667</v>
      </c>
    </row>
    <row r="66" customFormat="false" ht="12.8" hidden="false" customHeight="false" outlineLevel="0" collapsed="false">
      <c r="A66" s="1" t="n">
        <v>22</v>
      </c>
      <c r="B66" s="1" t="s">
        <v>240</v>
      </c>
      <c r="C66" s="1" t="n">
        <v>2009</v>
      </c>
      <c r="D66" s="1" t="s">
        <v>193</v>
      </c>
      <c r="E66" s="1" t="s">
        <v>176</v>
      </c>
      <c r="F66" s="1" t="s">
        <v>177</v>
      </c>
      <c r="G66" s="2" t="n">
        <v>120</v>
      </c>
      <c r="H66" s="1" t="s">
        <v>170</v>
      </c>
      <c r="I66" s="1" t="s">
        <v>185</v>
      </c>
      <c r="J66" s="1" t="s">
        <v>213</v>
      </c>
      <c r="K66" s="1" t="s">
        <v>241</v>
      </c>
      <c r="L66" s="1" t="s">
        <v>242</v>
      </c>
      <c r="N66" s="4" t="n">
        <v>957</v>
      </c>
      <c r="O66" s="4" t="n">
        <v>32.75</v>
      </c>
      <c r="P66" s="4" t="n">
        <v>62.93</v>
      </c>
      <c r="Q66" s="4" t="n">
        <v>1.92</v>
      </c>
      <c r="R66" s="4" t="n">
        <v>2422.8</v>
      </c>
      <c r="S66" s="4" t="n">
        <v>69.8</v>
      </c>
      <c r="T66" s="4" t="n">
        <v>161.06</v>
      </c>
      <c r="U66" s="4" t="n">
        <v>2.31</v>
      </c>
      <c r="V66" s="4" t="n">
        <v>2422.8</v>
      </c>
      <c r="W66" s="4" t="n">
        <f aca="false">(V66-40)/49</f>
        <v>48.6285714285714</v>
      </c>
      <c r="X66" s="4" t="n">
        <v>104.99</v>
      </c>
      <c r="Y66" s="4" t="n">
        <v>2.16</v>
      </c>
      <c r="DR66" s="4" t="n">
        <v>3.43</v>
      </c>
      <c r="DS66" s="4" t="n">
        <v>2.86</v>
      </c>
      <c r="DT66" s="4" t="n">
        <v>3.06</v>
      </c>
      <c r="DU66" s="4" t="n">
        <v>125.3</v>
      </c>
      <c r="DV66" s="4" t="n">
        <v>161</v>
      </c>
      <c r="DW66" s="4" t="n">
        <v>129.3</v>
      </c>
      <c r="GC66" s="4" t="n">
        <f aca="false">AVERAGE(DU66:DW66)</f>
        <v>138.533333333333</v>
      </c>
    </row>
    <row r="67" customFormat="false" ht="12.8" hidden="false" customHeight="false" outlineLevel="0" collapsed="false">
      <c r="A67" s="1" t="n">
        <v>22</v>
      </c>
      <c r="B67" s="1" t="s">
        <v>240</v>
      </c>
      <c r="C67" s="1" t="n">
        <v>2009</v>
      </c>
      <c r="D67" s="1" t="s">
        <v>193</v>
      </c>
      <c r="E67" s="1" t="s">
        <v>176</v>
      </c>
      <c r="F67" s="1" t="s">
        <v>177</v>
      </c>
      <c r="G67" s="2" t="n">
        <v>200</v>
      </c>
      <c r="H67" s="1" t="s">
        <v>170</v>
      </c>
      <c r="I67" s="1" t="s">
        <v>185</v>
      </c>
      <c r="J67" s="1" t="s">
        <v>213</v>
      </c>
      <c r="K67" s="1" t="s">
        <v>241</v>
      </c>
      <c r="L67" s="1" t="s">
        <v>242</v>
      </c>
      <c r="N67" s="4" t="n">
        <v>939.92</v>
      </c>
      <c r="O67" s="4" t="n">
        <v>32.14</v>
      </c>
      <c r="P67" s="4" t="n">
        <v>63.45</v>
      </c>
      <c r="Q67" s="4" t="n">
        <v>1.97</v>
      </c>
      <c r="R67" s="4" t="n">
        <v>2417.9</v>
      </c>
      <c r="S67" s="4" t="n">
        <v>70.38</v>
      </c>
      <c r="T67" s="4" t="n">
        <v>160.68</v>
      </c>
      <c r="U67" s="4" t="n">
        <v>2.28</v>
      </c>
      <c r="V67" s="4" t="n">
        <v>2417.9</v>
      </c>
      <c r="W67" s="4" t="n">
        <f aca="false">(V67-40)/49</f>
        <v>48.5285714285714</v>
      </c>
      <c r="X67" s="4" t="n">
        <v>105.12</v>
      </c>
      <c r="Y67" s="4" t="n">
        <v>2.17</v>
      </c>
      <c r="DR67" s="4" t="n">
        <v>2.39</v>
      </c>
      <c r="DS67" s="4" t="n">
        <v>2.39</v>
      </c>
      <c r="DT67" s="4" t="n">
        <v>2.55</v>
      </c>
      <c r="DU67" s="4" t="n">
        <v>122.4</v>
      </c>
      <c r="DV67" s="4" t="n">
        <v>141.5</v>
      </c>
      <c r="DW67" s="4" t="n">
        <v>128.2</v>
      </c>
      <c r="GC67" s="4" t="n">
        <f aca="false">AVERAGE(DU67:DW67)</f>
        <v>130.7</v>
      </c>
    </row>
    <row r="68" customFormat="false" ht="12.8" hidden="false" customHeight="false" outlineLevel="0" collapsed="false">
      <c r="A68" s="1" t="n">
        <v>23</v>
      </c>
      <c r="B68" s="1" t="s">
        <v>244</v>
      </c>
      <c r="C68" s="1" t="n">
        <v>2010</v>
      </c>
      <c r="D68" s="1" t="s">
        <v>169</v>
      </c>
      <c r="E68" s="1" t="s">
        <v>169</v>
      </c>
      <c r="F68" s="1" t="s">
        <v>169</v>
      </c>
      <c r="G68" s="2" t="n">
        <v>0</v>
      </c>
      <c r="H68" s="1" t="s">
        <v>170</v>
      </c>
      <c r="I68" s="1" t="s">
        <v>171</v>
      </c>
      <c r="J68" s="1" t="s">
        <v>226</v>
      </c>
      <c r="K68" s="1" t="s">
        <v>245</v>
      </c>
      <c r="L68" s="1" t="s">
        <v>213</v>
      </c>
      <c r="V68" s="4" t="n">
        <v>971.8</v>
      </c>
      <c r="W68" s="4" t="n">
        <v>45.39</v>
      </c>
      <c r="X68" s="4" t="n">
        <v>78.89</v>
      </c>
      <c r="Y68" s="4" t="n">
        <v>1.74</v>
      </c>
      <c r="CI68" s="4" t="n">
        <v>0.7</v>
      </c>
      <c r="CO68" s="4" t="n">
        <v>5.1</v>
      </c>
      <c r="CP68" s="4" t="n">
        <v>6.99</v>
      </c>
      <c r="DB68" s="4" t="n">
        <v>4.99</v>
      </c>
      <c r="DC68" s="4" t="n">
        <v>6.63</v>
      </c>
    </row>
    <row r="69" customFormat="false" ht="12.8" hidden="false" customHeight="false" outlineLevel="0" collapsed="false">
      <c r="A69" s="1" t="n">
        <v>23</v>
      </c>
      <c r="B69" s="1" t="s">
        <v>244</v>
      </c>
      <c r="C69" s="1" t="n">
        <v>2010</v>
      </c>
      <c r="D69" s="1" t="s">
        <v>191</v>
      </c>
      <c r="E69" s="1" t="s">
        <v>176</v>
      </c>
      <c r="F69" s="1" t="s">
        <v>177</v>
      </c>
      <c r="G69" s="2" t="n">
        <v>40</v>
      </c>
      <c r="H69" s="1" t="s">
        <v>170</v>
      </c>
      <c r="I69" s="1" t="s">
        <v>171</v>
      </c>
      <c r="J69" s="1" t="s">
        <v>226</v>
      </c>
      <c r="K69" s="1" t="s">
        <v>245</v>
      </c>
      <c r="L69" s="1" t="s">
        <v>213</v>
      </c>
      <c r="V69" s="4" t="n">
        <v>982.9</v>
      </c>
      <c r="W69" s="4" t="n">
        <v>45.97</v>
      </c>
      <c r="X69" s="4" t="n">
        <v>78.24</v>
      </c>
      <c r="Y69" s="4" t="n">
        <v>1.7</v>
      </c>
      <c r="CI69" s="4" t="n">
        <v>0.51</v>
      </c>
      <c r="CO69" s="4" t="n">
        <v>4.71</v>
      </c>
      <c r="CP69" s="4" t="n">
        <v>6.79</v>
      </c>
      <c r="DB69" s="4" t="n">
        <v>4.5</v>
      </c>
      <c r="DC69" s="4" t="n">
        <v>6.37</v>
      </c>
    </row>
    <row r="70" customFormat="false" ht="12.8" hidden="false" customHeight="false" outlineLevel="0" collapsed="false">
      <c r="A70" s="1" t="n">
        <v>24</v>
      </c>
      <c r="B70" s="1" t="s">
        <v>244</v>
      </c>
      <c r="C70" s="1" t="n">
        <v>2010</v>
      </c>
      <c r="D70" s="1" t="s">
        <v>169</v>
      </c>
      <c r="E70" s="1" t="s">
        <v>169</v>
      </c>
      <c r="F70" s="1" t="s">
        <v>169</v>
      </c>
      <c r="G70" s="2" t="n">
        <v>0</v>
      </c>
      <c r="H70" s="1" t="s">
        <v>170</v>
      </c>
      <c r="I70" s="1" t="s">
        <v>171</v>
      </c>
      <c r="J70" s="1" t="s">
        <v>226</v>
      </c>
      <c r="K70" s="1" t="s">
        <v>245</v>
      </c>
      <c r="L70" s="1" t="s">
        <v>213</v>
      </c>
      <c r="V70" s="4" t="n">
        <v>917.6</v>
      </c>
      <c r="W70" s="4" t="n">
        <v>41.13</v>
      </c>
      <c r="X70" s="4" t="n">
        <v>74.91</v>
      </c>
      <c r="Y70" s="4" t="n">
        <v>1.82</v>
      </c>
      <c r="CI70" s="4" t="n">
        <v>4.79</v>
      </c>
      <c r="CO70" s="4" t="n">
        <v>5.1</v>
      </c>
      <c r="CP70" s="4" t="n">
        <v>6.99</v>
      </c>
      <c r="DB70" s="4" t="n">
        <v>4.99</v>
      </c>
      <c r="DC70" s="4" t="n">
        <v>6.63</v>
      </c>
    </row>
    <row r="71" customFormat="false" ht="12.8" hidden="false" customHeight="false" outlineLevel="0" collapsed="false">
      <c r="A71" s="1" t="n">
        <v>24</v>
      </c>
      <c r="B71" s="1" t="s">
        <v>244</v>
      </c>
      <c r="C71" s="1" t="n">
        <v>2010</v>
      </c>
      <c r="D71" s="1" t="s">
        <v>191</v>
      </c>
      <c r="E71" s="1" t="s">
        <v>176</v>
      </c>
      <c r="F71" s="1" t="s">
        <v>177</v>
      </c>
      <c r="G71" s="2" t="n">
        <v>40</v>
      </c>
      <c r="H71" s="1" t="s">
        <v>170</v>
      </c>
      <c r="I71" s="1" t="s">
        <v>171</v>
      </c>
      <c r="J71" s="1" t="s">
        <v>226</v>
      </c>
      <c r="K71" s="1" t="s">
        <v>245</v>
      </c>
      <c r="L71" s="1" t="s">
        <v>213</v>
      </c>
      <c r="V71" s="4" t="n">
        <v>951.3</v>
      </c>
      <c r="W71" s="4" t="n">
        <v>44.51</v>
      </c>
      <c r="X71" s="4" t="n">
        <v>76.57</v>
      </c>
      <c r="Y71" s="4" t="n">
        <v>1.72</v>
      </c>
      <c r="CI71" s="4" t="n">
        <v>3.67</v>
      </c>
      <c r="CO71" s="4" t="n">
        <v>6.38</v>
      </c>
      <c r="CP71" s="4" t="n">
        <v>7.48</v>
      </c>
      <c r="DB71" s="4" t="n">
        <v>5.56</v>
      </c>
      <c r="DC71" s="4" t="n">
        <v>7.13</v>
      </c>
    </row>
    <row r="72" customFormat="false" ht="12.8" hidden="false" customHeight="false" outlineLevel="0" collapsed="false">
      <c r="A72" s="1" t="n">
        <v>25</v>
      </c>
      <c r="B72" s="1" t="s">
        <v>253</v>
      </c>
      <c r="C72" s="1" t="n">
        <v>2016</v>
      </c>
      <c r="D72" s="1" t="s">
        <v>169</v>
      </c>
      <c r="E72" s="1" t="s">
        <v>169</v>
      </c>
      <c r="F72" s="1" t="s">
        <v>169</v>
      </c>
      <c r="G72" s="2" t="n">
        <v>0</v>
      </c>
      <c r="H72" s="1" t="s">
        <v>181</v>
      </c>
      <c r="I72" s="1" t="s">
        <v>171</v>
      </c>
      <c r="J72" s="1" t="s">
        <v>213</v>
      </c>
      <c r="K72" s="1" t="s">
        <v>222</v>
      </c>
      <c r="L72" s="1" t="s">
        <v>174</v>
      </c>
      <c r="N72" s="4" t="n">
        <v>1152.92</v>
      </c>
      <c r="O72" s="4" t="n">
        <v>39.64</v>
      </c>
      <c r="P72" s="4" t="n">
        <v>57.71</v>
      </c>
      <c r="Q72" s="4" t="n">
        <v>1.46</v>
      </c>
      <c r="R72" s="4" t="n">
        <v>2228.92</v>
      </c>
      <c r="S72" s="4" t="n">
        <v>76.86</v>
      </c>
      <c r="T72" s="4" t="n">
        <v>160.29</v>
      </c>
      <c r="U72" s="4" t="n">
        <v>2.09</v>
      </c>
      <c r="V72" s="4" t="n">
        <v>2228.92</v>
      </c>
      <c r="W72" s="4" t="n">
        <v>52.05</v>
      </c>
      <c r="X72" s="4" t="n">
        <v>109</v>
      </c>
      <c r="Y72" s="4" t="n">
        <v>2.09</v>
      </c>
      <c r="AV72" s="4" t="n">
        <v>70.64</v>
      </c>
      <c r="AW72" s="4" t="n">
        <v>71.5</v>
      </c>
      <c r="AX72" s="4" t="n">
        <v>62.74</v>
      </c>
      <c r="BB72" s="4" t="n">
        <v>70.32</v>
      </c>
      <c r="CY72" s="4" t="n">
        <v>8.19</v>
      </c>
      <c r="DD72" s="4" t="n">
        <v>8.49</v>
      </c>
      <c r="DL72" s="4" t="n">
        <v>1857.61</v>
      </c>
      <c r="DM72" s="4" t="n">
        <v>1740.43</v>
      </c>
      <c r="DN72" s="4" t="n">
        <v>1582.25</v>
      </c>
      <c r="DO72" s="4" t="n">
        <v>199.36</v>
      </c>
      <c r="DP72" s="4" t="n">
        <v>193.5</v>
      </c>
      <c r="DQ72" s="4" t="n">
        <v>172</v>
      </c>
      <c r="DR72" s="4" t="n">
        <f aca="false">DL72/DO72</f>
        <v>9.31786717495987</v>
      </c>
      <c r="DS72" s="4" t="n">
        <f aca="false">DM72/DP72</f>
        <v>8.99447028423773</v>
      </c>
      <c r="DT72" s="4" t="n">
        <f aca="false">DN72/DQ72</f>
        <v>9.19912790697674</v>
      </c>
      <c r="FZ72" s="4" t="n">
        <f aca="false">AVERAGE(DL72:DN72)</f>
        <v>1726.76333333333</v>
      </c>
      <c r="GA72" s="4" t="n">
        <f aca="false">AVERAGE(DO72:DQ72)</f>
        <v>188.286666666667</v>
      </c>
      <c r="GB72" s="4" t="n">
        <f aca="false">FZ72/GA72</f>
        <v>9.1709273094218</v>
      </c>
    </row>
    <row r="73" customFormat="false" ht="12.8" hidden="false" customHeight="false" outlineLevel="0" collapsed="false">
      <c r="A73" s="1" t="n">
        <v>25</v>
      </c>
      <c r="B73" s="1" t="s">
        <v>253</v>
      </c>
      <c r="C73" s="1" t="n">
        <v>2016</v>
      </c>
      <c r="D73" s="1" t="s">
        <v>254</v>
      </c>
      <c r="E73" s="1" t="s">
        <v>176</v>
      </c>
      <c r="F73" s="1" t="s">
        <v>177</v>
      </c>
      <c r="G73" s="2" t="n">
        <v>100</v>
      </c>
      <c r="H73" s="1" t="s">
        <v>181</v>
      </c>
      <c r="I73" s="1" t="s">
        <v>171</v>
      </c>
      <c r="J73" s="1" t="s">
        <v>213</v>
      </c>
      <c r="K73" s="1" t="s">
        <v>222</v>
      </c>
      <c r="L73" s="1" t="s">
        <v>174</v>
      </c>
      <c r="N73" s="4" t="n">
        <v>1164.12</v>
      </c>
      <c r="O73" s="4" t="n">
        <v>40.04</v>
      </c>
      <c r="P73" s="4" t="n">
        <v>58.36</v>
      </c>
      <c r="Q73" s="4" t="n">
        <v>1.46</v>
      </c>
      <c r="R73" s="4" t="n">
        <v>2240.12</v>
      </c>
      <c r="S73" s="4" t="n">
        <v>76.86</v>
      </c>
      <c r="T73" s="4" t="n">
        <v>159.93</v>
      </c>
      <c r="U73" s="4" t="n">
        <v>2.08</v>
      </c>
      <c r="V73" s="4" t="n">
        <v>2240.12</v>
      </c>
      <c r="W73" s="4" t="n">
        <v>52.31</v>
      </c>
      <c r="X73" s="4" t="n">
        <v>109.15</v>
      </c>
      <c r="Y73" s="4" t="n">
        <v>2.09</v>
      </c>
      <c r="AV73" s="4" t="n">
        <v>74.5</v>
      </c>
      <c r="AW73" s="4" t="n">
        <v>71.7</v>
      </c>
      <c r="AX73" s="4" t="n">
        <v>74.86</v>
      </c>
      <c r="BB73" s="4" t="n">
        <v>65.66</v>
      </c>
      <c r="CH73" s="27"/>
      <c r="CU73" s="27"/>
      <c r="CY73" s="27" t="n">
        <v>7.94</v>
      </c>
      <c r="DD73" s="4" t="n">
        <v>8.12</v>
      </c>
      <c r="DL73" s="4" t="n">
        <v>1861.5</v>
      </c>
      <c r="DM73" s="4" t="n">
        <v>1748.35</v>
      </c>
      <c r="DN73" s="4" t="n">
        <v>1630.83</v>
      </c>
      <c r="DO73" s="4" t="n">
        <v>191.6</v>
      </c>
      <c r="DP73" s="4" t="n">
        <v>187.25</v>
      </c>
      <c r="DQ73" s="4" t="n">
        <v>175.5</v>
      </c>
      <c r="DR73" s="4" t="n">
        <f aca="false">DL73/DO73</f>
        <v>9.71555323590814</v>
      </c>
      <c r="DS73" s="4" t="n">
        <f aca="false">DM73/DP73</f>
        <v>9.3369826435247</v>
      </c>
      <c r="DT73" s="4" t="n">
        <f aca="false">DN73/DQ73</f>
        <v>9.29247863247863</v>
      </c>
      <c r="FZ73" s="4" t="n">
        <f aca="false">AVERAGE(DL73:DN73)</f>
        <v>1746.89333333333</v>
      </c>
      <c r="GA73" s="4" t="n">
        <f aca="false">AVERAGE(DO73:DQ73)</f>
        <v>184.783333333333</v>
      </c>
      <c r="GB73" s="4" t="n">
        <f aca="false">FZ73/GA73</f>
        <v>9.45373861278975</v>
      </c>
    </row>
    <row r="74" customFormat="false" ht="12.8" hidden="false" customHeight="false" outlineLevel="0" collapsed="false">
      <c r="A74" s="1" t="n">
        <v>25</v>
      </c>
      <c r="B74" s="1" t="s">
        <v>253</v>
      </c>
      <c r="C74" s="1" t="n">
        <v>2016</v>
      </c>
      <c r="D74" s="1" t="s">
        <v>254</v>
      </c>
      <c r="E74" s="1" t="s">
        <v>176</v>
      </c>
      <c r="F74" s="1" t="s">
        <v>177</v>
      </c>
      <c r="G74" s="2" t="n">
        <v>150</v>
      </c>
      <c r="H74" s="1" t="s">
        <v>181</v>
      </c>
      <c r="I74" s="1" t="s">
        <v>171</v>
      </c>
      <c r="J74" s="1" t="s">
        <v>213</v>
      </c>
      <c r="K74" s="1" t="s">
        <v>222</v>
      </c>
      <c r="L74" s="1" t="s">
        <v>174</v>
      </c>
      <c r="N74" s="4" t="n">
        <v>1164.96</v>
      </c>
      <c r="O74" s="4" t="n">
        <v>40.07</v>
      </c>
      <c r="P74" s="4" t="n">
        <v>57.36</v>
      </c>
      <c r="Q74" s="4" t="n">
        <v>1.43</v>
      </c>
      <c r="R74" s="4" t="n">
        <v>2267.96</v>
      </c>
      <c r="S74" s="4" t="n">
        <v>78.79</v>
      </c>
      <c r="T74" s="4" t="n">
        <v>162.71</v>
      </c>
      <c r="U74" s="4" t="n">
        <v>2.06</v>
      </c>
      <c r="V74" s="4" t="n">
        <v>2267.96</v>
      </c>
      <c r="W74" s="4" t="n">
        <v>52.98</v>
      </c>
      <c r="X74" s="4" t="n">
        <v>110.04</v>
      </c>
      <c r="Y74" s="4" t="n">
        <v>2.08</v>
      </c>
      <c r="AV74" s="4" t="n">
        <v>71.9</v>
      </c>
      <c r="AW74" s="4" t="n">
        <v>71.9</v>
      </c>
      <c r="AX74" s="4" t="n">
        <v>67.8</v>
      </c>
      <c r="BB74" s="4" t="n">
        <v>61.5</v>
      </c>
      <c r="CH74" s="27"/>
      <c r="CU74" s="27"/>
      <c r="CY74" s="27" t="n">
        <v>7.3</v>
      </c>
      <c r="DD74" s="4" t="n">
        <v>7.83</v>
      </c>
      <c r="DL74" s="4" t="n">
        <v>1867.5</v>
      </c>
      <c r="DM74" s="4" t="n">
        <v>1833.25</v>
      </c>
      <c r="DN74" s="4" t="n">
        <v>1583</v>
      </c>
      <c r="DO74" s="4" t="n">
        <v>185.5</v>
      </c>
      <c r="DP74" s="4" t="n">
        <v>181.5</v>
      </c>
      <c r="DQ74" s="4" t="n">
        <v>171.25</v>
      </c>
      <c r="DR74" s="4" t="n">
        <f aca="false">DL74/DO74</f>
        <v>10.0673854447439</v>
      </c>
      <c r="DS74" s="4" t="n">
        <f aca="false">DM74/DP74</f>
        <v>10.1005509641873</v>
      </c>
      <c r="DT74" s="4" t="n">
        <f aca="false">DN74/DQ74</f>
        <v>9.24379562043796</v>
      </c>
      <c r="FZ74" s="4" t="n">
        <f aca="false">AVERAGE(DL74:DN74)</f>
        <v>1761.25</v>
      </c>
      <c r="GA74" s="4" t="n">
        <f aca="false">AVERAGE(DO74:DQ74)</f>
        <v>179.416666666667</v>
      </c>
      <c r="GB74" s="4" t="n">
        <f aca="false">FZ74/GA74</f>
        <v>9.81653506734789</v>
      </c>
    </row>
    <row r="75" customFormat="false" ht="12.8" hidden="false" customHeight="false" outlineLevel="0" collapsed="false">
      <c r="A75" s="1" t="n">
        <v>25</v>
      </c>
      <c r="B75" s="1" t="s">
        <v>253</v>
      </c>
      <c r="C75" s="1" t="n">
        <v>2016</v>
      </c>
      <c r="D75" s="1" t="s">
        <v>254</v>
      </c>
      <c r="E75" s="1" t="s">
        <v>176</v>
      </c>
      <c r="F75" s="1" t="s">
        <v>177</v>
      </c>
      <c r="G75" s="2" t="n">
        <v>200</v>
      </c>
      <c r="H75" s="1" t="s">
        <v>181</v>
      </c>
      <c r="I75" s="1" t="s">
        <v>171</v>
      </c>
      <c r="J75" s="1" t="s">
        <v>213</v>
      </c>
      <c r="K75" s="1" t="s">
        <v>222</v>
      </c>
      <c r="L75" s="1" t="s">
        <v>174</v>
      </c>
      <c r="N75" s="4" t="n">
        <v>1233</v>
      </c>
      <c r="O75" s="4" t="n">
        <v>42.5</v>
      </c>
      <c r="P75" s="4" t="n">
        <v>57.46</v>
      </c>
      <c r="Q75" s="4" t="n">
        <v>1.35</v>
      </c>
      <c r="R75" s="4" t="n">
        <v>2374</v>
      </c>
      <c r="S75" s="4" t="n">
        <v>81.5</v>
      </c>
      <c r="T75" s="4" t="n">
        <v>161.79</v>
      </c>
      <c r="U75" s="4" t="n">
        <v>1.99</v>
      </c>
      <c r="V75" s="4" t="n">
        <v>2374</v>
      </c>
      <c r="W75" s="4" t="n">
        <v>55.5</v>
      </c>
      <c r="X75" s="4" t="n">
        <v>109.63</v>
      </c>
      <c r="Y75" s="4" t="n">
        <v>1.98</v>
      </c>
      <c r="AV75" s="4" t="n">
        <v>67.7</v>
      </c>
      <c r="AW75" s="4" t="n">
        <v>74</v>
      </c>
      <c r="AX75" s="4" t="n">
        <v>61.5</v>
      </c>
      <c r="BB75" s="4" t="n">
        <v>71.06</v>
      </c>
      <c r="CH75" s="27"/>
      <c r="CU75" s="27"/>
      <c r="CY75" s="27" t="n">
        <v>7.02</v>
      </c>
      <c r="DD75" s="4" t="n">
        <v>7.64</v>
      </c>
      <c r="DL75" s="4" t="n">
        <v>1995.75</v>
      </c>
      <c r="DM75" s="4" t="n">
        <v>1838.5</v>
      </c>
      <c r="DN75" s="4" t="n">
        <v>1595.25</v>
      </c>
      <c r="DO75" s="4" t="n">
        <v>178.5</v>
      </c>
      <c r="DP75" s="4" t="n">
        <v>173</v>
      </c>
      <c r="DQ75" s="4" t="n">
        <v>165.5</v>
      </c>
      <c r="DR75" s="4" t="n">
        <f aca="false">DL75/DO75</f>
        <v>11.1806722689076</v>
      </c>
      <c r="DS75" s="4" t="n">
        <f aca="false">DM75/DP75</f>
        <v>10.6271676300578</v>
      </c>
      <c r="DT75" s="4" t="n">
        <f aca="false">DN75/DQ75</f>
        <v>9.63897280966767</v>
      </c>
      <c r="FZ75" s="4" t="n">
        <f aca="false">AVERAGE(DL75:DN75)</f>
        <v>1809.83333333333</v>
      </c>
      <c r="GA75" s="4" t="n">
        <f aca="false">AVERAGE(DO75:DQ75)</f>
        <v>172.333333333333</v>
      </c>
      <c r="GB75" s="4" t="n">
        <f aca="false">FZ75/GA75</f>
        <v>10.5019342359768</v>
      </c>
    </row>
    <row r="76" customFormat="false" ht="12.8" hidden="false" customHeight="false" outlineLevel="0" collapsed="false">
      <c r="A76" s="1" t="n">
        <v>25</v>
      </c>
      <c r="B76" s="1" t="s">
        <v>253</v>
      </c>
      <c r="C76" s="1" t="n">
        <v>2016</v>
      </c>
      <c r="D76" s="1" t="s">
        <v>254</v>
      </c>
      <c r="E76" s="1" t="s">
        <v>176</v>
      </c>
      <c r="F76" s="1" t="s">
        <v>177</v>
      </c>
      <c r="G76" s="2" t="n">
        <v>250</v>
      </c>
      <c r="H76" s="1" t="s">
        <v>181</v>
      </c>
      <c r="I76" s="1" t="s">
        <v>171</v>
      </c>
      <c r="J76" s="1" t="s">
        <v>213</v>
      </c>
      <c r="K76" s="1" t="s">
        <v>222</v>
      </c>
      <c r="L76" s="1" t="s">
        <v>174</v>
      </c>
      <c r="N76" s="4" t="n">
        <v>1273.04</v>
      </c>
      <c r="O76" s="4" t="n">
        <v>43.93</v>
      </c>
      <c r="P76" s="4" t="n">
        <v>58.18</v>
      </c>
      <c r="Q76" s="4" t="n">
        <v>1.32</v>
      </c>
      <c r="R76" s="4" t="n">
        <v>2462.04</v>
      </c>
      <c r="S76" s="4" t="n">
        <v>84.93</v>
      </c>
      <c r="T76" s="4" t="n">
        <v>162.57</v>
      </c>
      <c r="U76" s="4" t="n">
        <v>1.92</v>
      </c>
      <c r="V76" s="4" t="n">
        <v>2462.04</v>
      </c>
      <c r="W76" s="4" t="n">
        <v>57.6</v>
      </c>
      <c r="X76" s="4" t="n">
        <v>110.38</v>
      </c>
      <c r="Y76" s="4" t="n">
        <v>1.92</v>
      </c>
      <c r="AV76" s="4" t="n">
        <v>74.6</v>
      </c>
      <c r="AW76" s="4" t="n">
        <v>74.3</v>
      </c>
      <c r="AX76" s="4" t="n">
        <v>67.9</v>
      </c>
      <c r="BB76" s="4" t="n">
        <v>76.54</v>
      </c>
      <c r="CH76" s="27"/>
      <c r="CU76" s="27"/>
      <c r="CY76" s="27" t="n">
        <v>6.15</v>
      </c>
      <c r="DD76" s="4" t="n">
        <v>6.54</v>
      </c>
      <c r="DL76" s="4" t="n">
        <v>2007.5</v>
      </c>
      <c r="DM76" s="4" t="n">
        <v>1927.5</v>
      </c>
      <c r="DN76" s="4" t="n">
        <v>1775.75</v>
      </c>
      <c r="DO76" s="4" t="n">
        <v>178.25</v>
      </c>
      <c r="DP76" s="4" t="n">
        <v>170.75</v>
      </c>
      <c r="DQ76" s="4" t="n">
        <v>168.75</v>
      </c>
      <c r="DR76" s="4" t="n">
        <f aca="false">DL76/DO76</f>
        <v>11.2622720897616</v>
      </c>
      <c r="DS76" s="4" t="n">
        <f aca="false">DM76/DP76</f>
        <v>11.2884333821376</v>
      </c>
      <c r="DT76" s="4" t="n">
        <f aca="false">DN76/DQ76</f>
        <v>10.522962962963</v>
      </c>
      <c r="FZ76" s="4" t="n">
        <f aca="false">AVERAGE(DL76:DN76)</f>
        <v>1903.58333333333</v>
      </c>
      <c r="GA76" s="4" t="n">
        <f aca="false">AVERAGE(DO76:DQ76)</f>
        <v>172.583333333333</v>
      </c>
      <c r="GB76" s="4" t="n">
        <f aca="false">FZ76/GA76</f>
        <v>11.0299372283921</v>
      </c>
    </row>
    <row r="77" customFormat="false" ht="12.8" hidden="false" customHeight="false" outlineLevel="0" collapsed="false">
      <c r="A77" s="1" t="n">
        <v>26</v>
      </c>
      <c r="B77" s="1" t="s">
        <v>253</v>
      </c>
      <c r="C77" s="1" t="n">
        <v>2017</v>
      </c>
      <c r="D77" s="1" t="s">
        <v>169</v>
      </c>
      <c r="E77" s="1" t="s">
        <v>169</v>
      </c>
      <c r="F77" s="1" t="s">
        <v>169</v>
      </c>
      <c r="G77" s="2" t="n">
        <v>0</v>
      </c>
      <c r="H77" s="1" t="s">
        <v>181</v>
      </c>
      <c r="I77" s="1" t="s">
        <v>171</v>
      </c>
      <c r="J77" s="1" t="s">
        <v>213</v>
      </c>
      <c r="K77" s="1" t="s">
        <v>222</v>
      </c>
      <c r="L77" s="1" t="s">
        <v>174</v>
      </c>
      <c r="W77" s="4" t="n">
        <v>52.05</v>
      </c>
      <c r="X77" s="4" t="n">
        <v>91.9</v>
      </c>
      <c r="Y77" s="4" t="n">
        <v>1.77</v>
      </c>
      <c r="BO77" s="4" t="n">
        <v>3.45</v>
      </c>
      <c r="BS77" s="4" t="n">
        <v>140</v>
      </c>
      <c r="BU77" s="4" t="n">
        <v>40.2</v>
      </c>
      <c r="BX77" s="4" t="n">
        <v>4.69</v>
      </c>
      <c r="CB77" s="4" t="n">
        <v>185</v>
      </c>
      <c r="CD77" s="4" t="n">
        <v>36.7</v>
      </c>
      <c r="EG77" s="4" t="n">
        <v>0.2</v>
      </c>
      <c r="EH77" s="4" t="n">
        <v>0.5</v>
      </c>
      <c r="FI77" s="4" t="n">
        <v>2.3</v>
      </c>
      <c r="FN77" s="4" t="n">
        <v>11.4</v>
      </c>
    </row>
    <row r="78" customFormat="false" ht="12.8" hidden="false" customHeight="false" outlineLevel="0" collapsed="false">
      <c r="A78" s="1" t="n">
        <v>26</v>
      </c>
      <c r="B78" s="1" t="s">
        <v>253</v>
      </c>
      <c r="C78" s="1" t="n">
        <v>2017</v>
      </c>
      <c r="D78" s="1" t="s">
        <v>254</v>
      </c>
      <c r="E78" s="1" t="s">
        <v>176</v>
      </c>
      <c r="F78" s="1" t="s">
        <v>177</v>
      </c>
      <c r="G78" s="2" t="n">
        <v>100</v>
      </c>
      <c r="H78" s="1" t="s">
        <v>181</v>
      </c>
      <c r="I78" s="1" t="s">
        <v>171</v>
      </c>
      <c r="J78" s="1" t="s">
        <v>213</v>
      </c>
      <c r="K78" s="1" t="s">
        <v>222</v>
      </c>
      <c r="L78" s="1" t="s">
        <v>174</v>
      </c>
      <c r="W78" s="27" t="n">
        <v>52.31</v>
      </c>
      <c r="X78" s="4" t="n">
        <v>92.24</v>
      </c>
      <c r="Y78" s="4" t="n">
        <v>1.76</v>
      </c>
      <c r="BO78" s="4" t="n">
        <v>3.55</v>
      </c>
      <c r="BS78" s="4" t="n">
        <v>109</v>
      </c>
      <c r="BU78" s="4" t="n">
        <v>34.3</v>
      </c>
      <c r="BX78" s="4" t="n">
        <v>3.74</v>
      </c>
      <c r="CB78" s="4" t="n">
        <v>127</v>
      </c>
      <c r="CD78" s="4" t="n">
        <v>37.8</v>
      </c>
      <c r="EG78" s="4" t="n">
        <v>0.2</v>
      </c>
      <c r="EH78" s="4" t="n">
        <v>0.5</v>
      </c>
      <c r="FI78" s="4" t="n">
        <v>2.1</v>
      </c>
      <c r="FN78" s="4" t="n">
        <v>10.8</v>
      </c>
    </row>
    <row r="79" customFormat="false" ht="12.8" hidden="false" customHeight="false" outlineLevel="0" collapsed="false">
      <c r="A79" s="1" t="n">
        <v>26</v>
      </c>
      <c r="B79" s="1" t="s">
        <v>253</v>
      </c>
      <c r="C79" s="1" t="n">
        <v>2017</v>
      </c>
      <c r="D79" s="1" t="s">
        <v>254</v>
      </c>
      <c r="E79" s="1" t="s">
        <v>176</v>
      </c>
      <c r="F79" s="1" t="s">
        <v>177</v>
      </c>
      <c r="G79" s="2" t="n">
        <v>150</v>
      </c>
      <c r="H79" s="1" t="s">
        <v>181</v>
      </c>
      <c r="I79" s="1" t="s">
        <v>171</v>
      </c>
      <c r="J79" s="1" t="s">
        <v>213</v>
      </c>
      <c r="K79" s="1" t="s">
        <v>222</v>
      </c>
      <c r="L79" s="1" t="s">
        <v>174</v>
      </c>
      <c r="W79" s="27" t="n">
        <v>52.98</v>
      </c>
      <c r="X79" s="4" t="n">
        <v>92.48</v>
      </c>
      <c r="Y79" s="4" t="n">
        <v>1.75</v>
      </c>
      <c r="BO79" s="4" t="n">
        <v>3.77</v>
      </c>
      <c r="BS79" s="4" t="n">
        <v>105</v>
      </c>
      <c r="BU79" s="4" t="n">
        <v>36.3</v>
      </c>
      <c r="BX79" s="4" t="n">
        <v>3.82</v>
      </c>
      <c r="CB79" s="4" t="n">
        <v>126</v>
      </c>
      <c r="CD79" s="4" t="n">
        <v>38</v>
      </c>
      <c r="EG79" s="4" t="n">
        <v>0.2</v>
      </c>
      <c r="EH79" s="4" t="n">
        <v>0.5</v>
      </c>
      <c r="FI79" s="4" t="n">
        <v>2.7</v>
      </c>
      <c r="FN79" s="4" t="n">
        <v>11.4</v>
      </c>
    </row>
    <row r="80" customFormat="false" ht="12.8" hidden="false" customHeight="false" outlineLevel="0" collapsed="false">
      <c r="A80" s="1" t="n">
        <v>26</v>
      </c>
      <c r="B80" s="1" t="s">
        <v>253</v>
      </c>
      <c r="C80" s="1" t="n">
        <v>2017</v>
      </c>
      <c r="D80" s="1" t="s">
        <v>254</v>
      </c>
      <c r="E80" s="1" t="s">
        <v>176</v>
      </c>
      <c r="F80" s="1" t="s">
        <v>177</v>
      </c>
      <c r="G80" s="2" t="n">
        <v>200</v>
      </c>
      <c r="H80" s="1" t="s">
        <v>181</v>
      </c>
      <c r="I80" s="1" t="s">
        <v>171</v>
      </c>
      <c r="J80" s="1" t="s">
        <v>213</v>
      </c>
      <c r="K80" s="1" t="s">
        <v>222</v>
      </c>
      <c r="L80" s="1" t="s">
        <v>174</v>
      </c>
      <c r="W80" s="27" t="n">
        <v>55.5</v>
      </c>
      <c r="X80" s="27" t="n">
        <v>92.26</v>
      </c>
      <c r="Y80" s="4" t="n">
        <v>1.66</v>
      </c>
      <c r="BO80" s="4" t="n">
        <v>3.91</v>
      </c>
      <c r="BS80" s="4" t="n">
        <v>108</v>
      </c>
      <c r="BU80" s="4" t="n">
        <v>23</v>
      </c>
      <c r="BX80" s="4" t="n">
        <v>2.72</v>
      </c>
      <c r="CB80" s="4" t="n">
        <v>119</v>
      </c>
      <c r="CD80" s="4" t="n">
        <v>41.7</v>
      </c>
      <c r="EG80" s="4" t="n">
        <v>0.2</v>
      </c>
      <c r="EH80" s="4" t="n">
        <v>0.6</v>
      </c>
      <c r="FI80" s="4" t="n">
        <v>3.4</v>
      </c>
      <c r="FN80" s="4" t="n">
        <v>18.7</v>
      </c>
    </row>
    <row r="81" customFormat="false" ht="12.8" hidden="false" customHeight="false" outlineLevel="0" collapsed="false">
      <c r="A81" s="1" t="n">
        <v>26</v>
      </c>
      <c r="B81" s="1" t="s">
        <v>253</v>
      </c>
      <c r="C81" s="1" t="n">
        <v>2017</v>
      </c>
      <c r="D81" s="1" t="s">
        <v>254</v>
      </c>
      <c r="E81" s="1" t="s">
        <v>176</v>
      </c>
      <c r="F81" s="1" t="s">
        <v>177</v>
      </c>
      <c r="G81" s="2" t="n">
        <v>250</v>
      </c>
      <c r="H81" s="1" t="s">
        <v>181</v>
      </c>
      <c r="I81" s="1" t="s">
        <v>171</v>
      </c>
      <c r="J81" s="1" t="s">
        <v>213</v>
      </c>
      <c r="K81" s="1" t="s">
        <v>222</v>
      </c>
      <c r="L81" s="1" t="s">
        <v>174</v>
      </c>
      <c r="W81" s="27" t="n">
        <v>57.6</v>
      </c>
      <c r="X81" s="27" t="n">
        <v>92.98</v>
      </c>
      <c r="Y81" s="4" t="n">
        <v>1.61</v>
      </c>
      <c r="BO81" s="4" t="n">
        <v>3.86</v>
      </c>
      <c r="BS81" s="4" t="n">
        <v>106</v>
      </c>
      <c r="BU81" s="4" t="n">
        <v>22.3</v>
      </c>
      <c r="BX81" s="4" t="n">
        <v>2.62</v>
      </c>
      <c r="CB81" s="4" t="n">
        <v>121</v>
      </c>
      <c r="CD81" s="4" t="n">
        <v>39.1</v>
      </c>
      <c r="EG81" s="4" t="n">
        <v>0.2</v>
      </c>
      <c r="EH81" s="4" t="n">
        <v>0.6</v>
      </c>
      <c r="FI81" s="4" t="n">
        <v>3.2</v>
      </c>
      <c r="FN81" s="4" t="n">
        <v>19</v>
      </c>
    </row>
    <row r="82" customFormat="false" ht="12.8" hidden="false" customHeight="false" outlineLevel="0" collapsed="false">
      <c r="A82" s="1" t="n">
        <v>27</v>
      </c>
      <c r="B82" s="1" t="s">
        <v>263</v>
      </c>
      <c r="C82" s="1" t="n">
        <v>2019</v>
      </c>
      <c r="D82" s="1" t="s">
        <v>169</v>
      </c>
      <c r="E82" s="1" t="s">
        <v>169</v>
      </c>
      <c r="F82" s="1" t="s">
        <v>169</v>
      </c>
      <c r="G82" s="2" t="n">
        <v>0</v>
      </c>
      <c r="H82" s="1" t="s">
        <v>170</v>
      </c>
      <c r="I82" s="1" t="s">
        <v>264</v>
      </c>
      <c r="J82" s="1" t="s">
        <v>172</v>
      </c>
      <c r="K82" s="1" t="s">
        <v>173</v>
      </c>
      <c r="L82" s="1" t="s">
        <v>174</v>
      </c>
      <c r="N82" s="4" t="n">
        <v>964.4</v>
      </c>
      <c r="O82" s="4" t="n">
        <v>38.38</v>
      </c>
      <c r="P82" s="4" t="n">
        <v>55.81</v>
      </c>
      <c r="Q82" s="4" t="n">
        <v>1.56</v>
      </c>
      <c r="R82" s="4" t="n">
        <v>2679.04</v>
      </c>
      <c r="S82" s="4" t="n">
        <v>82.81</v>
      </c>
      <c r="T82" s="4" t="n">
        <v>166.36</v>
      </c>
      <c r="U82" s="4" t="n">
        <v>1.9</v>
      </c>
      <c r="V82" s="4" t="n">
        <f aca="false">R82</f>
        <v>2679.04</v>
      </c>
      <c r="W82" s="4" t="n">
        <v>111.99</v>
      </c>
      <c r="X82" s="4" t="n">
        <v>215.18</v>
      </c>
      <c r="Y82" s="4" t="n">
        <v>1.87</v>
      </c>
      <c r="CO82" s="4" t="n">
        <v>8.04</v>
      </c>
      <c r="CP82" s="4" t="n">
        <v>7.04</v>
      </c>
      <c r="DB82" s="4" t="n">
        <v>8.53</v>
      </c>
      <c r="DC82" s="4" t="n">
        <v>8.05</v>
      </c>
      <c r="EM82" s="4" t="n">
        <v>1.85</v>
      </c>
      <c r="EN82" s="4" t="n">
        <v>30.45</v>
      </c>
      <c r="EO82" s="4" t="n">
        <v>5.12</v>
      </c>
      <c r="EP82" s="4" t="n">
        <v>33.65</v>
      </c>
      <c r="ER82" s="4" t="n">
        <v>2.49</v>
      </c>
      <c r="ES82" s="4" t="n">
        <v>0.94</v>
      </c>
      <c r="ET82" s="4" t="n">
        <v>4.79</v>
      </c>
      <c r="EU82" s="4" t="n">
        <v>1.58</v>
      </c>
      <c r="EV82" s="4" t="n">
        <v>1.26</v>
      </c>
      <c r="EW82" s="4" t="n">
        <v>5.08</v>
      </c>
    </row>
    <row r="83" customFormat="false" ht="12.8" hidden="false" customHeight="false" outlineLevel="0" collapsed="false">
      <c r="A83" s="1" t="n">
        <v>27</v>
      </c>
      <c r="B83" s="1" t="s">
        <v>263</v>
      </c>
      <c r="C83" s="1" t="n">
        <v>2019</v>
      </c>
      <c r="D83" s="1" t="s">
        <v>265</v>
      </c>
      <c r="E83" s="1" t="s">
        <v>176</v>
      </c>
      <c r="F83" s="1" t="s">
        <v>177</v>
      </c>
      <c r="G83" s="2" t="n">
        <v>300</v>
      </c>
      <c r="H83" s="1" t="s">
        <v>170</v>
      </c>
      <c r="I83" s="1" t="s">
        <v>264</v>
      </c>
      <c r="J83" s="1" t="s">
        <v>172</v>
      </c>
      <c r="K83" s="1" t="s">
        <v>173</v>
      </c>
      <c r="L83" s="1" t="s">
        <v>174</v>
      </c>
      <c r="N83" s="4" t="n">
        <v>965.14</v>
      </c>
      <c r="O83" s="4" t="n">
        <v>38.68</v>
      </c>
      <c r="P83" s="4" t="n">
        <v>56.46</v>
      </c>
      <c r="Q83" s="4" t="n">
        <v>1.55</v>
      </c>
      <c r="R83" s="4" t="n">
        <v>2691.23</v>
      </c>
      <c r="S83" s="4" t="n">
        <v>83.82</v>
      </c>
      <c r="T83" s="4" t="n">
        <v>166.52</v>
      </c>
      <c r="U83" s="4" t="n">
        <v>1.88</v>
      </c>
      <c r="V83" s="4" t="n">
        <f aca="false">R83</f>
        <v>2691.23</v>
      </c>
      <c r="W83" s="4" t="n">
        <v>113.22</v>
      </c>
      <c r="X83" s="4" t="n">
        <v>215.3</v>
      </c>
      <c r="Y83" s="4" t="n">
        <v>1.85</v>
      </c>
      <c r="CO83" s="4" t="n">
        <v>7.51</v>
      </c>
      <c r="CP83" s="4" t="n">
        <v>6.7</v>
      </c>
      <c r="DB83" s="4" t="n">
        <v>8.54</v>
      </c>
      <c r="DC83" s="4" t="n">
        <v>8.13</v>
      </c>
      <c r="EM83" s="4" t="n">
        <v>2.25</v>
      </c>
      <c r="EN83" s="4" t="n">
        <v>31.5</v>
      </c>
      <c r="EO83" s="4" t="n">
        <v>5.25</v>
      </c>
      <c r="EP83" s="4" t="n">
        <v>34.5</v>
      </c>
      <c r="ER83" s="4" t="n">
        <v>2.52</v>
      </c>
      <c r="ES83" s="4" t="n">
        <v>0.96</v>
      </c>
      <c r="ET83" s="4" t="n">
        <v>5.12</v>
      </c>
      <c r="EU83" s="4" t="n">
        <v>1.64</v>
      </c>
      <c r="EV83" s="4" t="n">
        <v>1.28</v>
      </c>
      <c r="EW83" s="4" t="n">
        <v>5.12</v>
      </c>
    </row>
    <row r="84" customFormat="false" ht="12.8" hidden="false" customHeight="false" outlineLevel="0" collapsed="false">
      <c r="A84" s="1" t="n">
        <v>27</v>
      </c>
      <c r="B84" s="1" t="s">
        <v>263</v>
      </c>
      <c r="C84" s="1" t="n">
        <v>2019</v>
      </c>
      <c r="D84" s="1" t="s">
        <v>265</v>
      </c>
      <c r="E84" s="1" t="s">
        <v>176</v>
      </c>
      <c r="F84" s="1" t="s">
        <v>177</v>
      </c>
      <c r="G84" s="2" t="n">
        <v>600</v>
      </c>
      <c r="H84" s="1" t="s">
        <v>170</v>
      </c>
      <c r="I84" s="1" t="s">
        <v>264</v>
      </c>
      <c r="J84" s="1" t="s">
        <v>172</v>
      </c>
      <c r="K84" s="1" t="s">
        <v>173</v>
      </c>
      <c r="L84" s="1" t="s">
        <v>174</v>
      </c>
      <c r="N84" s="4" t="n">
        <v>967.14</v>
      </c>
      <c r="O84" s="4" t="n">
        <v>38.54</v>
      </c>
      <c r="P84" s="4" t="n">
        <v>56.6</v>
      </c>
      <c r="Q84" s="4" t="n">
        <v>1.54</v>
      </c>
      <c r="R84" s="4" t="n">
        <v>2713.08</v>
      </c>
      <c r="S84" s="4" t="n">
        <v>83.98</v>
      </c>
      <c r="T84" s="4" t="n">
        <v>168.54</v>
      </c>
      <c r="U84" s="4" t="n">
        <v>1.89</v>
      </c>
      <c r="V84" s="4" t="n">
        <f aca="false">R84</f>
        <v>2713.08</v>
      </c>
      <c r="W84" s="4" t="n">
        <v>118.13</v>
      </c>
      <c r="X84" s="4" t="n">
        <v>217.62</v>
      </c>
      <c r="Y84" s="4" t="n">
        <v>1.79</v>
      </c>
      <c r="CO84" s="4" t="n">
        <v>7.35</v>
      </c>
      <c r="CP84" s="4" t="n">
        <v>6.64</v>
      </c>
      <c r="DB84" s="4" t="n">
        <v>8.62</v>
      </c>
      <c r="DC84" s="4" t="n">
        <v>8.19</v>
      </c>
      <c r="EM84" s="4" t="n">
        <v>2.5</v>
      </c>
      <c r="EN84" s="4" t="n">
        <v>35.25</v>
      </c>
      <c r="EO84" s="4" t="n">
        <v>5.5</v>
      </c>
      <c r="EP84" s="4" t="n">
        <v>37.5</v>
      </c>
      <c r="ER84" s="4" t="n">
        <v>2.65</v>
      </c>
      <c r="ES84" s="4" t="n">
        <v>1.02</v>
      </c>
      <c r="ET84" s="4" t="n">
        <v>5.21</v>
      </c>
      <c r="EU84" s="4" t="n">
        <v>1.81</v>
      </c>
      <c r="EV84" s="4" t="n">
        <v>1.32</v>
      </c>
      <c r="EW84" s="4" t="n">
        <v>5.46</v>
      </c>
    </row>
    <row r="85" customFormat="false" ht="12.8" hidden="false" customHeight="false" outlineLevel="0" collapsed="false">
      <c r="A85" s="1" t="n">
        <v>28</v>
      </c>
      <c r="B85" s="1" t="s">
        <v>263</v>
      </c>
      <c r="C85" s="1" t="n">
        <v>2019</v>
      </c>
      <c r="D85" s="1" t="s">
        <v>169</v>
      </c>
      <c r="E85" s="1" t="s">
        <v>169</v>
      </c>
      <c r="F85" s="1" t="s">
        <v>169</v>
      </c>
      <c r="G85" s="2" t="n">
        <v>0</v>
      </c>
      <c r="H85" s="1" t="s">
        <v>170</v>
      </c>
      <c r="I85" s="1" t="s">
        <v>264</v>
      </c>
      <c r="J85" s="1" t="s">
        <v>172</v>
      </c>
      <c r="K85" s="1" t="s">
        <v>173</v>
      </c>
      <c r="L85" s="1" t="s">
        <v>174</v>
      </c>
      <c r="N85" s="4" t="n">
        <v>964.4</v>
      </c>
      <c r="O85" s="4" t="n">
        <v>38.38</v>
      </c>
      <c r="P85" s="4" t="n">
        <v>55.81</v>
      </c>
      <c r="Q85" s="4" t="n">
        <v>1.56</v>
      </c>
      <c r="R85" s="4" t="n">
        <v>2679.04</v>
      </c>
      <c r="S85" s="4" t="n">
        <v>82.81</v>
      </c>
      <c r="T85" s="4" t="n">
        <v>166.36</v>
      </c>
      <c r="U85" s="4" t="n">
        <v>1.9</v>
      </c>
      <c r="V85" s="4" t="n">
        <f aca="false">R85</f>
        <v>2679.04</v>
      </c>
      <c r="W85" s="4" t="n">
        <v>111.99</v>
      </c>
      <c r="X85" s="4" t="n">
        <v>215.18</v>
      </c>
      <c r="Y85" s="4" t="n">
        <v>1.87</v>
      </c>
      <c r="CO85" s="4" t="n">
        <v>8.04</v>
      </c>
      <c r="CP85" s="4" t="n">
        <v>7.04</v>
      </c>
      <c r="DB85" s="4" t="n">
        <v>8.53</v>
      </c>
      <c r="DC85" s="4" t="n">
        <v>8.05</v>
      </c>
      <c r="EM85" s="4" t="n">
        <v>1.85</v>
      </c>
      <c r="EN85" s="4" t="n">
        <v>30.45</v>
      </c>
      <c r="EO85" s="4" t="n">
        <v>5.12</v>
      </c>
      <c r="EP85" s="4" t="n">
        <v>33.65</v>
      </c>
      <c r="ER85" s="4" t="n">
        <v>2.49</v>
      </c>
      <c r="ES85" s="4" t="n">
        <v>0.94</v>
      </c>
      <c r="ET85" s="4" t="n">
        <v>4.79</v>
      </c>
      <c r="EU85" s="4" t="n">
        <v>1.58</v>
      </c>
      <c r="EV85" s="4" t="n">
        <v>1.26</v>
      </c>
      <c r="EW85" s="4" t="n">
        <v>5.08</v>
      </c>
    </row>
    <row r="86" customFormat="false" ht="12.8" hidden="false" customHeight="false" outlineLevel="0" collapsed="false">
      <c r="A86" s="1" t="n">
        <v>28</v>
      </c>
      <c r="B86" s="1" t="s">
        <v>263</v>
      </c>
      <c r="C86" s="1" t="n">
        <v>2019</v>
      </c>
      <c r="D86" s="1" t="s">
        <v>265</v>
      </c>
      <c r="E86" s="1" t="s">
        <v>176</v>
      </c>
      <c r="F86" s="1" t="s">
        <v>177</v>
      </c>
      <c r="G86" s="2" t="n">
        <v>300</v>
      </c>
      <c r="H86" s="1" t="s">
        <v>170</v>
      </c>
      <c r="I86" s="1" t="s">
        <v>264</v>
      </c>
      <c r="J86" s="1" t="s">
        <v>172</v>
      </c>
      <c r="K86" s="1" t="s">
        <v>173</v>
      </c>
      <c r="L86" s="1" t="s">
        <v>174</v>
      </c>
      <c r="N86" s="4" t="n">
        <v>966.11</v>
      </c>
      <c r="O86" s="4" t="n">
        <v>39.25</v>
      </c>
      <c r="P86" s="4" t="n">
        <v>56.86</v>
      </c>
      <c r="Q86" s="4" t="n">
        <v>1.54</v>
      </c>
      <c r="R86" s="4" t="n">
        <v>2713.79</v>
      </c>
      <c r="S86" s="4" t="n">
        <v>83.94</v>
      </c>
      <c r="T86" s="4" t="n">
        <v>167.94</v>
      </c>
      <c r="U86" s="4" t="n">
        <v>1.87</v>
      </c>
      <c r="V86" s="4" t="n">
        <f aca="false">R86</f>
        <v>2713.79</v>
      </c>
      <c r="W86" s="4" t="n">
        <v>114.32</v>
      </c>
      <c r="X86" s="4" t="n">
        <v>216.4</v>
      </c>
      <c r="Y86" s="4" t="n">
        <v>1.81</v>
      </c>
      <c r="CO86" s="4" t="n">
        <v>7.32</v>
      </c>
      <c r="CP86" s="4" t="n">
        <v>6.54</v>
      </c>
      <c r="DB86" s="4" t="n">
        <v>8.76</v>
      </c>
      <c r="DC86" s="4" t="n">
        <v>8.17</v>
      </c>
      <c r="EM86" s="4" t="n">
        <v>2.5</v>
      </c>
      <c r="EN86" s="4" t="n">
        <v>33.75</v>
      </c>
      <c r="EO86" s="4" t="n">
        <v>5.5</v>
      </c>
      <c r="EP86" s="4" t="n">
        <v>36.5</v>
      </c>
      <c r="ER86" s="4" t="n">
        <v>2.58</v>
      </c>
      <c r="ES86" s="4" t="n">
        <v>0.99</v>
      </c>
      <c r="ET86" s="4" t="n">
        <v>5.14</v>
      </c>
      <c r="EU86" s="4" t="n">
        <v>1.78</v>
      </c>
      <c r="EV86" s="4" t="n">
        <v>1.3</v>
      </c>
      <c r="EW86" s="4" t="n">
        <v>5.24</v>
      </c>
    </row>
    <row r="87" customFormat="false" ht="12.8" hidden="false" customHeight="false" outlineLevel="0" collapsed="false">
      <c r="A87" s="1" t="n">
        <v>28</v>
      </c>
      <c r="B87" s="1" t="s">
        <v>263</v>
      </c>
      <c r="C87" s="1" t="n">
        <v>2019</v>
      </c>
      <c r="D87" s="1" t="s">
        <v>265</v>
      </c>
      <c r="E87" s="1" t="s">
        <v>176</v>
      </c>
      <c r="F87" s="1" t="s">
        <v>177</v>
      </c>
      <c r="G87" s="2" t="n">
        <v>600</v>
      </c>
      <c r="H87" s="1" t="s">
        <v>170</v>
      </c>
      <c r="I87" s="1" t="s">
        <v>264</v>
      </c>
      <c r="J87" s="1" t="s">
        <v>172</v>
      </c>
      <c r="K87" s="1" t="s">
        <v>173</v>
      </c>
      <c r="L87" s="1" t="s">
        <v>174</v>
      </c>
      <c r="N87" s="4" t="n">
        <v>969.94</v>
      </c>
      <c r="O87" s="4" t="n">
        <v>38.96</v>
      </c>
      <c r="P87" s="4" t="n">
        <v>56.98</v>
      </c>
      <c r="Q87" s="4" t="n">
        <v>1.53</v>
      </c>
      <c r="R87" s="4" t="n">
        <v>2731.49</v>
      </c>
      <c r="S87" s="4" t="n">
        <v>84.34</v>
      </c>
      <c r="T87" s="4" t="n">
        <v>169.36</v>
      </c>
      <c r="U87" s="4" t="n">
        <v>1.88</v>
      </c>
      <c r="V87" s="4" t="n">
        <f aca="false">R87</f>
        <v>2731.49</v>
      </c>
      <c r="W87" s="4" t="n">
        <v>115.45</v>
      </c>
      <c r="X87" s="4" t="n">
        <v>217.12</v>
      </c>
      <c r="Y87" s="4" t="n">
        <v>1.78</v>
      </c>
      <c r="CO87" s="4" t="n">
        <v>7.2</v>
      </c>
      <c r="CP87" s="4" t="n">
        <v>6.42</v>
      </c>
      <c r="DB87" s="4" t="n">
        <v>8.83</v>
      </c>
      <c r="DC87" s="4" t="n">
        <v>8.25</v>
      </c>
      <c r="EM87" s="4" t="n">
        <v>2.75</v>
      </c>
      <c r="EN87" s="4" t="n">
        <v>37.25</v>
      </c>
      <c r="EO87" s="4" t="n">
        <v>6</v>
      </c>
      <c r="EP87" s="4" t="n">
        <v>39.5</v>
      </c>
      <c r="ER87" s="4" t="n">
        <v>2.68</v>
      </c>
      <c r="ES87" s="4" t="n">
        <v>1.03</v>
      </c>
      <c r="ET87" s="4" t="n">
        <v>6.05</v>
      </c>
      <c r="EU87" s="4" t="n">
        <v>1.88</v>
      </c>
      <c r="EV87" s="4" t="n">
        <v>1.35</v>
      </c>
      <c r="EW87" s="4" t="n">
        <v>5.53</v>
      </c>
    </row>
    <row r="88" customFormat="false" ht="12.8" hidden="false" customHeight="false" outlineLevel="0" collapsed="false">
      <c r="A88" s="1" t="n">
        <v>29</v>
      </c>
      <c r="B88" s="1" t="s">
        <v>263</v>
      </c>
      <c r="C88" s="1" t="n">
        <v>2019</v>
      </c>
      <c r="D88" s="1" t="s">
        <v>169</v>
      </c>
      <c r="E88" s="1" t="s">
        <v>169</v>
      </c>
      <c r="F88" s="1" t="s">
        <v>169</v>
      </c>
      <c r="G88" s="2" t="n">
        <v>0</v>
      </c>
      <c r="H88" s="1" t="s">
        <v>170</v>
      </c>
      <c r="I88" s="1" t="s">
        <v>264</v>
      </c>
      <c r="J88" s="1" t="s">
        <v>172</v>
      </c>
      <c r="K88" s="1" t="s">
        <v>173</v>
      </c>
      <c r="L88" s="1" t="s">
        <v>174</v>
      </c>
      <c r="N88" s="4" t="n">
        <v>964.4</v>
      </c>
      <c r="O88" s="4" t="n">
        <v>38.38</v>
      </c>
      <c r="P88" s="4" t="n">
        <v>55.81</v>
      </c>
      <c r="Q88" s="4" t="n">
        <v>1.56</v>
      </c>
      <c r="R88" s="4" t="n">
        <v>2679.04</v>
      </c>
      <c r="S88" s="4" t="n">
        <v>82.81</v>
      </c>
      <c r="T88" s="4" t="n">
        <v>166.36</v>
      </c>
      <c r="U88" s="4" t="n">
        <v>1.9</v>
      </c>
      <c r="V88" s="4" t="n">
        <f aca="false">R88</f>
        <v>2679.04</v>
      </c>
      <c r="W88" s="4" t="n">
        <v>111.99</v>
      </c>
      <c r="X88" s="4" t="n">
        <v>215.18</v>
      </c>
      <c r="Y88" s="4" t="n">
        <v>1.87</v>
      </c>
      <c r="CO88" s="4" t="n">
        <v>8.04</v>
      </c>
      <c r="CP88" s="4" t="n">
        <v>7.04</v>
      </c>
      <c r="DB88" s="4" t="n">
        <v>8.53</v>
      </c>
      <c r="DC88" s="4" t="n">
        <v>8.05</v>
      </c>
      <c r="EM88" s="4" t="n">
        <v>1.85</v>
      </c>
      <c r="EN88" s="4" t="n">
        <v>30.45</v>
      </c>
      <c r="EO88" s="4" t="n">
        <v>5.12</v>
      </c>
      <c r="EP88" s="4" t="n">
        <v>33.65</v>
      </c>
      <c r="ER88" s="4" t="n">
        <v>2.49</v>
      </c>
      <c r="ES88" s="4" t="n">
        <v>0.94</v>
      </c>
      <c r="ET88" s="4" t="n">
        <v>4.79</v>
      </c>
      <c r="EU88" s="4" t="n">
        <v>1.58</v>
      </c>
      <c r="EV88" s="4" t="n">
        <v>1.26</v>
      </c>
      <c r="EW88" s="4" t="n">
        <v>5.08</v>
      </c>
    </row>
    <row r="89" customFormat="false" ht="12.8" hidden="false" customHeight="false" outlineLevel="0" collapsed="false">
      <c r="A89" s="1" t="n">
        <v>29</v>
      </c>
      <c r="B89" s="1" t="s">
        <v>263</v>
      </c>
      <c r="C89" s="1" t="n">
        <v>2019</v>
      </c>
      <c r="D89" s="1" t="s">
        <v>265</v>
      </c>
      <c r="E89" s="1" t="s">
        <v>176</v>
      </c>
      <c r="F89" s="1" t="s">
        <v>177</v>
      </c>
      <c r="G89" s="2" t="n">
        <v>300</v>
      </c>
      <c r="H89" s="1" t="s">
        <v>170</v>
      </c>
      <c r="I89" s="1" t="s">
        <v>264</v>
      </c>
      <c r="J89" s="1" t="s">
        <v>172</v>
      </c>
      <c r="K89" s="1" t="s">
        <v>173</v>
      </c>
      <c r="L89" s="1" t="s">
        <v>174</v>
      </c>
      <c r="N89" s="4" t="n">
        <v>977.09</v>
      </c>
      <c r="O89" s="4" t="n">
        <v>40.05</v>
      </c>
      <c r="P89" s="4" t="n">
        <v>57.04</v>
      </c>
      <c r="Q89" s="4" t="n">
        <v>1.51</v>
      </c>
      <c r="R89" s="4" t="n">
        <v>2836.56</v>
      </c>
      <c r="S89" s="4" t="n">
        <v>86.96</v>
      </c>
      <c r="T89" s="4" t="n">
        <v>171.44</v>
      </c>
      <c r="U89" s="4" t="n">
        <v>1.86</v>
      </c>
      <c r="V89" s="4" t="n">
        <f aca="false">R89</f>
        <v>2836.56</v>
      </c>
      <c r="W89" s="4" t="n">
        <v>119.38</v>
      </c>
      <c r="X89" s="4" t="n">
        <v>218.84</v>
      </c>
      <c r="Y89" s="4" t="n">
        <v>1.72</v>
      </c>
      <c r="CO89" s="4" t="n">
        <v>7.05</v>
      </c>
      <c r="CP89" s="4" t="n">
        <v>6.26</v>
      </c>
      <c r="DB89" s="4" t="n">
        <v>9.12</v>
      </c>
      <c r="DC89" s="4" t="n">
        <v>8.34</v>
      </c>
      <c r="EM89" s="4" t="n">
        <v>3</v>
      </c>
      <c r="EN89" s="4" t="n">
        <v>40.5</v>
      </c>
      <c r="EO89" s="4" t="n">
        <v>6.5</v>
      </c>
      <c r="EP89" s="4" t="n">
        <v>44.75</v>
      </c>
      <c r="ER89" s="4" t="n">
        <v>2.76</v>
      </c>
      <c r="ES89" s="4" t="n">
        <v>1.06</v>
      </c>
      <c r="ET89" s="4" t="n">
        <v>6.45</v>
      </c>
      <c r="EU89" s="4" t="n">
        <v>2.16</v>
      </c>
      <c r="EV89" s="4" t="n">
        <v>1.38</v>
      </c>
      <c r="EW89" s="4" t="n">
        <v>5.64</v>
      </c>
    </row>
    <row r="90" customFormat="false" ht="12.8" hidden="false" customHeight="false" outlineLevel="0" collapsed="false">
      <c r="A90" s="1" t="n">
        <v>29</v>
      </c>
      <c r="B90" s="1" t="s">
        <v>263</v>
      </c>
      <c r="C90" s="1" t="n">
        <v>2019</v>
      </c>
      <c r="D90" s="1" t="s">
        <v>265</v>
      </c>
      <c r="E90" s="1" t="s">
        <v>176</v>
      </c>
      <c r="F90" s="1" t="s">
        <v>177</v>
      </c>
      <c r="G90" s="2" t="n">
        <v>600</v>
      </c>
      <c r="H90" s="1" t="s">
        <v>170</v>
      </c>
      <c r="I90" s="1" t="s">
        <v>264</v>
      </c>
      <c r="J90" s="1" t="s">
        <v>172</v>
      </c>
      <c r="K90" s="1" t="s">
        <v>173</v>
      </c>
      <c r="L90" s="1" t="s">
        <v>174</v>
      </c>
      <c r="N90" s="4" t="n">
        <v>966.68</v>
      </c>
      <c r="O90" s="4" t="n">
        <v>39.68</v>
      </c>
      <c r="P90" s="4" t="n">
        <v>57</v>
      </c>
      <c r="Q90" s="4" t="n">
        <v>1.52</v>
      </c>
      <c r="R90" s="4" t="n">
        <v>2740.2</v>
      </c>
      <c r="S90" s="4" t="n">
        <v>86.12</v>
      </c>
      <c r="T90" s="4" t="n">
        <v>169.62</v>
      </c>
      <c r="U90" s="4" t="n">
        <v>1.87</v>
      </c>
      <c r="V90" s="4" t="n">
        <f aca="false">R90</f>
        <v>2740.2</v>
      </c>
      <c r="W90" s="4" t="n">
        <v>117.35</v>
      </c>
      <c r="X90" s="4" t="n">
        <v>217.86</v>
      </c>
      <c r="Y90" s="4" t="n">
        <v>1.76</v>
      </c>
      <c r="CO90" s="4" t="n">
        <v>7.08</v>
      </c>
      <c r="CP90" s="4" t="n">
        <v>6.3</v>
      </c>
      <c r="DB90" s="4" t="n">
        <v>8.94</v>
      </c>
      <c r="DC90" s="4" t="n">
        <v>8.28</v>
      </c>
      <c r="EM90" s="4" t="n">
        <v>2.9</v>
      </c>
      <c r="EN90" s="4" t="n">
        <v>39.25</v>
      </c>
      <c r="EO90" s="4" t="n">
        <v>6.25</v>
      </c>
      <c r="EP90" s="4" t="n">
        <v>42.5</v>
      </c>
      <c r="ER90" s="4" t="n">
        <v>2.72</v>
      </c>
      <c r="ES90" s="4" t="n">
        <v>1.04</v>
      </c>
      <c r="ET90" s="4" t="n">
        <v>6.09</v>
      </c>
      <c r="EU90" s="4" t="n">
        <v>1.95</v>
      </c>
      <c r="EV90" s="4" t="n">
        <v>1.36</v>
      </c>
      <c r="EW90" s="4" t="n">
        <v>5.56</v>
      </c>
    </row>
    <row r="91" customFormat="false" ht="12.8" hidden="false" customHeight="false" outlineLevel="0" collapsed="false">
      <c r="A91" s="1" t="n">
        <v>30</v>
      </c>
      <c r="B91" s="1" t="s">
        <v>263</v>
      </c>
      <c r="C91" s="1" t="n">
        <v>2019</v>
      </c>
      <c r="D91" s="1" t="s">
        <v>169</v>
      </c>
      <c r="E91" s="1" t="s">
        <v>169</v>
      </c>
      <c r="F91" s="1" t="s">
        <v>169</v>
      </c>
      <c r="G91" s="2" t="n">
        <v>0</v>
      </c>
      <c r="H91" s="1" t="s">
        <v>170</v>
      </c>
      <c r="I91" s="1" t="s">
        <v>264</v>
      </c>
      <c r="J91" s="1" t="s">
        <v>172</v>
      </c>
      <c r="K91" s="1" t="s">
        <v>173</v>
      </c>
      <c r="L91" s="1" t="s">
        <v>174</v>
      </c>
      <c r="N91" s="4" t="n">
        <v>963.7</v>
      </c>
      <c r="O91" s="4" t="n">
        <v>38.18</v>
      </c>
      <c r="P91" s="4" t="n">
        <v>55.52</v>
      </c>
      <c r="Q91" s="4" t="n">
        <v>1.56</v>
      </c>
      <c r="R91" s="4" t="n">
        <v>2608.74</v>
      </c>
      <c r="S91" s="4" t="n">
        <v>81.72</v>
      </c>
      <c r="T91" s="4" t="n">
        <v>166.04</v>
      </c>
      <c r="U91" s="4" t="n">
        <v>1.92</v>
      </c>
      <c r="V91" s="4" t="n">
        <f aca="false">R91</f>
        <v>2608.74</v>
      </c>
      <c r="W91" s="4" t="n">
        <v>109.99</v>
      </c>
      <c r="X91" s="4" t="n">
        <v>215.22</v>
      </c>
      <c r="Y91" s="4" t="n">
        <v>1.88</v>
      </c>
      <c r="CO91" s="4" t="n">
        <v>8.14</v>
      </c>
      <c r="CP91" s="4" t="n">
        <v>7.24</v>
      </c>
      <c r="DB91" s="4" t="n">
        <v>8.5</v>
      </c>
      <c r="DC91" s="4" t="n">
        <v>7.85</v>
      </c>
      <c r="EM91" s="4" t="n">
        <v>1.75</v>
      </c>
      <c r="EN91" s="4" t="n">
        <v>29.25</v>
      </c>
      <c r="EO91" s="4" t="n">
        <v>5</v>
      </c>
      <c r="EP91" s="4" t="n">
        <v>32.25</v>
      </c>
      <c r="ER91" s="4" t="n">
        <v>2.48</v>
      </c>
      <c r="ES91" s="4" t="n">
        <v>0.93</v>
      </c>
      <c r="ET91" s="4" t="n">
        <v>4.48</v>
      </c>
      <c r="EU91" s="4" t="n">
        <v>1.56</v>
      </c>
      <c r="EV91" s="4" t="n">
        <v>1.25</v>
      </c>
      <c r="EW91" s="4" t="n">
        <v>5.05</v>
      </c>
    </row>
    <row r="92" customFormat="false" ht="12.8" hidden="false" customHeight="false" outlineLevel="0" collapsed="false">
      <c r="A92" s="1" t="n">
        <v>30</v>
      </c>
      <c r="B92" s="1" t="s">
        <v>263</v>
      </c>
      <c r="C92" s="1" t="n">
        <v>2019</v>
      </c>
      <c r="D92" s="1" t="s">
        <v>265</v>
      </c>
      <c r="E92" s="1" t="s">
        <v>176</v>
      </c>
      <c r="F92" s="1" t="s">
        <v>177</v>
      </c>
      <c r="G92" s="2" t="n">
        <v>300</v>
      </c>
      <c r="H92" s="1" t="s">
        <v>170</v>
      </c>
      <c r="I92" s="1" t="s">
        <v>264</v>
      </c>
      <c r="J92" s="1" t="s">
        <v>172</v>
      </c>
      <c r="K92" s="1" t="s">
        <v>173</v>
      </c>
      <c r="L92" s="1" t="s">
        <v>174</v>
      </c>
      <c r="N92" s="4" t="n">
        <v>964.4</v>
      </c>
      <c r="O92" s="4" t="n">
        <v>38.48</v>
      </c>
      <c r="P92" s="4" t="n">
        <v>56.12</v>
      </c>
      <c r="Q92" s="4" t="n">
        <v>1.56</v>
      </c>
      <c r="R92" s="4" t="n">
        <v>2683.94</v>
      </c>
      <c r="S92" s="4" t="n">
        <v>83.22</v>
      </c>
      <c r="T92" s="4" t="n">
        <v>166.28</v>
      </c>
      <c r="U92" s="4" t="n">
        <v>1.89</v>
      </c>
      <c r="V92" s="4" t="n">
        <f aca="false">R92</f>
        <v>2683.94</v>
      </c>
      <c r="W92" s="4" t="n">
        <v>112.29</v>
      </c>
      <c r="X92" s="4" t="n">
        <v>215.24</v>
      </c>
      <c r="Y92" s="4" t="n">
        <v>1.86</v>
      </c>
      <c r="CO92" s="4" t="n">
        <v>7.74</v>
      </c>
      <c r="CP92" s="4" t="n">
        <v>6.85</v>
      </c>
      <c r="DB92" s="4" t="n">
        <v>8.55</v>
      </c>
      <c r="DC92" s="4" t="n">
        <v>8.1</v>
      </c>
      <c r="EM92" s="4" t="n">
        <v>2.12</v>
      </c>
      <c r="EN92" s="4" t="n">
        <v>31.1</v>
      </c>
      <c r="EO92" s="4" t="n">
        <v>5.18</v>
      </c>
      <c r="EP92" s="4" t="n">
        <v>34.1</v>
      </c>
      <c r="ER92" s="4" t="n">
        <v>2.5</v>
      </c>
      <c r="ES92" s="4" t="n">
        <v>0.95</v>
      </c>
      <c r="ET92" s="4" t="n">
        <v>4.82</v>
      </c>
      <c r="EU92" s="4" t="n">
        <v>1.61</v>
      </c>
      <c r="EV92" s="4" t="n">
        <v>1.27</v>
      </c>
      <c r="EW92" s="4" t="n">
        <v>5.1</v>
      </c>
    </row>
    <row r="93" customFormat="false" ht="12.8" hidden="false" customHeight="false" outlineLevel="0" collapsed="false">
      <c r="A93" s="1" t="n">
        <v>31</v>
      </c>
      <c r="B93" s="1" t="s">
        <v>199</v>
      </c>
      <c r="C93" s="1" t="n">
        <v>2019</v>
      </c>
      <c r="D93" s="1" t="s">
        <v>169</v>
      </c>
      <c r="E93" s="1" t="s">
        <v>169</v>
      </c>
      <c r="F93" s="1" t="s">
        <v>169</v>
      </c>
      <c r="G93" s="2" t="n">
        <v>0</v>
      </c>
      <c r="H93" s="1" t="s">
        <v>197</v>
      </c>
      <c r="I93" s="1" t="s">
        <v>171</v>
      </c>
      <c r="J93" s="1" t="s">
        <v>198</v>
      </c>
      <c r="K93" s="1" t="s">
        <v>185</v>
      </c>
      <c r="L93" s="1" t="s">
        <v>198</v>
      </c>
      <c r="N93" s="4" t="n">
        <v>1205.13</v>
      </c>
      <c r="O93" s="4" t="n">
        <v>52.915</v>
      </c>
      <c r="P93" s="4" t="n">
        <v>56.4295</v>
      </c>
      <c r="Q93" s="4" t="n">
        <v>1.06641783993197</v>
      </c>
      <c r="CI93" s="4" t="n">
        <v>5.45</v>
      </c>
      <c r="CJ93" s="4" t="n">
        <v>4.09</v>
      </c>
      <c r="CK93" s="4" t="n">
        <v>7.36</v>
      </c>
      <c r="CP93" s="27"/>
      <c r="DM93" s="4" t="n">
        <v>827</v>
      </c>
      <c r="DP93" s="4" t="n">
        <v>201</v>
      </c>
      <c r="DQ93" s="27"/>
      <c r="DS93" s="4" t="n">
        <f aca="false">DM93/DP93</f>
        <v>4.11442786069652</v>
      </c>
      <c r="FZ93" s="4" t="n">
        <f aca="false">AVERAGE(DL93:DN93)</f>
        <v>827</v>
      </c>
      <c r="GA93" s="4" t="n">
        <f aca="false">AVERAGE(DO93:DQ93)</f>
        <v>201</v>
      </c>
      <c r="GB93" s="4" t="n">
        <f aca="false">FZ93/GA93</f>
        <v>4.11442786069652</v>
      </c>
    </row>
    <row r="94" customFormat="false" ht="12.8" hidden="false" customHeight="false" outlineLevel="0" collapsed="false">
      <c r="A94" s="1" t="n">
        <v>31</v>
      </c>
      <c r="B94" s="1" t="s">
        <v>199</v>
      </c>
      <c r="C94" s="1" t="n">
        <v>2019</v>
      </c>
      <c r="D94" s="1" t="s">
        <v>203</v>
      </c>
      <c r="E94" s="1" t="s">
        <v>176</v>
      </c>
      <c r="F94" s="1" t="s">
        <v>177</v>
      </c>
      <c r="G94" s="2" t="n">
        <v>20</v>
      </c>
      <c r="H94" s="1" t="s">
        <v>197</v>
      </c>
      <c r="I94" s="1" t="s">
        <v>171</v>
      </c>
      <c r="J94" s="1" t="s">
        <v>198</v>
      </c>
      <c r="K94" s="1" t="s">
        <v>185</v>
      </c>
      <c r="L94" s="1" t="s">
        <v>198</v>
      </c>
      <c r="N94" s="4" t="n">
        <v>1250.45</v>
      </c>
      <c r="O94" s="4" t="n">
        <v>54.975</v>
      </c>
      <c r="P94" s="4" t="n">
        <v>47.843</v>
      </c>
      <c r="Q94" s="4" t="n">
        <v>0.870268303774443</v>
      </c>
      <c r="CI94" s="4" t="n">
        <v>4.68</v>
      </c>
      <c r="CJ94" s="4" t="n">
        <v>3.72</v>
      </c>
      <c r="CK94" s="4" t="n">
        <v>6.69</v>
      </c>
      <c r="CP94" s="27"/>
      <c r="DM94" s="4" t="n">
        <v>1140</v>
      </c>
      <c r="DP94" s="4" t="n">
        <v>171</v>
      </c>
      <c r="DQ94" s="27"/>
      <c r="DS94" s="4" t="n">
        <f aca="false">DM94/DP94</f>
        <v>6.66666666666667</v>
      </c>
      <c r="FZ94" s="4" t="n">
        <f aca="false">AVERAGE(DL94:DN94)</f>
        <v>1140</v>
      </c>
      <c r="GA94" s="4" t="n">
        <f aca="false">AVERAGE(DO94:DQ94)</f>
        <v>171</v>
      </c>
      <c r="GB94" s="4" t="n">
        <f aca="false">FZ94/GA94</f>
        <v>6.66666666666667</v>
      </c>
    </row>
    <row r="95" customFormat="false" ht="12.8" hidden="false" customHeight="false" outlineLevel="0" collapsed="false">
      <c r="A95" s="1" t="n">
        <v>32</v>
      </c>
      <c r="B95" s="1" t="s">
        <v>269</v>
      </c>
      <c r="C95" s="1" t="n">
        <v>2015</v>
      </c>
      <c r="D95" s="1" t="s">
        <v>169</v>
      </c>
      <c r="E95" s="1" t="s">
        <v>169</v>
      </c>
      <c r="F95" s="1" t="s">
        <v>169</v>
      </c>
      <c r="G95" s="2" t="n">
        <v>0</v>
      </c>
      <c r="H95" s="1" t="s">
        <v>181</v>
      </c>
      <c r="I95" s="1" t="s">
        <v>171</v>
      </c>
      <c r="J95" s="1" t="s">
        <v>172</v>
      </c>
      <c r="K95" s="1" t="s">
        <v>270</v>
      </c>
      <c r="L95" s="1" t="s">
        <v>242</v>
      </c>
      <c r="N95" s="4" t="n">
        <v>963.02</v>
      </c>
      <c r="O95" s="4" t="n">
        <v>43.76</v>
      </c>
      <c r="P95" s="4" t="n">
        <v>64.99</v>
      </c>
      <c r="Q95" s="4" t="n">
        <v>1.49</v>
      </c>
      <c r="R95" s="4" t="n">
        <v>3066.66</v>
      </c>
      <c r="S95" s="4" t="n">
        <v>75.13</v>
      </c>
      <c r="T95" s="4" t="n">
        <v>144.14</v>
      </c>
      <c r="U95" s="4" t="n">
        <v>1.92</v>
      </c>
      <c r="V95" s="4" t="n">
        <v>3066.66</v>
      </c>
      <c r="W95" s="4" t="n">
        <v>61.6869387755102</v>
      </c>
      <c r="X95" s="4" t="n">
        <v>104.975748061225</v>
      </c>
      <c r="Y95" s="4" t="n">
        <v>1.7</v>
      </c>
      <c r="BD95" s="4" t="n">
        <v>76.5001663047094</v>
      </c>
      <c r="BE95" s="4" t="n">
        <v>29.809462915601</v>
      </c>
      <c r="BG95" s="4" t="n">
        <v>0.959079283887468</v>
      </c>
    </row>
    <row r="96" customFormat="false" ht="12.8" hidden="false" customHeight="false" outlineLevel="0" collapsed="false">
      <c r="A96" s="1" t="n">
        <v>32</v>
      </c>
      <c r="B96" s="1" t="s">
        <v>269</v>
      </c>
      <c r="C96" s="1" t="n">
        <v>2015</v>
      </c>
      <c r="D96" s="1" t="s">
        <v>271</v>
      </c>
      <c r="E96" s="1" t="s">
        <v>176</v>
      </c>
      <c r="F96" s="1" t="s">
        <v>177</v>
      </c>
      <c r="G96" s="2" t="n">
        <v>300</v>
      </c>
      <c r="H96" s="1" t="s">
        <v>181</v>
      </c>
      <c r="I96" s="1" t="s">
        <v>171</v>
      </c>
      <c r="J96" s="1" t="s">
        <v>172</v>
      </c>
      <c r="K96" s="1" t="s">
        <v>270</v>
      </c>
      <c r="L96" s="1" t="s">
        <v>242</v>
      </c>
      <c r="N96" s="4" t="n">
        <v>1034.34</v>
      </c>
      <c r="O96" s="4" t="n">
        <v>47.16</v>
      </c>
      <c r="P96" s="4" t="n">
        <v>68.4</v>
      </c>
      <c r="Q96" s="4" t="n">
        <v>1.45</v>
      </c>
      <c r="R96" s="4" t="n">
        <v>3250</v>
      </c>
      <c r="S96" s="4" t="n">
        <v>79.13</v>
      </c>
      <c r="T96" s="4" t="n">
        <v>148.49</v>
      </c>
      <c r="U96" s="4" t="n">
        <v>1.88</v>
      </c>
      <c r="V96" s="4" t="n">
        <v>3250</v>
      </c>
      <c r="W96" s="4" t="n">
        <v>65.4285714285714</v>
      </c>
      <c r="X96" s="4" t="n">
        <v>108.840428571429</v>
      </c>
      <c r="Y96" s="4" t="n">
        <v>1.66</v>
      </c>
      <c r="BD96" s="4" t="n">
        <v>74.8153846153846</v>
      </c>
      <c r="BE96" s="4" t="n">
        <v>32.2845979847831</v>
      </c>
      <c r="BG96" s="4" t="n">
        <v>0.849681266707793</v>
      </c>
    </row>
    <row r="97" customFormat="false" ht="12.8" hidden="false" customHeight="false" outlineLevel="0" collapsed="false">
      <c r="A97" s="1" t="n">
        <v>33</v>
      </c>
      <c r="B97" s="1" t="s">
        <v>272</v>
      </c>
      <c r="C97" s="1" t="n">
        <v>2011</v>
      </c>
      <c r="D97" s="1" t="s">
        <v>169</v>
      </c>
      <c r="E97" s="1" t="s">
        <v>169</v>
      </c>
      <c r="F97" s="1" t="s">
        <v>169</v>
      </c>
      <c r="G97" s="2" t="n">
        <v>0</v>
      </c>
      <c r="H97" s="1" t="s">
        <v>197</v>
      </c>
      <c r="I97" s="1" t="s">
        <v>171</v>
      </c>
      <c r="J97" s="1" t="s">
        <v>202</v>
      </c>
      <c r="K97" s="1" t="s">
        <v>273</v>
      </c>
      <c r="L97" s="1" t="s">
        <v>252</v>
      </c>
      <c r="DN97" s="4" t="n">
        <v>773</v>
      </c>
      <c r="DQ97" s="4" t="n">
        <v>171</v>
      </c>
      <c r="DT97" s="4" t="n">
        <f aca="false">DN97/DQ97</f>
        <v>4.52046783625731</v>
      </c>
      <c r="EJ97" s="4" t="n">
        <v>3.21</v>
      </c>
      <c r="EK97" s="4" t="n">
        <v>1.57</v>
      </c>
      <c r="FZ97" s="4" t="n">
        <f aca="false">AVERAGE(DL97:DN97)</f>
        <v>773</v>
      </c>
      <c r="GA97" s="4" t="n">
        <f aca="false">AVERAGE(DO97:DQ97)</f>
        <v>171</v>
      </c>
      <c r="GB97" s="4" t="n">
        <f aca="false">FZ97/GA97</f>
        <v>4.52046783625731</v>
      </c>
    </row>
    <row r="98" customFormat="false" ht="12.8" hidden="false" customHeight="false" outlineLevel="0" collapsed="false">
      <c r="A98" s="1" t="n">
        <v>33</v>
      </c>
      <c r="B98" s="1" t="s">
        <v>272</v>
      </c>
      <c r="C98" s="1" t="n">
        <v>2011</v>
      </c>
      <c r="D98" s="1" t="s">
        <v>274</v>
      </c>
      <c r="E98" s="1" t="s">
        <v>176</v>
      </c>
      <c r="F98" s="1" t="s">
        <v>177</v>
      </c>
      <c r="G98" s="2" t="n">
        <v>250</v>
      </c>
      <c r="H98" s="1" t="s">
        <v>197</v>
      </c>
      <c r="I98" s="1" t="s">
        <v>171</v>
      </c>
      <c r="J98" s="1" t="s">
        <v>202</v>
      </c>
      <c r="K98" s="1" t="s">
        <v>273</v>
      </c>
      <c r="L98" s="1" t="s">
        <v>252</v>
      </c>
      <c r="DN98" s="4" t="n">
        <v>795</v>
      </c>
      <c r="DQ98" s="4" t="n">
        <v>172</v>
      </c>
      <c r="DT98" s="4" t="n">
        <f aca="false">DN98/DQ98</f>
        <v>4.62209302325581</v>
      </c>
      <c r="EJ98" s="4" t="n">
        <v>3.7</v>
      </c>
      <c r="EK98" s="4" t="n">
        <v>1.86</v>
      </c>
      <c r="FZ98" s="4" t="n">
        <f aca="false">AVERAGE(DL98:DN98)</f>
        <v>795</v>
      </c>
      <c r="GA98" s="4" t="n">
        <f aca="false">AVERAGE(DO98:DQ98)</f>
        <v>172</v>
      </c>
      <c r="GB98" s="4" t="n">
        <f aca="false">FZ98/GA98</f>
        <v>4.62209302325581</v>
      </c>
    </row>
    <row r="99" customFormat="false" ht="12.8" hidden="false" customHeight="false" outlineLevel="0" collapsed="false">
      <c r="A99" s="1" t="n">
        <v>33</v>
      </c>
      <c r="B99" s="1" t="s">
        <v>272</v>
      </c>
      <c r="C99" s="1" t="n">
        <v>2011</v>
      </c>
      <c r="D99" s="1" t="s">
        <v>274</v>
      </c>
      <c r="E99" s="1" t="s">
        <v>176</v>
      </c>
      <c r="F99" s="1" t="s">
        <v>177</v>
      </c>
      <c r="G99" s="2" t="n">
        <v>500</v>
      </c>
      <c r="H99" s="1" t="s">
        <v>197</v>
      </c>
      <c r="I99" s="1" t="s">
        <v>171</v>
      </c>
      <c r="J99" s="1" t="s">
        <v>202</v>
      </c>
      <c r="K99" s="1" t="s">
        <v>273</v>
      </c>
      <c r="L99" s="1" t="s">
        <v>252</v>
      </c>
      <c r="DN99" s="4" t="n">
        <v>814</v>
      </c>
      <c r="DQ99" s="4" t="n">
        <v>170</v>
      </c>
      <c r="DT99" s="4" t="n">
        <f aca="false">DN99/DQ99</f>
        <v>4.78823529411765</v>
      </c>
      <c r="EJ99" s="4" t="n">
        <v>3.63</v>
      </c>
      <c r="EK99" s="4" t="n">
        <v>1.96</v>
      </c>
      <c r="FZ99" s="4" t="n">
        <f aca="false">AVERAGE(DL99:DN99)</f>
        <v>814</v>
      </c>
      <c r="GA99" s="4" t="n">
        <f aca="false">AVERAGE(DO99:DQ99)</f>
        <v>170</v>
      </c>
      <c r="GB99" s="4" t="n">
        <f aca="false">FZ99/GA99</f>
        <v>4.78823529411765</v>
      </c>
    </row>
    <row r="100" customFormat="false" ht="12.8" hidden="false" customHeight="false" outlineLevel="0" collapsed="false">
      <c r="A100" s="1" t="n">
        <v>34</v>
      </c>
      <c r="B100" s="1" t="s">
        <v>275</v>
      </c>
      <c r="C100" s="1" t="n">
        <v>2014</v>
      </c>
      <c r="D100" s="1" t="s">
        <v>169</v>
      </c>
      <c r="E100" s="1" t="s">
        <v>169</v>
      </c>
      <c r="F100" s="1" t="s">
        <v>169</v>
      </c>
      <c r="G100" s="2" t="n">
        <v>0</v>
      </c>
      <c r="H100" s="1" t="s">
        <v>181</v>
      </c>
      <c r="I100" s="1" t="s">
        <v>264</v>
      </c>
      <c r="J100" s="1" t="s">
        <v>172</v>
      </c>
      <c r="K100" s="1" t="s">
        <v>173</v>
      </c>
      <c r="L100" s="1" t="s">
        <v>174</v>
      </c>
      <c r="N100" s="27" t="n">
        <v>829.17</v>
      </c>
      <c r="O100" s="27" t="n">
        <v>37.1</v>
      </c>
      <c r="P100" s="27" t="n">
        <v>58.9</v>
      </c>
      <c r="Q100" s="27" t="n">
        <v>1.59</v>
      </c>
      <c r="R100" s="27" t="n">
        <v>2233.63</v>
      </c>
      <c r="S100" s="27" t="n">
        <v>66.88</v>
      </c>
      <c r="T100" s="27" t="n">
        <v>137.3</v>
      </c>
      <c r="U100" s="27" t="n">
        <v>2.08</v>
      </c>
      <c r="V100" s="27" t="n">
        <v>2233.63</v>
      </c>
      <c r="W100" s="27" t="n">
        <v>51.99</v>
      </c>
      <c r="X100" s="27" t="n">
        <v>98.1</v>
      </c>
      <c r="Y100" s="27" t="n">
        <v>1.9</v>
      </c>
      <c r="BO100" s="27" t="n">
        <v>5.71</v>
      </c>
      <c r="BP100" s="27" t="n">
        <v>3.22</v>
      </c>
      <c r="BQ100" s="27" t="n">
        <v>2.49</v>
      </c>
      <c r="BR100" s="4" t="n">
        <f aca="false">BP100/BQ100</f>
        <v>1.29317269076305</v>
      </c>
      <c r="BS100" s="27" t="n">
        <v>124.27</v>
      </c>
      <c r="BT100" s="27" t="n">
        <v>1037.26</v>
      </c>
      <c r="BX100" s="27" t="n">
        <v>72.71</v>
      </c>
      <c r="BY100" s="27" t="n">
        <v>19.68</v>
      </c>
      <c r="BZ100" s="27" t="n">
        <v>5.49</v>
      </c>
      <c r="CA100" s="4" t="n">
        <f aca="false">BY100/BZ100</f>
        <v>3.58469945355191</v>
      </c>
      <c r="CB100" s="27" t="n">
        <v>2.86</v>
      </c>
      <c r="CC100" s="27" t="n">
        <v>1</v>
      </c>
      <c r="CG100" s="28"/>
      <c r="CH100" s="27"/>
      <c r="EO100" s="4" t="n">
        <v>9.07</v>
      </c>
      <c r="EY100" s="27" t="n">
        <v>19.68</v>
      </c>
      <c r="EZ100" s="27" t="n">
        <v>72.71</v>
      </c>
      <c r="FF100" s="27" t="n">
        <v>18.84</v>
      </c>
      <c r="FG100" s="27" t="n">
        <v>76.58</v>
      </c>
    </row>
    <row r="101" customFormat="false" ht="12.8" hidden="false" customHeight="false" outlineLevel="0" collapsed="false">
      <c r="A101" s="1" t="n">
        <v>34</v>
      </c>
      <c r="B101" s="1" t="s">
        <v>275</v>
      </c>
      <c r="C101" s="1" t="n">
        <v>2014</v>
      </c>
      <c r="D101" s="1" t="s">
        <v>232</v>
      </c>
      <c r="E101" s="1" t="s">
        <v>176</v>
      </c>
      <c r="F101" s="1" t="s">
        <v>219</v>
      </c>
      <c r="G101" s="2" t="n">
        <v>0.5</v>
      </c>
      <c r="H101" s="1" t="s">
        <v>181</v>
      </c>
      <c r="I101" s="1" t="s">
        <v>264</v>
      </c>
      <c r="J101" s="1" t="s">
        <v>172</v>
      </c>
      <c r="K101" s="1" t="s">
        <v>173</v>
      </c>
      <c r="L101" s="1" t="s">
        <v>174</v>
      </c>
      <c r="N101" s="27" t="n">
        <v>783.33</v>
      </c>
      <c r="O101" s="27" t="n">
        <v>34.92</v>
      </c>
      <c r="P101" s="27" t="n">
        <v>56.56</v>
      </c>
      <c r="Q101" s="27" t="n">
        <v>1.62</v>
      </c>
      <c r="R101" s="27" t="n">
        <v>2187.5</v>
      </c>
      <c r="S101" s="27" t="n">
        <v>66.87</v>
      </c>
      <c r="T101" s="27" t="n">
        <v>129.66</v>
      </c>
      <c r="U101" s="27" t="n">
        <v>1.95</v>
      </c>
      <c r="V101" s="27" t="n">
        <v>2187.5</v>
      </c>
      <c r="W101" s="27" t="n">
        <v>50.89</v>
      </c>
      <c r="X101" s="27" t="n">
        <v>93.11</v>
      </c>
      <c r="Y101" s="27" t="n">
        <v>1.83</v>
      </c>
      <c r="BO101" s="27" t="n">
        <v>4.98</v>
      </c>
      <c r="BP101" s="27" t="n">
        <v>2.71</v>
      </c>
      <c r="BQ101" s="27" t="n">
        <v>2.27</v>
      </c>
      <c r="BR101" s="4" t="n">
        <f aca="false">BP101/BQ101</f>
        <v>1.19383259911894</v>
      </c>
      <c r="BS101" s="27" t="n">
        <v>124.15</v>
      </c>
      <c r="BT101" s="27" t="n">
        <v>1055.96</v>
      </c>
      <c r="BX101" s="27" t="n">
        <v>75.44</v>
      </c>
      <c r="BY101" s="27" t="n">
        <v>18.93</v>
      </c>
      <c r="BZ101" s="27" t="n">
        <v>5.02</v>
      </c>
      <c r="CA101" s="4" t="n">
        <f aca="false">BY101/BZ101</f>
        <v>3.77091633466135</v>
      </c>
      <c r="CB101" s="27" t="n">
        <v>2.42</v>
      </c>
      <c r="CC101" s="27" t="n">
        <v>1.12</v>
      </c>
      <c r="CG101" s="28"/>
      <c r="CH101" s="27"/>
      <c r="EO101" s="4" t="n">
        <v>9.81</v>
      </c>
      <c r="EY101" s="27" t="n">
        <v>18.93</v>
      </c>
      <c r="EZ101" s="27" t="n">
        <v>75.44</v>
      </c>
      <c r="FF101" s="27" t="n">
        <v>18.63</v>
      </c>
      <c r="FG101" s="27" t="n">
        <v>76.84</v>
      </c>
    </row>
    <row r="102" customFormat="false" ht="12.8" hidden="false" customHeight="false" outlineLevel="0" collapsed="false">
      <c r="A102" s="1" t="n">
        <v>34</v>
      </c>
      <c r="B102" s="1" t="s">
        <v>275</v>
      </c>
      <c r="C102" s="1" t="n">
        <v>2014</v>
      </c>
      <c r="D102" s="1" t="s">
        <v>232</v>
      </c>
      <c r="E102" s="1" t="s">
        <v>176</v>
      </c>
      <c r="F102" s="1" t="s">
        <v>219</v>
      </c>
      <c r="G102" s="2" t="n">
        <v>1</v>
      </c>
      <c r="H102" s="1" t="s">
        <v>181</v>
      </c>
      <c r="I102" s="1" t="s">
        <v>264</v>
      </c>
      <c r="J102" s="1" t="s">
        <v>172</v>
      </c>
      <c r="K102" s="1" t="s">
        <v>173</v>
      </c>
      <c r="L102" s="1" t="s">
        <v>174</v>
      </c>
      <c r="N102" s="27" t="n">
        <v>808.33</v>
      </c>
      <c r="O102" s="27" t="n">
        <v>36.11</v>
      </c>
      <c r="P102" s="27" t="n">
        <v>57.11</v>
      </c>
      <c r="Q102" s="27" t="n">
        <v>1.58</v>
      </c>
      <c r="R102" s="27" t="n">
        <v>2290.48</v>
      </c>
      <c r="S102" s="27" t="n">
        <v>70.58</v>
      </c>
      <c r="T102" s="27" t="n">
        <v>126.39</v>
      </c>
      <c r="U102" s="27" t="n">
        <v>1.79</v>
      </c>
      <c r="V102" s="27" t="n">
        <v>2290.48</v>
      </c>
      <c r="W102" s="27" t="n">
        <v>53.34</v>
      </c>
      <c r="X102" s="27" t="n">
        <v>91.75</v>
      </c>
      <c r="Y102" s="27" t="n">
        <v>1.72</v>
      </c>
      <c r="BO102" s="27" t="n">
        <v>5.6</v>
      </c>
      <c r="BP102" s="27" t="n">
        <v>2.89</v>
      </c>
      <c r="BQ102" s="27" t="n">
        <v>2.71</v>
      </c>
      <c r="BR102" s="4" t="n">
        <f aca="false">BP102/BQ102</f>
        <v>1.06642066420664</v>
      </c>
      <c r="BS102" s="27" t="n">
        <v>130.54</v>
      </c>
      <c r="BT102" s="27" t="n">
        <v>1050.53</v>
      </c>
      <c r="BX102" s="27" t="n">
        <v>71.4</v>
      </c>
      <c r="BY102" s="27" t="n">
        <v>18.19</v>
      </c>
      <c r="BZ102" s="27" t="n">
        <v>5.38</v>
      </c>
      <c r="CA102" s="4" t="n">
        <f aca="false">BY102/BZ102</f>
        <v>3.38104089219331</v>
      </c>
      <c r="CB102" s="27" t="n">
        <v>2.78</v>
      </c>
      <c r="CC102" s="27" t="n">
        <v>0.93</v>
      </c>
      <c r="CG102" s="28"/>
      <c r="CH102" s="27"/>
      <c r="EO102" s="4" t="n">
        <v>10.65</v>
      </c>
      <c r="EY102" s="27" t="n">
        <v>18.19</v>
      </c>
      <c r="EZ102" s="27" t="n">
        <v>71.4</v>
      </c>
      <c r="FF102" s="27" t="n">
        <v>18.49</v>
      </c>
      <c r="FG102" s="27" t="n">
        <v>80.4</v>
      </c>
    </row>
    <row r="103" customFormat="false" ht="12.8" hidden="false" customHeight="false" outlineLevel="0" collapsed="false">
      <c r="A103" s="1" t="n">
        <v>34</v>
      </c>
      <c r="B103" s="1" t="s">
        <v>275</v>
      </c>
      <c r="C103" s="1" t="n">
        <v>2014</v>
      </c>
      <c r="D103" s="1" t="s">
        <v>232</v>
      </c>
      <c r="E103" s="1" t="s">
        <v>176</v>
      </c>
      <c r="F103" s="1" t="s">
        <v>219</v>
      </c>
      <c r="G103" s="2" t="n">
        <v>1.5</v>
      </c>
      <c r="H103" s="1" t="s">
        <v>181</v>
      </c>
      <c r="I103" s="1" t="s">
        <v>264</v>
      </c>
      <c r="J103" s="1" t="s">
        <v>172</v>
      </c>
      <c r="K103" s="1" t="s">
        <v>173</v>
      </c>
      <c r="L103" s="1" t="s">
        <v>174</v>
      </c>
      <c r="N103" s="27" t="n">
        <v>785.42</v>
      </c>
      <c r="O103" s="27" t="n">
        <v>35.02</v>
      </c>
      <c r="P103" s="27" t="n">
        <v>56.68</v>
      </c>
      <c r="Q103" s="27" t="n">
        <v>1.62</v>
      </c>
      <c r="R103" s="27" t="n">
        <v>2183.33</v>
      </c>
      <c r="S103" s="27" t="n">
        <v>66.57</v>
      </c>
      <c r="T103" s="27" t="n">
        <v>121.23</v>
      </c>
      <c r="U103" s="27" t="n">
        <v>1.82</v>
      </c>
      <c r="V103" s="27" t="n">
        <v>2183.33</v>
      </c>
      <c r="W103" s="27" t="n">
        <v>50.79</v>
      </c>
      <c r="X103" s="27" t="n">
        <v>88.95</v>
      </c>
      <c r="Y103" s="27" t="n">
        <v>1.75</v>
      </c>
      <c r="BO103" s="27" t="n">
        <v>5.14</v>
      </c>
      <c r="BP103" s="27" t="n">
        <v>2.92</v>
      </c>
      <c r="BQ103" s="27" t="n">
        <v>2.22</v>
      </c>
      <c r="BR103" s="4" t="n">
        <f aca="false">BP103/BQ103</f>
        <v>1.31531531531532</v>
      </c>
      <c r="BS103" s="27" t="n">
        <v>117.12</v>
      </c>
      <c r="BT103" s="27" t="n">
        <v>1070.36</v>
      </c>
      <c r="BX103" s="27" t="n">
        <v>71.17</v>
      </c>
      <c r="BY103" s="27" t="n">
        <v>18.17</v>
      </c>
      <c r="BZ103" s="27" t="n">
        <v>5.47</v>
      </c>
      <c r="CA103" s="4" t="n">
        <f aca="false">BY103/BZ103</f>
        <v>3.3217550274223</v>
      </c>
      <c r="CB103" s="27" t="n">
        <v>2.71</v>
      </c>
      <c r="CC103" s="27" t="n">
        <v>1.05</v>
      </c>
      <c r="CG103" s="28"/>
      <c r="CH103" s="27"/>
      <c r="EO103" s="4" t="n">
        <v>10.44</v>
      </c>
      <c r="EY103" s="27" t="n">
        <v>18.17</v>
      </c>
      <c r="EZ103" s="27" t="n">
        <v>71.17</v>
      </c>
      <c r="FF103" s="27" t="n">
        <v>19.83</v>
      </c>
      <c r="FG103" s="27" t="n">
        <v>81.08</v>
      </c>
    </row>
    <row r="104" customFormat="false" ht="12.8" hidden="false" customHeight="false" outlineLevel="0" collapsed="false">
      <c r="A104" s="1" t="n">
        <v>35</v>
      </c>
      <c r="B104" s="1" t="s">
        <v>276</v>
      </c>
      <c r="C104" s="1" t="n">
        <v>2015</v>
      </c>
      <c r="D104" s="1" t="s">
        <v>169</v>
      </c>
      <c r="E104" s="1" t="s">
        <v>169</v>
      </c>
      <c r="F104" s="1" t="s">
        <v>169</v>
      </c>
      <c r="G104" s="2" t="n">
        <v>0</v>
      </c>
      <c r="H104" s="1" t="s">
        <v>197</v>
      </c>
      <c r="I104" s="1" t="s">
        <v>185</v>
      </c>
      <c r="J104" s="1" t="s">
        <v>277</v>
      </c>
      <c r="K104" s="1" t="s">
        <v>222</v>
      </c>
      <c r="L104" s="1" t="s">
        <v>278</v>
      </c>
      <c r="N104" s="4" t="n">
        <v>1190</v>
      </c>
      <c r="O104" s="4" t="n">
        <v>49</v>
      </c>
      <c r="P104" s="4" t="n">
        <v>82.8571428571429</v>
      </c>
      <c r="Q104" s="4" t="n">
        <v>1.69</v>
      </c>
      <c r="R104" s="4" t="n">
        <v>1862</v>
      </c>
      <c r="S104" s="4" t="n">
        <v>48</v>
      </c>
      <c r="T104" s="4" t="n">
        <v>141.571428571429</v>
      </c>
      <c r="U104" s="4" t="n">
        <v>2.99</v>
      </c>
      <c r="V104" s="4" t="n">
        <v>1862</v>
      </c>
      <c r="W104" s="4" t="n">
        <v>48.6</v>
      </c>
      <c r="X104" s="4" t="n">
        <v>106.342857142857</v>
      </c>
      <c r="Y104" s="4" t="n">
        <v>2.19</v>
      </c>
      <c r="AL104" s="4" t="n">
        <v>70.1</v>
      </c>
      <c r="AM104" s="4" t="n">
        <v>78.63</v>
      </c>
      <c r="AN104" s="0"/>
      <c r="AO104" s="4" t="n">
        <v>2578</v>
      </c>
      <c r="DL104" s="4" t="n">
        <v>673.11</v>
      </c>
      <c r="DM104" s="0"/>
      <c r="DO104" s="4" t="n">
        <v>411.97</v>
      </c>
      <c r="DR104" s="4" t="n">
        <f aca="false">DL104/DO104</f>
        <v>1.63388110784766</v>
      </c>
      <c r="FZ104" s="4" t="n">
        <f aca="false">AVERAGE(DL104:DN104)</f>
        <v>673.11</v>
      </c>
      <c r="GA104" s="4" t="n">
        <f aca="false">AVERAGE(DO104:DQ104)</f>
        <v>411.97</v>
      </c>
      <c r="GB104" s="4" t="n">
        <f aca="false">FZ104/GA104</f>
        <v>1.63388110784766</v>
      </c>
    </row>
    <row r="105" customFormat="false" ht="12.8" hidden="false" customHeight="false" outlineLevel="0" collapsed="false">
      <c r="A105" s="1" t="n">
        <v>35</v>
      </c>
      <c r="B105" s="1" t="s">
        <v>276</v>
      </c>
      <c r="C105" s="1" t="n">
        <v>2015</v>
      </c>
      <c r="D105" s="1" t="s">
        <v>274</v>
      </c>
      <c r="E105" s="1" t="s">
        <v>176</v>
      </c>
      <c r="F105" s="1" t="s">
        <v>177</v>
      </c>
      <c r="G105" s="2" t="n">
        <v>130</v>
      </c>
      <c r="H105" s="1" t="s">
        <v>197</v>
      </c>
      <c r="I105" s="1" t="s">
        <v>185</v>
      </c>
      <c r="J105" s="1" t="s">
        <v>277</v>
      </c>
      <c r="K105" s="1" t="s">
        <v>222</v>
      </c>
      <c r="L105" s="1" t="s">
        <v>278</v>
      </c>
      <c r="N105" s="4" t="n">
        <v>1223</v>
      </c>
      <c r="O105" s="4" t="n">
        <v>50.6190476190476</v>
      </c>
      <c r="P105" s="4" t="n">
        <v>81.4761904761905</v>
      </c>
      <c r="Q105" s="4" t="n">
        <v>1.61</v>
      </c>
      <c r="R105" s="4" t="n">
        <v>2018</v>
      </c>
      <c r="S105" s="4" t="n">
        <v>56.7857142857143</v>
      </c>
      <c r="T105" s="4" t="n">
        <v>142.857142857143</v>
      </c>
      <c r="U105" s="4" t="n">
        <v>2.52</v>
      </c>
      <c r="V105" s="4" t="n">
        <v>2018</v>
      </c>
      <c r="W105" s="4" t="n">
        <v>53.0857142857143</v>
      </c>
      <c r="X105" s="4" t="n">
        <v>106</v>
      </c>
      <c r="Y105" s="4" t="n">
        <v>1.99</v>
      </c>
      <c r="AL105" s="4" t="n">
        <v>72.59</v>
      </c>
      <c r="AM105" s="4" t="n">
        <v>82.35</v>
      </c>
      <c r="AN105" s="0"/>
      <c r="AO105" s="4" t="n">
        <v>2647</v>
      </c>
      <c r="DL105" s="4" t="n">
        <v>1078.74</v>
      </c>
      <c r="DM105" s="0"/>
      <c r="DO105" s="4" t="n">
        <v>279.55</v>
      </c>
      <c r="DR105" s="4" t="n">
        <f aca="false">DL105/DO105</f>
        <v>3.85884457163298</v>
      </c>
      <c r="FZ105" s="4" t="n">
        <f aca="false">AVERAGE(DL105:DN105)</f>
        <v>1078.74</v>
      </c>
      <c r="GA105" s="4" t="n">
        <f aca="false">AVERAGE(DO105:DQ105)</f>
        <v>279.55</v>
      </c>
      <c r="GB105" s="4" t="n">
        <f aca="false">FZ105/GA105</f>
        <v>3.85884457163298</v>
      </c>
    </row>
    <row r="106" customFormat="false" ht="12.8" hidden="false" customHeight="false" outlineLevel="0" collapsed="false">
      <c r="A106" s="1" t="n">
        <v>35</v>
      </c>
      <c r="B106" s="1" t="s">
        <v>276</v>
      </c>
      <c r="C106" s="1" t="n">
        <v>2015</v>
      </c>
      <c r="D106" s="1" t="s">
        <v>274</v>
      </c>
      <c r="E106" s="1" t="s">
        <v>176</v>
      </c>
      <c r="F106" s="1" t="s">
        <v>177</v>
      </c>
      <c r="G106" s="2" t="n">
        <v>260</v>
      </c>
      <c r="H106" s="1" t="s">
        <v>197</v>
      </c>
      <c r="I106" s="1" t="s">
        <v>185</v>
      </c>
      <c r="J106" s="1" t="s">
        <v>277</v>
      </c>
      <c r="K106" s="1" t="s">
        <v>222</v>
      </c>
      <c r="L106" s="1" t="s">
        <v>278</v>
      </c>
      <c r="N106" s="4" t="n">
        <v>1243</v>
      </c>
      <c r="O106" s="4" t="n">
        <v>51.4761904761905</v>
      </c>
      <c r="P106" s="4" t="n">
        <v>79.1428571428571</v>
      </c>
      <c r="Q106" s="4" t="n">
        <v>1.54</v>
      </c>
      <c r="R106" s="4" t="n">
        <v>2103</v>
      </c>
      <c r="S106" s="4" t="n">
        <v>61.5</v>
      </c>
      <c r="T106" s="4" t="n">
        <v>138.714285714286</v>
      </c>
      <c r="U106" s="4" t="n">
        <v>2.27</v>
      </c>
      <c r="V106" s="4" t="n">
        <v>2103</v>
      </c>
      <c r="W106" s="4" t="n">
        <v>55.4857142857143</v>
      </c>
      <c r="X106" s="4" t="n">
        <v>102.971428571429</v>
      </c>
      <c r="Y106" s="4" t="n">
        <v>1.86</v>
      </c>
      <c r="AL106" s="4" t="n">
        <v>71.87</v>
      </c>
      <c r="AM106" s="4" t="n">
        <v>84.25</v>
      </c>
      <c r="AN106" s="0"/>
      <c r="AO106" s="4" t="n">
        <v>2819</v>
      </c>
      <c r="DL106" s="4" t="n">
        <v>1247.5</v>
      </c>
      <c r="DM106" s="0"/>
      <c r="DO106" s="4" t="n">
        <v>301.3</v>
      </c>
      <c r="DR106" s="4" t="n">
        <f aca="false">DL106/DO106</f>
        <v>4.14039163624295</v>
      </c>
      <c r="FZ106" s="4" t="n">
        <f aca="false">AVERAGE(DL106:DN106)</f>
        <v>1247.5</v>
      </c>
      <c r="GA106" s="4" t="n">
        <f aca="false">AVERAGE(DO106:DQ106)</f>
        <v>301.3</v>
      </c>
      <c r="GB106" s="4" t="n">
        <f aca="false">FZ106/GA106</f>
        <v>4.14039163624295</v>
      </c>
    </row>
    <row r="107" customFormat="false" ht="12.8" hidden="false" customHeight="false" outlineLevel="0" collapsed="false">
      <c r="A107" s="1" t="n">
        <v>35</v>
      </c>
      <c r="B107" s="1" t="s">
        <v>276</v>
      </c>
      <c r="C107" s="1" t="n">
        <v>2015</v>
      </c>
      <c r="D107" s="1" t="s">
        <v>274</v>
      </c>
      <c r="E107" s="1" t="s">
        <v>176</v>
      </c>
      <c r="F107" s="1" t="s">
        <v>177</v>
      </c>
      <c r="G107" s="2" t="n">
        <v>520</v>
      </c>
      <c r="H107" s="1" t="s">
        <v>197</v>
      </c>
      <c r="I107" s="1" t="s">
        <v>185</v>
      </c>
      <c r="J107" s="1" t="s">
        <v>277</v>
      </c>
      <c r="K107" s="1" t="s">
        <v>222</v>
      </c>
      <c r="L107" s="1" t="s">
        <v>278</v>
      </c>
      <c r="N107" s="4" t="n">
        <v>1188</v>
      </c>
      <c r="O107" s="4" t="n">
        <v>49.0476190476191</v>
      </c>
      <c r="P107" s="4" t="n">
        <v>80.5238095238095</v>
      </c>
      <c r="Q107" s="4" t="n">
        <v>1.64</v>
      </c>
      <c r="R107" s="4" t="n">
        <v>2012</v>
      </c>
      <c r="S107" s="4" t="n">
        <v>58.8571428571429</v>
      </c>
      <c r="T107" s="4" t="n">
        <v>142.928571428571</v>
      </c>
      <c r="U107" s="4" t="n">
        <v>2.45</v>
      </c>
      <c r="V107" s="4" t="n">
        <v>2012</v>
      </c>
      <c r="W107" s="4" t="n">
        <v>52.9714285714286</v>
      </c>
      <c r="X107" s="4" t="n">
        <v>105.485714285714</v>
      </c>
      <c r="Y107" s="4" t="n">
        <v>1.99</v>
      </c>
      <c r="AL107" s="4" t="n">
        <v>62.15</v>
      </c>
      <c r="AM107" s="4" t="n">
        <v>78.23</v>
      </c>
      <c r="AN107" s="0"/>
      <c r="AO107" s="4" t="n">
        <v>2534</v>
      </c>
      <c r="DL107" s="4" t="n">
        <v>926.56</v>
      </c>
      <c r="DM107" s="0"/>
      <c r="DO107" s="4" t="n">
        <v>335.24</v>
      </c>
      <c r="DR107" s="4" t="n">
        <f aca="false">DL107/DO107</f>
        <v>2.7638706598258</v>
      </c>
      <c r="FZ107" s="4" t="n">
        <f aca="false">AVERAGE(DL107:DN107)</f>
        <v>926.56</v>
      </c>
      <c r="GA107" s="4" t="n">
        <f aca="false">AVERAGE(DO107:DQ107)</f>
        <v>335.24</v>
      </c>
      <c r="GB107" s="4" t="n">
        <f aca="false">FZ107/GA107</f>
        <v>2.7638706598258</v>
      </c>
    </row>
    <row r="108" customFormat="false" ht="12.8" hidden="false" customHeight="false" outlineLevel="0" collapsed="false">
      <c r="A108" s="1" t="n">
        <v>36</v>
      </c>
      <c r="B108" s="1" t="s">
        <v>280</v>
      </c>
      <c r="C108" s="1" t="n">
        <v>2017</v>
      </c>
      <c r="D108" s="1" t="s">
        <v>169</v>
      </c>
      <c r="E108" s="1" t="s">
        <v>169</v>
      </c>
      <c r="F108" s="1" t="s">
        <v>169</v>
      </c>
      <c r="G108" s="2" t="n">
        <v>0</v>
      </c>
      <c r="H108" s="1" t="s">
        <v>281</v>
      </c>
      <c r="I108" s="1" t="s">
        <v>264</v>
      </c>
      <c r="J108" s="1" t="s">
        <v>185</v>
      </c>
      <c r="K108" s="1" t="s">
        <v>185</v>
      </c>
      <c r="L108" s="1" t="s">
        <v>174</v>
      </c>
      <c r="V108" s="4" t="n">
        <v>1779.4</v>
      </c>
      <c r="W108" s="4" t="n">
        <f aca="false">1731.79/42</f>
        <v>41.2330952380952</v>
      </c>
      <c r="EM108" s="4" t="n">
        <v>5.89</v>
      </c>
      <c r="EO108" s="4" t="n">
        <v>6.47</v>
      </c>
    </row>
    <row r="109" customFormat="false" ht="12.8" hidden="false" customHeight="false" outlineLevel="0" collapsed="false">
      <c r="A109" s="1" t="n">
        <v>36</v>
      </c>
      <c r="B109" s="1" t="s">
        <v>280</v>
      </c>
      <c r="C109" s="1" t="n">
        <v>2017</v>
      </c>
      <c r="D109" s="1" t="s">
        <v>268</v>
      </c>
      <c r="E109" s="1" t="s">
        <v>176</v>
      </c>
      <c r="F109" s="1" t="s">
        <v>177</v>
      </c>
      <c r="G109" s="2" t="n">
        <v>250</v>
      </c>
      <c r="H109" s="1" t="s">
        <v>281</v>
      </c>
      <c r="I109" s="1" t="s">
        <v>264</v>
      </c>
      <c r="J109" s="1" t="s">
        <v>185</v>
      </c>
      <c r="K109" s="1" t="s">
        <v>185</v>
      </c>
      <c r="L109" s="1" t="s">
        <v>174</v>
      </c>
      <c r="V109" s="4" t="n">
        <v>2221.8</v>
      </c>
      <c r="W109" s="4" t="n">
        <f aca="false">2176.28/42</f>
        <v>51.8161904761905</v>
      </c>
      <c r="EM109" s="4" t="n">
        <v>6.42</v>
      </c>
      <c r="EO109" s="4" t="n">
        <v>7.01</v>
      </c>
      <c r="ER109" s="0"/>
    </row>
    <row r="110" customFormat="false" ht="12.8" hidden="false" customHeight="false" outlineLevel="0" collapsed="false">
      <c r="A110" s="1" t="n">
        <v>37</v>
      </c>
      <c r="B110" s="1" t="s">
        <v>211</v>
      </c>
      <c r="C110" s="1" t="n">
        <v>2020</v>
      </c>
      <c r="D110" s="1" t="s">
        <v>169</v>
      </c>
      <c r="E110" s="1" t="s">
        <v>169</v>
      </c>
      <c r="F110" s="1" t="s">
        <v>169</v>
      </c>
      <c r="G110" s="2" t="n">
        <v>0</v>
      </c>
      <c r="H110" s="1" t="s">
        <v>170</v>
      </c>
      <c r="I110" s="1" t="s">
        <v>171</v>
      </c>
      <c r="J110" s="1" t="s">
        <v>172</v>
      </c>
      <c r="K110" s="1" t="s">
        <v>173</v>
      </c>
      <c r="L110" s="1" t="s">
        <v>174</v>
      </c>
      <c r="N110" s="4" t="n">
        <v>917.239436619718</v>
      </c>
      <c r="O110" s="4" t="n">
        <v>41.5828303152247</v>
      </c>
      <c r="P110" s="4" t="n">
        <v>59.0476190476191</v>
      </c>
      <c r="Q110" s="4" t="n">
        <v>1.42</v>
      </c>
      <c r="R110" s="4" t="n">
        <v>2496.63157894737</v>
      </c>
      <c r="S110" s="4" t="n">
        <v>75.20914963465</v>
      </c>
      <c r="T110" s="4" t="n">
        <v>162.857142857143</v>
      </c>
      <c r="U110" s="4" t="n">
        <v>2.17</v>
      </c>
      <c r="V110" s="4" t="n">
        <v>2496.63157894737</v>
      </c>
      <c r="W110" s="4" t="n">
        <v>116.791979949875</v>
      </c>
      <c r="X110" s="4" t="n">
        <v>221.904761904762</v>
      </c>
      <c r="Y110" s="4" t="n">
        <v>1.9</v>
      </c>
      <c r="Z110" s="4" t="n">
        <v>5.03</v>
      </c>
      <c r="DL110" s="4" t="n">
        <v>636.27</v>
      </c>
      <c r="DM110" s="4" t="n">
        <v>303.57</v>
      </c>
      <c r="DN110" s="4" t="n">
        <v>242</v>
      </c>
      <c r="DO110" s="4" t="n">
        <v>90.56</v>
      </c>
      <c r="DP110" s="4" t="n">
        <v>97.94</v>
      </c>
      <c r="DQ110" s="4" t="n">
        <v>75.11</v>
      </c>
      <c r="DR110" s="4" t="n">
        <f aca="false">DL110/DO110</f>
        <v>7.02594964664311</v>
      </c>
      <c r="DS110" s="4" t="n">
        <f aca="false">DM110/DP110</f>
        <v>3.0995507453543</v>
      </c>
      <c r="DT110" s="4" t="n">
        <f aca="false">DN110/DQ110</f>
        <v>3.22194115297564</v>
      </c>
      <c r="ER110" s="0"/>
      <c r="FZ110" s="4" t="n">
        <f aca="false">AVERAGE(DL110:DN110)</f>
        <v>393.946666666667</v>
      </c>
      <c r="GA110" s="4" t="n">
        <f aca="false">AVERAGE(DO110:DQ110)</f>
        <v>87.87</v>
      </c>
      <c r="GB110" s="4" t="n">
        <f aca="false">FZ110/GA110</f>
        <v>4.48328970828117</v>
      </c>
    </row>
    <row r="111" customFormat="false" ht="12.8" hidden="false" customHeight="false" outlineLevel="0" collapsed="false">
      <c r="A111" s="1" t="n">
        <v>37</v>
      </c>
      <c r="B111" s="1" t="s">
        <v>211</v>
      </c>
      <c r="C111" s="1" t="n">
        <v>2020</v>
      </c>
      <c r="D111" s="1" t="s">
        <v>282</v>
      </c>
      <c r="E111" s="1" t="s">
        <v>176</v>
      </c>
      <c r="F111" s="1" t="s">
        <v>177</v>
      </c>
      <c r="G111" s="2" t="n">
        <v>0.5</v>
      </c>
      <c r="H111" s="1" t="s">
        <v>170</v>
      </c>
      <c r="I111" s="1" t="s">
        <v>171</v>
      </c>
      <c r="J111" s="1" t="s">
        <v>172</v>
      </c>
      <c r="K111" s="1" t="s">
        <v>173</v>
      </c>
      <c r="L111" s="1" t="s">
        <v>174</v>
      </c>
      <c r="N111" s="4" t="n">
        <v>950.474820143885</v>
      </c>
      <c r="O111" s="4" t="n">
        <v>43.1654676258993</v>
      </c>
      <c r="P111" s="4" t="n">
        <v>60</v>
      </c>
      <c r="Q111" s="4" t="n">
        <v>1.39</v>
      </c>
      <c r="R111" s="4" t="n">
        <v>2554.98901098902</v>
      </c>
      <c r="S111" s="4" t="n">
        <v>76.4054376592919</v>
      </c>
      <c r="T111" s="4" t="n">
        <v>157.619047619048</v>
      </c>
      <c r="U111" s="4" t="n">
        <v>2.06</v>
      </c>
      <c r="V111" s="4" t="n">
        <v>2554.98901098902</v>
      </c>
      <c r="W111" s="4" t="n">
        <v>119.570905285191</v>
      </c>
      <c r="X111" s="4" t="n">
        <v>217.619047619048</v>
      </c>
      <c r="Y111" s="4" t="n">
        <v>1.82</v>
      </c>
      <c r="Z111" s="4" t="n">
        <v>2.78</v>
      </c>
      <c r="DL111" s="4" t="n">
        <v>686.04</v>
      </c>
      <c r="DM111" s="4" t="n">
        <v>325.15</v>
      </c>
      <c r="DN111" s="4" t="n">
        <v>236.19</v>
      </c>
      <c r="DO111" s="4" t="n">
        <v>90.2</v>
      </c>
      <c r="DP111" s="4" t="n">
        <v>96.66</v>
      </c>
      <c r="DQ111" s="4" t="n">
        <v>60.72</v>
      </c>
      <c r="DR111" s="4" t="n">
        <f aca="false">DL111/DO111</f>
        <v>7.60576496674058</v>
      </c>
      <c r="DS111" s="4" t="n">
        <f aca="false">DM111/DP111</f>
        <v>3.36385267949514</v>
      </c>
      <c r="DT111" s="4" t="n">
        <f aca="false">DN111/DQ111</f>
        <v>3.88982213438735</v>
      </c>
      <c r="ER111" s="0"/>
      <c r="FZ111" s="4" t="n">
        <f aca="false">AVERAGE(DL111:DN111)</f>
        <v>415.793333333333</v>
      </c>
      <c r="GA111" s="4" t="n">
        <f aca="false">AVERAGE(DO111:DQ111)</f>
        <v>82.5266666666667</v>
      </c>
      <c r="GB111" s="4" t="n">
        <f aca="false">FZ111/GA111</f>
        <v>5.03829065352613</v>
      </c>
    </row>
    <row r="112" customFormat="false" ht="12.8" hidden="false" customHeight="false" outlineLevel="0" collapsed="false">
      <c r="A112" s="1" t="n">
        <v>37</v>
      </c>
      <c r="B112" s="1" t="s">
        <v>211</v>
      </c>
      <c r="C112" s="1" t="n">
        <v>2020</v>
      </c>
      <c r="D112" s="1" t="s">
        <v>282</v>
      </c>
      <c r="E112" s="1" t="s">
        <v>176</v>
      </c>
      <c r="F112" s="1" t="s">
        <v>177</v>
      </c>
      <c r="G112" s="2" t="n">
        <v>1</v>
      </c>
      <c r="H112" s="1" t="s">
        <v>170</v>
      </c>
      <c r="I112" s="1" t="s">
        <v>171</v>
      </c>
      <c r="J112" s="1" t="s">
        <v>172</v>
      </c>
      <c r="K112" s="1" t="s">
        <v>173</v>
      </c>
      <c r="L112" s="1" t="s">
        <v>174</v>
      </c>
      <c r="N112" s="4" t="n">
        <v>936.857142857143</v>
      </c>
      <c r="O112" s="4" t="n">
        <v>42.5170068027211</v>
      </c>
      <c r="P112" s="4" t="n">
        <v>59.5238095238095</v>
      </c>
      <c r="Q112" s="4" t="n">
        <v>1.4</v>
      </c>
      <c r="R112" s="4" t="n">
        <v>2557.66120218579</v>
      </c>
      <c r="S112" s="4" t="n">
        <v>77.1811456823167</v>
      </c>
      <c r="T112" s="4" t="n">
        <v>159.52380952381</v>
      </c>
      <c r="U112" s="4" t="n">
        <v>2.07</v>
      </c>
      <c r="V112" s="4" t="n">
        <v>2557.66120218579</v>
      </c>
      <c r="W112" s="4" t="n">
        <v>119.698152485038</v>
      </c>
      <c r="X112" s="4" t="n">
        <v>219.047619047619</v>
      </c>
      <c r="Y112" s="4" t="n">
        <v>1.83</v>
      </c>
      <c r="Z112" s="4" t="n">
        <v>2.43</v>
      </c>
      <c r="DL112" s="4" t="n">
        <v>695.05</v>
      </c>
      <c r="DM112" s="4" t="n">
        <v>331.47</v>
      </c>
      <c r="DN112" s="4" t="n">
        <v>242.56</v>
      </c>
      <c r="DO112" s="4" t="n">
        <v>91.42</v>
      </c>
      <c r="DP112" s="4" t="n">
        <v>96.37</v>
      </c>
      <c r="DQ112" s="4" t="n">
        <v>60.53</v>
      </c>
      <c r="DR112" s="4" t="n">
        <f aca="false">DL112/DO112</f>
        <v>7.60282213957558</v>
      </c>
      <c r="DS112" s="4" t="n">
        <f aca="false">DM112/DP112</f>
        <v>3.43955587838539</v>
      </c>
      <c r="DT112" s="4" t="n">
        <f aca="false">DN112/DQ112</f>
        <v>4.00726912274905</v>
      </c>
      <c r="FZ112" s="4" t="n">
        <f aca="false">AVERAGE(DL112:DN112)</f>
        <v>423.026666666667</v>
      </c>
      <c r="GA112" s="4" t="n">
        <f aca="false">AVERAGE(DO112:DQ112)</f>
        <v>82.7733333333333</v>
      </c>
      <c r="GB112" s="4" t="n">
        <f aca="false">FZ112/GA112</f>
        <v>5.11066365979382</v>
      </c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U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3" activeCellId="0" sqref="H3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6.4"/>
    <col collapsed="false" customWidth="true" hidden="false" outlineLevel="0" max="2" min="2" style="1" width="19.94"/>
    <col collapsed="false" customWidth="true" hidden="false" outlineLevel="0" max="3" min="3" style="1" width="5.88"/>
    <col collapsed="false" customWidth="true" hidden="false" outlineLevel="0" max="4" min="4" style="1" width="39.92"/>
    <col collapsed="false" customWidth="true" hidden="false" outlineLevel="0" max="5" min="5" style="1" width="14.88"/>
    <col collapsed="false" customWidth="true" hidden="false" outlineLevel="0" max="6" min="6" style="1" width="4.31"/>
    <col collapsed="false" customWidth="true" hidden="false" outlineLevel="0" max="7" min="7" style="1" width="9.69"/>
    <col collapsed="false" customWidth="true" hidden="false" outlineLevel="0" max="8" min="8" style="1" width="9.52"/>
    <col collapsed="false" customWidth="true" hidden="false" outlineLevel="0" max="9" min="9" style="29" width="7.44"/>
    <col collapsed="false" customWidth="true" hidden="false" outlineLevel="0" max="10" min="10" style="1" width="15.95"/>
    <col collapsed="false" customWidth="true" hidden="false" outlineLevel="0" max="11" min="11" style="1" width="3.79"/>
    <col collapsed="false" customWidth="true" hidden="false" outlineLevel="0" max="12" min="12" style="1" width="9.35"/>
    <col collapsed="false" customWidth="true" hidden="false" outlineLevel="0" max="13" min="13" style="1" width="3.79"/>
    <col collapsed="false" customWidth="true" hidden="false" outlineLevel="0" max="14" min="14" style="1" width="13.52"/>
    <col collapsed="false" customWidth="true" hidden="false" outlineLevel="0" max="15" min="15" style="1" width="14.04"/>
    <col collapsed="false" customWidth="true" hidden="false" outlineLevel="0" max="16" min="16" style="1" width="11.43"/>
    <col collapsed="false" customWidth="true" hidden="false" outlineLevel="0" max="17" min="17" style="30" width="16.82"/>
    <col collapsed="false" customWidth="true" hidden="false" outlineLevel="0" max="18" min="18" style="30" width="18.05"/>
    <col collapsed="false" customWidth="true" hidden="false" outlineLevel="0" max="19" min="19" style="30" width="16.99"/>
    <col collapsed="false" customWidth="true" hidden="false" outlineLevel="0" max="20" min="20" style="30" width="17.86"/>
    <col collapsed="false" customWidth="true" hidden="false" outlineLevel="0" max="21" min="21" style="30" width="16.64"/>
    <col collapsed="false" customWidth="true" hidden="false" outlineLevel="0" max="22" min="22" style="30" width="17.86"/>
    <col collapsed="false" customWidth="true" hidden="false" outlineLevel="0" max="23" min="23" style="30" width="16.82"/>
    <col collapsed="false" customWidth="true" hidden="false" outlineLevel="0" max="24" min="24" style="30" width="17.67"/>
    <col collapsed="false" customWidth="true" hidden="false" outlineLevel="0" max="25" min="25" style="30" width="16.3"/>
    <col collapsed="false" customWidth="true" hidden="false" outlineLevel="0" max="26" min="26" style="30" width="18.56"/>
    <col collapsed="false" customWidth="true" hidden="false" outlineLevel="0" max="27" min="27" style="30" width="17.52"/>
    <col collapsed="false" customWidth="true" hidden="false" outlineLevel="0" max="28" min="28" style="30" width="18.38"/>
    <col collapsed="false" customWidth="true" hidden="false" outlineLevel="0" max="29" min="29" style="30" width="18.56"/>
    <col collapsed="false" customWidth="true" hidden="false" outlineLevel="0" max="30" min="30" style="30" width="21.85"/>
    <col collapsed="false" customWidth="true" hidden="false" outlineLevel="0" max="31" min="31" style="30" width="18.73"/>
    <col collapsed="false" customWidth="true" hidden="false" outlineLevel="0" max="32" min="32" style="30" width="19.77"/>
    <col collapsed="false" customWidth="true" hidden="false" outlineLevel="0" max="33" min="33" style="30" width="17.86"/>
    <col collapsed="false" customWidth="true" hidden="false" outlineLevel="0" max="34" min="34" style="30" width="18.56"/>
    <col collapsed="false" customWidth="true" hidden="false" outlineLevel="0" max="35" min="35" style="34" width="19.6"/>
    <col collapsed="false" customWidth="true" hidden="false" outlineLevel="0" max="36" min="36" style="30" width="17.67"/>
    <col collapsed="false" customWidth="true" hidden="false" outlineLevel="0" max="37" min="37" style="30" width="13.52"/>
    <col collapsed="false" customWidth="true" hidden="false" outlineLevel="0" max="38" min="38" style="30" width="17.52"/>
    <col collapsed="false" customWidth="true" hidden="false" outlineLevel="0" max="39" min="39" style="30" width="17.67"/>
    <col collapsed="false" customWidth="true" hidden="false" outlineLevel="0" max="40" min="40" style="30" width="17.16"/>
    <col collapsed="false" customWidth="true" hidden="false" outlineLevel="0" max="41" min="41" style="30" width="17.34"/>
    <col collapsed="false" customWidth="true" hidden="false" outlineLevel="0" max="42" min="42" style="30" width="17.67"/>
    <col collapsed="false" customWidth="true" hidden="false" outlineLevel="0" max="43" min="43" style="30" width="18.56"/>
    <col collapsed="false" customWidth="true" hidden="false" outlineLevel="0" max="44" min="44" style="30" width="19.94"/>
    <col collapsed="false" customWidth="true" hidden="false" outlineLevel="0" max="45" min="45" style="30" width="18.38"/>
    <col collapsed="false" customWidth="true" hidden="false" outlineLevel="0" max="46" min="46" style="34" width="17.86"/>
    <col collapsed="false" customWidth="true" hidden="false" outlineLevel="0" max="47" min="47" style="30" width="18.2"/>
    <col collapsed="false" customWidth="true" hidden="false" outlineLevel="0" max="48" min="48" style="30" width="18.56"/>
    <col collapsed="false" customWidth="true" hidden="false" outlineLevel="0" max="49" min="49" style="34" width="18.38"/>
    <col collapsed="false" customWidth="true" hidden="false" outlineLevel="0" max="50" min="50" style="30" width="17.34"/>
    <col collapsed="false" customWidth="true" hidden="false" outlineLevel="0" max="51" min="51" style="30" width="17.52"/>
    <col collapsed="false" customWidth="true" hidden="false" outlineLevel="0" max="52" min="52" style="30" width="16.99"/>
    <col collapsed="false" customWidth="true" hidden="false" outlineLevel="0" max="53" min="53" style="30" width="17.16"/>
    <col collapsed="false" customWidth="true" hidden="false" outlineLevel="0" max="54" min="54" style="30" width="18.38"/>
    <col collapsed="false" customWidth="true" hidden="false" outlineLevel="0" max="55" min="55" style="30" width="17.52"/>
    <col collapsed="false" customWidth="true" hidden="false" outlineLevel="0" max="56" min="56" style="30" width="17.67"/>
    <col collapsed="false" customWidth="true" hidden="false" outlineLevel="0" max="57" min="57" style="30" width="13.69"/>
    <col collapsed="false" customWidth="true" hidden="false" outlineLevel="0" max="60" min="58" style="30" width="14.04"/>
    <col collapsed="false" customWidth="true" hidden="false" outlineLevel="0" max="61" min="61" style="34" width="14.04"/>
    <col collapsed="false" customWidth="true" hidden="false" outlineLevel="0" max="62" min="62" style="30" width="13.52"/>
    <col collapsed="false" customWidth="true" hidden="false" outlineLevel="0" max="63" min="63" style="30" width="13.87"/>
    <col collapsed="false" customWidth="true" hidden="false" outlineLevel="0" max="64" min="64" style="30" width="13.69"/>
    <col collapsed="false" customWidth="true" hidden="false" outlineLevel="0" max="65" min="65" style="30" width="15.61"/>
    <col collapsed="false" customWidth="true" hidden="false" outlineLevel="0" max="66" min="66" style="30" width="14.04"/>
    <col collapsed="false" customWidth="true" hidden="false" outlineLevel="0" max="67" min="67" style="30" width="19.08"/>
    <col collapsed="false" customWidth="true" hidden="false" outlineLevel="0" max="68" min="68" style="30" width="18.38"/>
    <col collapsed="false" customWidth="true" hidden="false" outlineLevel="0" max="69" min="69" style="30" width="18.73"/>
    <col collapsed="false" customWidth="true" hidden="false" outlineLevel="0" max="70" min="70" style="30" width="24.29"/>
    <col collapsed="false" customWidth="true" hidden="false" outlineLevel="0" max="71" min="71" style="10" width="18.56"/>
    <col collapsed="false" customWidth="true" hidden="false" outlineLevel="0" max="72" min="72" style="30" width="18.38"/>
    <col collapsed="false" customWidth="true" hidden="false" outlineLevel="0" max="73" min="73" style="30" width="18.73"/>
    <col collapsed="false" customWidth="true" hidden="false" outlineLevel="0" max="74" min="74" style="30" width="18.9"/>
    <col collapsed="false" customWidth="true" hidden="false" outlineLevel="0" max="75" min="75" style="30" width="19.08"/>
    <col collapsed="false" customWidth="true" hidden="false" outlineLevel="0" max="76" min="76" style="30" width="18.9"/>
    <col collapsed="false" customWidth="true" hidden="false" outlineLevel="0" max="77" min="77" style="30" width="18.2"/>
    <col collapsed="false" customWidth="true" hidden="false" outlineLevel="0" max="78" min="78" style="30" width="18.56"/>
    <col collapsed="false" customWidth="true" hidden="false" outlineLevel="0" max="79" min="79" style="30" width="24.11"/>
    <col collapsed="false" customWidth="true" hidden="false" outlineLevel="0" max="80" min="80" style="30" width="18.38"/>
    <col collapsed="false" customWidth="true" hidden="false" outlineLevel="0" max="81" min="81" style="30" width="18.2"/>
    <col collapsed="false" customWidth="true" hidden="false" outlineLevel="0" max="82" min="82" style="30" width="18.56"/>
    <col collapsed="false" customWidth="true" hidden="false" outlineLevel="0" max="83" min="83" style="30" width="18.73"/>
    <col collapsed="false" customWidth="true" hidden="false" outlineLevel="0" max="84" min="84" style="30" width="18.9"/>
    <col collapsed="false" customWidth="true" hidden="false" outlineLevel="0" max="86" min="85" style="30" width="22.2"/>
    <col collapsed="false" customWidth="true" hidden="false" outlineLevel="0" max="87" min="87" style="30" width="22.72"/>
    <col collapsed="false" customWidth="true" hidden="false" outlineLevel="0" max="89" min="88" style="30" width="22.03"/>
    <col collapsed="false" customWidth="true" hidden="false" outlineLevel="0" max="91" min="90" style="30" width="23.59"/>
    <col collapsed="false" customWidth="true" hidden="false" outlineLevel="0" max="92" min="92" style="30" width="24.11"/>
    <col collapsed="false" customWidth="true" hidden="false" outlineLevel="0" max="96" min="93" style="30" width="23.42"/>
    <col collapsed="false" customWidth="true" hidden="false" outlineLevel="0" max="97" min="97" style="30" width="23.23"/>
    <col collapsed="false" customWidth="true" hidden="false" outlineLevel="0" max="99" min="98" style="0" width="22.03"/>
    <col collapsed="false" customWidth="true" hidden="false" outlineLevel="0" max="100" min="100" style="0" width="22.55"/>
    <col collapsed="false" customWidth="true" hidden="false" outlineLevel="0" max="102" min="101" style="0" width="21.85"/>
    <col collapsed="false" customWidth="true" hidden="false" outlineLevel="0" max="104" min="103" style="0" width="23.42"/>
    <col collapsed="false" customWidth="true" hidden="false" outlineLevel="0" max="105" min="105" style="0" width="23.94"/>
    <col collapsed="false" customWidth="true" hidden="false" outlineLevel="0" max="109" min="106" style="0" width="23.23"/>
    <col collapsed="false" customWidth="true" hidden="false" outlineLevel="0" max="110" min="110" style="0" width="23.08"/>
    <col collapsed="false" customWidth="true" hidden="false" outlineLevel="0" max="111" min="111" style="0" width="20.11"/>
    <col collapsed="false" customWidth="true" hidden="false" outlineLevel="0" max="112" min="112" style="0" width="19.08"/>
    <col collapsed="false" customWidth="true" hidden="false" outlineLevel="0" max="113" min="113" style="0" width="18.38"/>
    <col collapsed="false" customWidth="true" hidden="false" outlineLevel="0" max="114" min="114" style="0" width="19.08"/>
    <col collapsed="false" customWidth="true" hidden="false" outlineLevel="0" max="115" min="115" style="0" width="18.05"/>
    <col collapsed="false" customWidth="true" hidden="false" outlineLevel="0" max="116" min="116" style="0" width="18.38"/>
    <col collapsed="false" customWidth="true" hidden="false" outlineLevel="0" max="117" min="117" style="0" width="21.16"/>
    <col collapsed="false" customWidth="true" hidden="false" outlineLevel="0" max="118" min="118" style="0" width="20.11"/>
    <col collapsed="false" customWidth="true" hidden="false" outlineLevel="0" max="119" min="119" style="0" width="19.42"/>
    <col collapsed="false" customWidth="true" hidden="false" outlineLevel="0" max="120" min="120" style="0" width="25.33"/>
    <col collapsed="false" customWidth="true" hidden="false" outlineLevel="0" max="121" min="121" style="0" width="24.29"/>
    <col collapsed="false" customWidth="true" hidden="false" outlineLevel="0" max="122" min="122" style="0" width="23.59"/>
    <col collapsed="false" customWidth="true" hidden="false" outlineLevel="0" max="123" min="123" style="0" width="20.83"/>
    <col collapsed="false" customWidth="true" hidden="false" outlineLevel="0" max="124" min="124" style="0" width="19.77"/>
    <col collapsed="false" customWidth="true" hidden="false" outlineLevel="0" max="125" min="125" style="0" width="19.08"/>
    <col collapsed="false" customWidth="true" hidden="false" outlineLevel="0" max="126" min="126" style="0" width="19.25"/>
    <col collapsed="false" customWidth="true" hidden="false" outlineLevel="0" max="127" min="127" style="0" width="17.67"/>
    <col collapsed="false" customWidth="true" hidden="false" outlineLevel="0" max="128" min="128" style="0" width="19.25"/>
    <col collapsed="false" customWidth="true" hidden="false" outlineLevel="0" max="129" min="129" style="0" width="18.9"/>
    <col collapsed="false" customWidth="true" hidden="false" outlineLevel="0" max="131" min="130" style="0" width="19.25"/>
    <col collapsed="false" customWidth="true" hidden="false" outlineLevel="0" max="133" min="132" style="0" width="18.05"/>
    <col collapsed="false" customWidth="true" hidden="false" outlineLevel="0" max="134" min="134" style="0" width="18.73"/>
    <col collapsed="false" customWidth="true" hidden="false" outlineLevel="0" max="136" min="135" style="0" width="19.08"/>
    <col collapsed="false" customWidth="true" hidden="false" outlineLevel="0" max="139" min="137" style="0" width="17.86"/>
    <col collapsed="false" customWidth="true" hidden="false" outlineLevel="0" max="140" min="140" style="0" width="19.94"/>
    <col collapsed="false" customWidth="true" hidden="false" outlineLevel="0" max="141" min="141" style="0" width="17.67"/>
    <col collapsed="false" customWidth="true" hidden="false" outlineLevel="0" max="145" min="142" style="0" width="19.6"/>
    <col collapsed="false" customWidth="true" hidden="false" outlineLevel="0" max="149" min="146" style="0" width="19.42"/>
    <col collapsed="false" customWidth="true" hidden="false" outlineLevel="0" max="150" min="150" style="0" width="19.77"/>
    <col collapsed="false" customWidth="true" hidden="false" outlineLevel="0" max="153" min="151" style="0" width="20.3"/>
    <col collapsed="false" customWidth="true" hidden="false" outlineLevel="0" max="154" min="154" style="0" width="21.34"/>
    <col collapsed="false" customWidth="true" hidden="false" outlineLevel="0" max="155" min="155" style="0" width="21.51"/>
    <col collapsed="false" customWidth="true" hidden="false" outlineLevel="0" max="156" min="156" style="0" width="19.25"/>
    <col collapsed="false" customWidth="true" hidden="false" outlineLevel="0" max="157" min="157" style="0" width="19.6"/>
    <col collapsed="false" customWidth="true" hidden="false" outlineLevel="0" max="158" min="158" style="0" width="20.11"/>
    <col collapsed="false" customWidth="true" hidden="false" outlineLevel="0" max="159" min="159" style="0" width="19.42"/>
    <col collapsed="false" customWidth="true" hidden="false" outlineLevel="0" max="161" min="160" style="0" width="20.11"/>
    <col collapsed="false" customWidth="true" hidden="false" outlineLevel="0" max="162" min="162" style="0" width="21.16"/>
    <col collapsed="false" customWidth="true" hidden="false" outlineLevel="0" max="163" min="163" style="0" width="21.34"/>
    <col collapsed="false" customWidth="true" hidden="false" outlineLevel="0" max="164" min="164" style="0" width="20.11"/>
    <col collapsed="false" customWidth="true" hidden="false" outlineLevel="0" max="165" min="165" style="0" width="19.77"/>
    <col collapsed="false" customWidth="true" hidden="false" outlineLevel="0" max="166" min="166" style="0" width="19.94"/>
    <col collapsed="false" customWidth="true" hidden="false" outlineLevel="0" max="167" min="167" style="0" width="19.42"/>
    <col collapsed="false" customWidth="true" hidden="false" outlineLevel="0" max="168" min="168" style="0" width="19.77"/>
    <col collapsed="false" customWidth="true" hidden="false" outlineLevel="0" max="169" min="169" style="0" width="19.6"/>
    <col collapsed="false" customWidth="true" hidden="false" outlineLevel="0" max="170" min="170" style="0" width="19.77"/>
    <col collapsed="false" customWidth="true" hidden="false" outlineLevel="0" max="171" min="171" style="0" width="19.25"/>
    <col collapsed="false" customWidth="true" hidden="false" outlineLevel="0" max="172" min="172" style="0" width="19.6"/>
    <col collapsed="false" customWidth="true" hidden="false" outlineLevel="0" max="173" min="173" style="0" width="11.43"/>
    <col collapsed="false" customWidth="true" hidden="false" outlineLevel="0" max="174" min="174" style="0" width="11.11"/>
    <col collapsed="false" customWidth="true" hidden="false" outlineLevel="0" max="175" min="175" style="0" width="11.43"/>
    <col collapsed="false" customWidth="true" hidden="false" outlineLevel="0" max="176" min="176" style="0" width="15.61"/>
    <col collapsed="false" customWidth="true" hidden="false" outlineLevel="0" max="177" min="177" style="0" width="11.11"/>
  </cols>
  <sheetData>
    <row r="1" customFormat="false" ht="12.8" hidden="false" customHeight="false" outlineLevel="0" collapsed="false">
      <c r="A1" s="1" t="str">
        <f aca="false">AMP_invivo_sekarang!A1</f>
        <v>study</v>
      </c>
      <c r="B1" s="1" t="str">
        <f aca="false">AMP_invivo_sekarang!B1</f>
        <v>author</v>
      </c>
      <c r="C1" s="1" t="str">
        <f aca="false">AMP_invivo_sekarang!C1</f>
        <v>year</v>
      </c>
      <c r="D1" s="1" t="str">
        <f aca="false">AMP_invivo_sekarang!D1</f>
        <v>peptide</v>
      </c>
      <c r="E1" s="1" t="str">
        <f aca="false">AMP_invivo_sekarang!E1</f>
        <v>purity</v>
      </c>
      <c r="F1" s="1" t="s">
        <v>283</v>
      </c>
      <c r="G1" s="1" t="str">
        <f aca="false">AMP_invivo_sekarang!F1</f>
        <v>treatment</v>
      </c>
      <c r="H1" s="1" t="str">
        <f aca="false">AMP_invivo_sekarang!G1</f>
        <v>level</v>
      </c>
      <c r="I1" s="29" t="s">
        <v>284</v>
      </c>
      <c r="J1" s="1" t="str">
        <f aca="false">AMP_invivo_sekarang!H1</f>
        <v>broiler</v>
      </c>
      <c r="K1" s="1" t="s">
        <v>285</v>
      </c>
      <c r="L1" s="1" t="str">
        <f aca="false">AMP_invivo_sekarang!I1</f>
        <v>sex</v>
      </c>
      <c r="M1" s="1" t="s">
        <v>286</v>
      </c>
      <c r="N1" s="1" t="str">
        <f aca="false">AMP_invivo_sekarang!J1</f>
        <v>period_starter</v>
      </c>
      <c r="O1" s="1" t="str">
        <f aca="false">AMP_invivo_sekarang!K1</f>
        <v>period_finisher</v>
      </c>
      <c r="P1" s="1" t="str">
        <f aca="false">AMP_invivo_sekarang!L1</f>
        <v>period_total</v>
      </c>
      <c r="Q1" s="4" t="s">
        <v>292</v>
      </c>
      <c r="R1" s="4" t="s">
        <v>293</v>
      </c>
      <c r="S1" s="27" t="s">
        <v>294</v>
      </c>
      <c r="T1" s="27" t="s">
        <v>295</v>
      </c>
      <c r="U1" s="4" t="s">
        <v>296</v>
      </c>
      <c r="V1" s="4" t="s">
        <v>297</v>
      </c>
      <c r="W1" s="27" t="s">
        <v>298</v>
      </c>
      <c r="X1" s="27" t="s">
        <v>299</v>
      </c>
      <c r="Y1" s="4" t="s">
        <v>300</v>
      </c>
      <c r="Z1" s="4" t="s">
        <v>301</v>
      </c>
      <c r="AA1" s="27" t="s">
        <v>302</v>
      </c>
      <c r="AB1" s="27" t="s">
        <v>303</v>
      </c>
      <c r="AC1" s="4" t="s">
        <v>304</v>
      </c>
      <c r="AD1" s="4" t="s">
        <v>305</v>
      </c>
      <c r="AE1" s="27" t="s">
        <v>306</v>
      </c>
      <c r="AF1" s="27" t="s">
        <v>307</v>
      </c>
      <c r="AG1" s="27" t="s">
        <v>308</v>
      </c>
      <c r="AH1" s="27" t="s">
        <v>309</v>
      </c>
      <c r="AI1" s="27" t="s">
        <v>310</v>
      </c>
      <c r="AJ1" s="27" t="s">
        <v>311</v>
      </c>
      <c r="AK1" s="4" t="s">
        <v>312</v>
      </c>
      <c r="AL1" s="4" t="s">
        <v>313</v>
      </c>
      <c r="AM1" s="4" t="s">
        <v>314</v>
      </c>
      <c r="AN1" s="4" t="s">
        <v>315</v>
      </c>
      <c r="AO1" s="4" t="s">
        <v>316</v>
      </c>
      <c r="AP1" s="27" t="s">
        <v>317</v>
      </c>
      <c r="AQ1" s="27" t="s">
        <v>318</v>
      </c>
      <c r="AR1" s="27" t="s">
        <v>319</v>
      </c>
      <c r="AS1" s="4" t="s">
        <v>320</v>
      </c>
      <c r="AT1" s="4" t="s">
        <v>321</v>
      </c>
      <c r="AU1" s="4" t="s">
        <v>322</v>
      </c>
      <c r="AV1" s="4" t="s">
        <v>323</v>
      </c>
      <c r="AW1" s="4" t="s">
        <v>324</v>
      </c>
      <c r="AX1" s="27" t="s">
        <v>325</v>
      </c>
      <c r="AY1" s="27" t="s">
        <v>326</v>
      </c>
      <c r="AZ1" s="4" t="s">
        <v>327</v>
      </c>
      <c r="BA1" s="4" t="s">
        <v>328</v>
      </c>
      <c r="BB1" s="27" t="s">
        <v>329</v>
      </c>
      <c r="BC1" s="27" t="s">
        <v>330</v>
      </c>
      <c r="BD1" s="4" t="s">
        <v>331</v>
      </c>
      <c r="BE1" s="4" t="s">
        <v>332</v>
      </c>
      <c r="BF1" s="4" t="s">
        <v>333</v>
      </c>
      <c r="BG1" s="4" t="s">
        <v>334</v>
      </c>
      <c r="BH1" s="4" t="s">
        <v>335</v>
      </c>
      <c r="BI1" s="4" t="s">
        <v>336</v>
      </c>
      <c r="BJ1" s="4" t="s">
        <v>337</v>
      </c>
      <c r="BK1" s="4" t="s">
        <v>338</v>
      </c>
      <c r="BL1" s="4" t="s">
        <v>339</v>
      </c>
      <c r="BM1" s="4" t="s">
        <v>340</v>
      </c>
      <c r="BN1" s="4" t="s">
        <v>341</v>
      </c>
      <c r="BO1" s="4" t="s">
        <v>342</v>
      </c>
      <c r="BP1" s="4" t="s">
        <v>343</v>
      </c>
      <c r="BQ1" s="4" t="s">
        <v>344</v>
      </c>
      <c r="BR1" s="9" t="s">
        <v>345</v>
      </c>
      <c r="BS1" s="4" t="s">
        <v>346</v>
      </c>
      <c r="BT1" s="4" t="s">
        <v>347</v>
      </c>
      <c r="BU1" s="27" t="s">
        <v>348</v>
      </c>
      <c r="BV1" s="27" t="s">
        <v>349</v>
      </c>
      <c r="BW1" s="27" t="s">
        <v>350</v>
      </c>
      <c r="BX1" s="27" t="s">
        <v>351</v>
      </c>
      <c r="BY1" s="27" t="s">
        <v>352</v>
      </c>
      <c r="BZ1" s="27" t="s">
        <v>353</v>
      </c>
      <c r="CA1" s="31" t="s">
        <v>354</v>
      </c>
      <c r="CB1" s="4" t="s">
        <v>355</v>
      </c>
      <c r="CC1" s="4" t="s">
        <v>356</v>
      </c>
      <c r="CD1" s="27" t="s">
        <v>357</v>
      </c>
      <c r="CE1" s="27" t="s">
        <v>358</v>
      </c>
      <c r="CF1" s="27" t="s">
        <v>359</v>
      </c>
      <c r="CG1" s="27" t="s">
        <v>360</v>
      </c>
      <c r="CH1" s="27" t="s">
        <v>361</v>
      </c>
      <c r="CI1" s="27" t="s">
        <v>362</v>
      </c>
      <c r="CJ1" s="27" t="s">
        <v>363</v>
      </c>
      <c r="CK1" s="4" t="s">
        <v>364</v>
      </c>
      <c r="CL1" s="27" t="s">
        <v>365</v>
      </c>
      <c r="CM1" s="27" t="s">
        <v>366</v>
      </c>
      <c r="CN1" s="27" t="s">
        <v>367</v>
      </c>
      <c r="CO1" s="27" t="s">
        <v>368</v>
      </c>
      <c r="CP1" s="4" t="s">
        <v>369</v>
      </c>
      <c r="CQ1" s="4" t="s">
        <v>370</v>
      </c>
      <c r="CR1" s="27" t="s">
        <v>371</v>
      </c>
      <c r="CS1" s="27" t="s">
        <v>372</v>
      </c>
      <c r="CT1" s="27" t="s">
        <v>373</v>
      </c>
      <c r="CU1" s="27" t="s">
        <v>374</v>
      </c>
      <c r="CV1" s="27" t="s">
        <v>375</v>
      </c>
      <c r="CW1" s="27" t="s">
        <v>376</v>
      </c>
      <c r="CX1" s="4" t="s">
        <v>377</v>
      </c>
      <c r="CY1" s="27" t="s">
        <v>378</v>
      </c>
      <c r="CZ1" s="27" t="s">
        <v>379</v>
      </c>
      <c r="DA1" s="27" t="s">
        <v>380</v>
      </c>
      <c r="DB1" s="27" t="s">
        <v>381</v>
      </c>
      <c r="DC1" s="4" t="s">
        <v>382</v>
      </c>
      <c r="DD1" s="27" t="s">
        <v>383</v>
      </c>
      <c r="DE1" s="27" t="s">
        <v>384</v>
      </c>
      <c r="DF1" s="4" t="s">
        <v>385</v>
      </c>
      <c r="DG1" s="27" t="s">
        <v>386</v>
      </c>
      <c r="DH1" s="27" t="s">
        <v>387</v>
      </c>
      <c r="DI1" s="27" t="s">
        <v>388</v>
      </c>
      <c r="DJ1" s="27" t="s">
        <v>389</v>
      </c>
      <c r="DK1" s="4" t="s">
        <v>390</v>
      </c>
      <c r="DL1" s="4" t="s">
        <v>391</v>
      </c>
      <c r="DM1" s="27" t="s">
        <v>392</v>
      </c>
      <c r="DN1" s="27" t="s">
        <v>393</v>
      </c>
      <c r="DO1" s="27" t="s">
        <v>394</v>
      </c>
      <c r="DP1" s="31" t="s">
        <v>395</v>
      </c>
      <c r="DQ1" s="31" t="s">
        <v>396</v>
      </c>
      <c r="DR1" s="31" t="s">
        <v>397</v>
      </c>
      <c r="DS1" s="27" t="s">
        <v>398</v>
      </c>
      <c r="DT1" s="27" t="s">
        <v>399</v>
      </c>
      <c r="DU1" s="27" t="s">
        <v>400</v>
      </c>
      <c r="DV1" s="4" t="s">
        <v>401</v>
      </c>
      <c r="DW1" s="4" t="s">
        <v>402</v>
      </c>
      <c r="DX1" s="4" t="s">
        <v>403</v>
      </c>
      <c r="DY1" s="4" t="s">
        <v>404</v>
      </c>
      <c r="DZ1" s="4" t="s">
        <v>405</v>
      </c>
      <c r="EA1" s="4" t="s">
        <v>406</v>
      </c>
      <c r="EB1" s="4" t="s">
        <v>407</v>
      </c>
      <c r="EC1" s="4" t="s">
        <v>408</v>
      </c>
      <c r="ED1" s="4" t="s">
        <v>409</v>
      </c>
      <c r="EE1" s="4" t="s">
        <v>410</v>
      </c>
      <c r="EF1" s="4" t="s">
        <v>411</v>
      </c>
      <c r="EG1" s="4" t="s">
        <v>412</v>
      </c>
      <c r="EH1" s="4" t="s">
        <v>413</v>
      </c>
      <c r="EI1" s="4" t="s">
        <v>414</v>
      </c>
      <c r="EJ1" s="4" t="s">
        <v>415</v>
      </c>
      <c r="EK1" s="4" t="s">
        <v>416</v>
      </c>
      <c r="EL1" s="4" t="s">
        <v>417</v>
      </c>
      <c r="EM1" s="4" t="s">
        <v>418</v>
      </c>
      <c r="EN1" s="4" t="s">
        <v>419</v>
      </c>
      <c r="EO1" s="4" t="s">
        <v>420</v>
      </c>
      <c r="EP1" s="4" t="s">
        <v>421</v>
      </c>
      <c r="EQ1" s="4" t="s">
        <v>422</v>
      </c>
      <c r="ER1" s="4" t="s">
        <v>423</v>
      </c>
      <c r="ES1" s="4" t="s">
        <v>424</v>
      </c>
      <c r="ET1" s="4" t="s">
        <v>425</v>
      </c>
      <c r="EU1" s="4" t="s">
        <v>426</v>
      </c>
      <c r="EV1" s="27" t="s">
        <v>427</v>
      </c>
      <c r="EW1" s="27" t="s">
        <v>428</v>
      </c>
      <c r="EX1" s="27" t="s">
        <v>429</v>
      </c>
      <c r="EY1" s="27" t="s">
        <v>430</v>
      </c>
      <c r="EZ1" s="4" t="s">
        <v>431</v>
      </c>
      <c r="FA1" s="4" t="s">
        <v>432</v>
      </c>
      <c r="FB1" s="27" t="s">
        <v>433</v>
      </c>
      <c r="FC1" s="4" t="s">
        <v>434</v>
      </c>
      <c r="FD1" s="27" t="s">
        <v>435</v>
      </c>
      <c r="FE1" s="27" t="s">
        <v>436</v>
      </c>
      <c r="FF1" s="27" t="s">
        <v>437</v>
      </c>
      <c r="FG1" s="27" t="s">
        <v>438</v>
      </c>
      <c r="FH1" s="4" t="s">
        <v>439</v>
      </c>
      <c r="FI1" s="4" t="s">
        <v>440</v>
      </c>
      <c r="FJ1" s="4" t="s">
        <v>441</v>
      </c>
      <c r="FK1" s="4" t="s">
        <v>442</v>
      </c>
      <c r="FL1" s="4" t="s">
        <v>443</v>
      </c>
      <c r="FM1" s="4" t="s">
        <v>444</v>
      </c>
      <c r="FN1" s="4" t="s">
        <v>445</v>
      </c>
      <c r="FO1" s="4" t="s">
        <v>446</v>
      </c>
      <c r="FP1" s="4" t="s">
        <v>447</v>
      </c>
      <c r="FQ1" s="4" t="s">
        <v>287</v>
      </c>
      <c r="FR1" s="4" t="s">
        <v>288</v>
      </c>
      <c r="FS1" s="4" t="s">
        <v>289</v>
      </c>
      <c r="FT1" s="4" t="s">
        <v>290</v>
      </c>
      <c r="FU1" s="4" t="s">
        <v>291</v>
      </c>
    </row>
    <row r="2" customFormat="false" ht="12.8" hidden="false" customHeight="false" outlineLevel="0" collapsed="false">
      <c r="A2" s="1" t="n">
        <f aca="false">AMP_invivo_sekarang!A2</f>
        <v>1</v>
      </c>
      <c r="B2" s="1" t="str">
        <f aca="false">AMP_invivo_sekarang!B2</f>
        <v>Bao_et_al.</v>
      </c>
      <c r="C2" s="1" t="n">
        <f aca="false">AMP_invivo_sekarang!C2</f>
        <v>2009</v>
      </c>
      <c r="D2" s="1" t="str">
        <f aca="false">AMP_invivo_sekarang!D2</f>
        <v>control</v>
      </c>
      <c r="E2" s="1" t="str">
        <f aca="false">AMP_invivo_sekarang!E2</f>
        <v>control</v>
      </c>
      <c r="F2" s="1" t="n">
        <f aca="false">IF(E2="control",1,IF(E2="peptide",2,IF(E2="crude_peptide",3,4)))</f>
        <v>1</v>
      </c>
      <c r="G2" s="1" t="str">
        <f aca="false">AMP_invivo_sekarang!F2</f>
        <v>control</v>
      </c>
      <c r="H2" s="27" t="n">
        <f aca="false">AMP_invivo_sekarang!G2</f>
        <v>0</v>
      </c>
      <c r="I2" s="2" t="n">
        <f aca="false">H2</f>
        <v>0</v>
      </c>
      <c r="J2" s="1" t="str">
        <f aca="false">AMP_invivo_sekarang!H2</f>
        <v>Arbor_Acres</v>
      </c>
      <c r="K2" s="1" t="n">
        <f aca="false">IF(J2="Arbor_Acres", 1, IF(J2="ROSS_308", 2, IF(J2="Cobb_500", 3, IF(J2="Lohman_Brown", 4, IF(J2="Lingnan", 5, IF(J2="Unknown", 6, 7))))))</f>
        <v>1</v>
      </c>
      <c r="L2" s="1" t="str">
        <f aca="false">AMP_invivo_sekarang!I2</f>
        <v>male</v>
      </c>
      <c r="M2" s="1" t="n">
        <f aca="false">IF(L2="male", 1, IF(L2="female", 2, 3))</f>
        <v>1</v>
      </c>
      <c r="N2" s="1" t="str">
        <f aca="false">AMP_invivo_sekarang!J2</f>
        <v>1-21</v>
      </c>
      <c r="O2" s="1" t="str">
        <f aca="false">AMP_invivo_sekarang!K2</f>
        <v>22-42</v>
      </c>
      <c r="P2" s="1" t="str">
        <f aca="false">AMP_invivo_sekarang!L2</f>
        <v>1-42</v>
      </c>
      <c r="Q2" s="4" t="n">
        <v>700</v>
      </c>
      <c r="R2" s="4" t="n">
        <v>28.32</v>
      </c>
      <c r="S2" s="4" t="n">
        <v>41.23</v>
      </c>
      <c r="T2" s="4" t="n">
        <v>1.46</v>
      </c>
      <c r="U2" s="4" t="n">
        <v>1625.85</v>
      </c>
      <c r="V2" s="4" t="n">
        <v>44.09</v>
      </c>
      <c r="W2" s="4" t="n">
        <v>132.45</v>
      </c>
      <c r="X2" s="4" t="n">
        <v>3</v>
      </c>
      <c r="Y2" s="4" t="n">
        <v>1625.85</v>
      </c>
      <c r="Z2" s="4" t="n">
        <v>37.09</v>
      </c>
      <c r="AA2" s="4" t="n">
        <v>87.11</v>
      </c>
      <c r="AB2" s="4" t="n">
        <v>2.35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 t="n">
        <v>619.75</v>
      </c>
      <c r="DH2" s="4" t="n">
        <v>421.62</v>
      </c>
      <c r="DI2" s="4"/>
      <c r="DJ2" s="4" t="n">
        <v>526.01</v>
      </c>
      <c r="DK2" s="4" t="n">
        <v>357.63</v>
      </c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 t="n">
        <v>520.685</v>
      </c>
      <c r="FR2" s="4" t="n">
        <v>441.82</v>
      </c>
      <c r="FS2" s="4"/>
      <c r="FT2" s="4"/>
      <c r="FU2" s="4"/>
    </row>
    <row r="3" customFormat="false" ht="12.8" hidden="false" customHeight="false" outlineLevel="0" collapsed="false">
      <c r="A3" s="1" t="n">
        <f aca="false">AMP_invivo_sekarang!A3</f>
        <v>1</v>
      </c>
      <c r="B3" s="1" t="str">
        <f aca="false">AMP_invivo_sekarang!B3</f>
        <v>Bao_et_al.</v>
      </c>
      <c r="C3" s="1" t="n">
        <f aca="false">AMP_invivo_sekarang!C3</f>
        <v>2009</v>
      </c>
      <c r="D3" s="1" t="str">
        <f aca="false">AMP_invivo_sekarang!D3</f>
        <v>pig_antimikrobial-peptida</v>
      </c>
      <c r="E3" s="1" t="str">
        <f aca="false">AMP_invivo_sekarang!E3</f>
        <v>purified_peptide</v>
      </c>
      <c r="F3" s="1" t="n">
        <f aca="false">IF(E3="control",1,IF(E3="peptide",2,IF(E3="crude_peptide",3,4)))</f>
        <v>4</v>
      </c>
      <c r="G3" s="1" t="str">
        <f aca="false">AMP_invivo_sekarang!F3</f>
        <v>feed</v>
      </c>
      <c r="H3" s="27" t="n">
        <f aca="false">AMP_invivo_sekarang!G3</f>
        <v>150</v>
      </c>
      <c r="I3" s="2" t="n">
        <f aca="false">H3</f>
        <v>150</v>
      </c>
      <c r="J3" s="1" t="str">
        <f aca="false">AMP_invivo_sekarang!H3</f>
        <v>Arbor_Acres</v>
      </c>
      <c r="K3" s="1" t="n">
        <f aca="false">IF(J3="Arbor_Acres", 1, IF(J3="ROSS_308", 2, IF(J3="Cobb_500", 3, IF(J3="Lohman_Brown", 4, IF(J3="Lingnan", 5, IF(J3="Unknown", 6, 7))))))</f>
        <v>1</v>
      </c>
      <c r="L3" s="1" t="str">
        <f aca="false">AMP_invivo_sekarang!I3</f>
        <v>male</v>
      </c>
      <c r="M3" s="1" t="n">
        <f aca="false">IF(L3="male", 1, IF(L3="female", 2, 3))</f>
        <v>1</v>
      </c>
      <c r="N3" s="1" t="str">
        <f aca="false">AMP_invivo_sekarang!J3</f>
        <v>1-21</v>
      </c>
      <c r="O3" s="1" t="str">
        <f aca="false">AMP_invivo_sekarang!K3</f>
        <v>22-42</v>
      </c>
      <c r="P3" s="1" t="str">
        <f aca="false">AMP_invivo_sekarang!L3</f>
        <v>1-42</v>
      </c>
      <c r="Q3" s="4" t="n">
        <v>843.33</v>
      </c>
      <c r="R3" s="4" t="n">
        <v>35.3</v>
      </c>
      <c r="S3" s="4" t="n">
        <v>41.11</v>
      </c>
      <c r="T3" s="4" t="n">
        <v>1.16</v>
      </c>
      <c r="U3" s="4" t="n">
        <v>1912.33</v>
      </c>
      <c r="V3" s="4" t="n">
        <v>50.9</v>
      </c>
      <c r="W3" s="4" t="n">
        <v>133.89</v>
      </c>
      <c r="X3" s="4" t="n">
        <v>2.63</v>
      </c>
      <c r="Y3" s="4" t="n">
        <v>1912.33</v>
      </c>
      <c r="Z3" s="4" t="n">
        <v>44.15</v>
      </c>
      <c r="AA3" s="4" t="n">
        <v>88.62</v>
      </c>
      <c r="AB3" s="4" t="n">
        <v>2.01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 t="n">
        <v>753.63</v>
      </c>
      <c r="DH3" s="4" t="n">
        <v>588.96</v>
      </c>
      <c r="DI3" s="4"/>
      <c r="DJ3" s="4" t="n">
        <v>672.43</v>
      </c>
      <c r="DK3" s="4" t="n">
        <v>510.31</v>
      </c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 t="n">
        <v>671.295</v>
      </c>
      <c r="FR3" s="4" t="n">
        <v>591.37</v>
      </c>
      <c r="FS3" s="4"/>
      <c r="FT3" s="4"/>
      <c r="FU3" s="4"/>
    </row>
    <row r="4" customFormat="false" ht="12.8" hidden="false" customHeight="false" outlineLevel="0" collapsed="false">
      <c r="A4" s="1" t="n">
        <f aca="false">AMP_invivo_sekarang!A4</f>
        <v>1</v>
      </c>
      <c r="B4" s="1" t="str">
        <f aca="false">AMP_invivo_sekarang!B4</f>
        <v>Bao_et_al.</v>
      </c>
      <c r="C4" s="1" t="n">
        <f aca="false">AMP_invivo_sekarang!C4</f>
        <v>2009</v>
      </c>
      <c r="D4" s="1" t="str">
        <f aca="false">AMP_invivo_sekarang!D4</f>
        <v>pig_antimikrobial-peptida</v>
      </c>
      <c r="E4" s="1" t="str">
        <f aca="false">AMP_invivo_sekarang!E4</f>
        <v>purified_peptide</v>
      </c>
      <c r="F4" s="1" t="n">
        <f aca="false">IF(E4="control",1,IF(E4="peptide",2,IF(E4="crude_peptide",3,4)))</f>
        <v>4</v>
      </c>
      <c r="G4" s="1" t="str">
        <f aca="false">AMP_invivo_sekarang!F4</f>
        <v>feed</v>
      </c>
      <c r="H4" s="27" t="n">
        <f aca="false">AMP_invivo_sekarang!G4</f>
        <v>200</v>
      </c>
      <c r="I4" s="2" t="n">
        <f aca="false">H4</f>
        <v>200</v>
      </c>
      <c r="J4" s="1" t="str">
        <f aca="false">AMP_invivo_sekarang!H4</f>
        <v>Arbor_Acres</v>
      </c>
      <c r="K4" s="1" t="n">
        <f aca="false">IF(J4="Arbor_Acres", 1, IF(J4="ROSS_308", 2, IF(J4="Cobb_500", 3, IF(J4="Lohman_Brown", 4, IF(J4="Lingnan", 5, IF(J4="Unknown", 6, 7))))))</f>
        <v>1</v>
      </c>
      <c r="L4" s="1" t="str">
        <f aca="false">AMP_invivo_sekarang!I4</f>
        <v>male</v>
      </c>
      <c r="M4" s="1" t="n">
        <f aca="false">IF(L4="male", 1, IF(L4="female", 2, 3))</f>
        <v>1</v>
      </c>
      <c r="N4" s="1" t="str">
        <f aca="false">AMP_invivo_sekarang!J4</f>
        <v>1-21</v>
      </c>
      <c r="O4" s="1" t="str">
        <f aca="false">AMP_invivo_sekarang!K4</f>
        <v>22-42</v>
      </c>
      <c r="P4" s="1" t="str">
        <f aca="false">AMP_invivo_sekarang!L4</f>
        <v>1-42</v>
      </c>
      <c r="Q4" s="4" t="n">
        <v>868.32</v>
      </c>
      <c r="R4" s="4" t="n">
        <v>36.48</v>
      </c>
      <c r="S4" s="4" t="n">
        <v>41.29</v>
      </c>
      <c r="T4" s="4" t="n">
        <v>1.13</v>
      </c>
      <c r="U4" s="4" t="n">
        <v>1924.18</v>
      </c>
      <c r="V4" s="4" t="n">
        <v>50.28</v>
      </c>
      <c r="W4" s="4" t="n">
        <v>133.12</v>
      </c>
      <c r="X4" s="4" t="n">
        <v>2.65</v>
      </c>
      <c r="Y4" s="4" t="n">
        <v>1924.18</v>
      </c>
      <c r="Z4" s="4" t="n">
        <v>44.44</v>
      </c>
      <c r="AA4" s="4" t="n">
        <v>88.34</v>
      </c>
      <c r="AB4" s="4" t="n">
        <v>1.99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 t="n">
        <v>735.49</v>
      </c>
      <c r="DH4" s="4" t="n">
        <v>472.01</v>
      </c>
      <c r="DI4" s="4"/>
      <c r="DJ4" s="4" t="n">
        <v>650.24</v>
      </c>
      <c r="DK4" s="4" t="n">
        <v>412.65</v>
      </c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 t="n">
        <v>603.75</v>
      </c>
      <c r="FR4" s="4" t="n">
        <v>531.445</v>
      </c>
      <c r="FS4" s="4"/>
      <c r="FT4" s="4"/>
      <c r="FU4" s="4"/>
    </row>
    <row r="5" customFormat="false" ht="12.8" hidden="false" customHeight="false" outlineLevel="0" collapsed="false">
      <c r="A5" s="1" t="n">
        <f aca="false">AMP_invivo_sekarang!A5</f>
        <v>2</v>
      </c>
      <c r="B5" s="1" t="str">
        <f aca="false">AMP_invivo_sekarang!B5</f>
        <v>Bao_et_al.</v>
      </c>
      <c r="C5" s="1" t="n">
        <f aca="false">AMP_invivo_sekarang!C5</f>
        <v>2009</v>
      </c>
      <c r="D5" s="1" t="str">
        <f aca="false">AMP_invivo_sekarang!D5</f>
        <v>control</v>
      </c>
      <c r="E5" s="1" t="str">
        <f aca="false">AMP_invivo_sekarang!E5</f>
        <v>control</v>
      </c>
      <c r="F5" s="1" t="n">
        <f aca="false">IF(E5="control",1,IF(E5="peptide",2,IF(E5="crude_peptide",3,4)))</f>
        <v>1</v>
      </c>
      <c r="G5" s="1" t="str">
        <f aca="false">AMP_invivo_sekarang!F5</f>
        <v>control</v>
      </c>
      <c r="H5" s="27" t="n">
        <f aca="false">AMP_invivo_sekarang!G5</f>
        <v>0</v>
      </c>
      <c r="I5" s="2" t="n">
        <f aca="false">H5</f>
        <v>0</v>
      </c>
      <c r="J5" s="1" t="str">
        <f aca="false">AMP_invivo_sekarang!H5</f>
        <v>Arbor_Acres</v>
      </c>
      <c r="K5" s="1" t="n">
        <f aca="false">IF(J5="Arbor_Acres", 1, IF(J5="ROSS_308", 2, IF(J5="Cobb_500", 3, IF(J5="Lohman_Brown", 4, IF(J5="Lingnan", 5, IF(J5="Unknown", 6, 7))))))</f>
        <v>1</v>
      </c>
      <c r="L5" s="1" t="str">
        <f aca="false">AMP_invivo_sekarang!I5</f>
        <v>male</v>
      </c>
      <c r="M5" s="1" t="n">
        <f aca="false">IF(L5="male", 1, IF(L5="female", 2, 3))</f>
        <v>1</v>
      </c>
      <c r="N5" s="1" t="str">
        <f aca="false">AMP_invivo_sekarang!J5</f>
        <v>1-21</v>
      </c>
      <c r="O5" s="1" t="str">
        <f aca="false">AMP_invivo_sekarang!K5</f>
        <v>22-42</v>
      </c>
      <c r="P5" s="1" t="str">
        <f aca="false">AMP_invivo_sekarang!L5</f>
        <v>1-42</v>
      </c>
      <c r="Q5" s="4" t="n">
        <v>700</v>
      </c>
      <c r="R5" s="4" t="n">
        <v>28.32</v>
      </c>
      <c r="S5" s="4" t="n">
        <v>41.23</v>
      </c>
      <c r="T5" s="4" t="n">
        <v>1.46</v>
      </c>
      <c r="U5" s="4" t="n">
        <v>1625.85</v>
      </c>
      <c r="V5" s="4" t="n">
        <v>44.09</v>
      </c>
      <c r="W5" s="4" t="n">
        <v>132.45</v>
      </c>
      <c r="X5" s="4" t="n">
        <v>3</v>
      </c>
      <c r="Y5" s="4" t="n">
        <v>1625.85</v>
      </c>
      <c r="Z5" s="4" t="n">
        <v>37.09</v>
      </c>
      <c r="AA5" s="4" t="n">
        <v>87.11</v>
      </c>
      <c r="AB5" s="4" t="n">
        <v>2.35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 t="n">
        <v>619.75</v>
      </c>
      <c r="DH5" s="4" t="n">
        <v>421.62</v>
      </c>
      <c r="DI5" s="4"/>
      <c r="DJ5" s="4" t="n">
        <v>526.01</v>
      </c>
      <c r="DK5" s="4" t="n">
        <v>357.63</v>
      </c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 t="n">
        <v>520.685</v>
      </c>
      <c r="FR5" s="4" t="n">
        <v>441.82</v>
      </c>
      <c r="FS5" s="4"/>
      <c r="FT5" s="4"/>
      <c r="FU5" s="4"/>
    </row>
    <row r="6" customFormat="false" ht="12.8" hidden="false" customHeight="false" outlineLevel="0" collapsed="false">
      <c r="A6" s="1" t="n">
        <f aca="false">AMP_invivo_sekarang!A6</f>
        <v>2</v>
      </c>
      <c r="B6" s="1" t="str">
        <f aca="false">AMP_invivo_sekarang!B6</f>
        <v>Bao_et_al.</v>
      </c>
      <c r="C6" s="1" t="n">
        <f aca="false">AMP_invivo_sekarang!C6</f>
        <v>2009</v>
      </c>
      <c r="D6" s="1" t="str">
        <f aca="false">AMP_invivo_sekarang!D6</f>
        <v>pig_antimikrobial-peptida</v>
      </c>
      <c r="E6" s="1" t="str">
        <f aca="false">AMP_invivo_sekarang!E6</f>
        <v>purified_peptide</v>
      </c>
      <c r="F6" s="1" t="n">
        <f aca="false">IF(E6="control",1,IF(E6="peptide",2,IF(E6="crude_peptide",3,4)))</f>
        <v>4</v>
      </c>
      <c r="G6" s="1" t="str">
        <f aca="false">AMP_invivo_sekarang!F6</f>
        <v>water</v>
      </c>
      <c r="H6" s="27" t="n">
        <f aca="false">AMP_invivo_sekarang!G6</f>
        <v>20</v>
      </c>
      <c r="I6" s="2" t="n">
        <f aca="false">H6</f>
        <v>20</v>
      </c>
      <c r="J6" s="1" t="str">
        <f aca="false">AMP_invivo_sekarang!H6</f>
        <v>Arbor_Acres</v>
      </c>
      <c r="K6" s="1" t="n">
        <f aca="false">IF(J6="Arbor_Acres", 1, IF(J6="ROSS_308", 2, IF(J6="Cobb_500", 3, IF(J6="Lohman_Brown", 4, IF(J6="Lingnan", 5, IF(J6="Unknown", 6, 7))))))</f>
        <v>1</v>
      </c>
      <c r="L6" s="1" t="str">
        <f aca="false">AMP_invivo_sekarang!I6</f>
        <v>male</v>
      </c>
      <c r="M6" s="1" t="n">
        <f aca="false">IF(L6="male", 1, IF(L6="female", 2, 3))</f>
        <v>1</v>
      </c>
      <c r="N6" s="1" t="str">
        <f aca="false">AMP_invivo_sekarang!J6</f>
        <v>1-21</v>
      </c>
      <c r="O6" s="1" t="str">
        <f aca="false">AMP_invivo_sekarang!K6</f>
        <v>22-42</v>
      </c>
      <c r="P6" s="1" t="str">
        <f aca="false">AMP_invivo_sekarang!L6</f>
        <v>1-42</v>
      </c>
      <c r="Q6" s="4" t="n">
        <v>892.52</v>
      </c>
      <c r="R6" s="4" t="n">
        <v>37.71</v>
      </c>
      <c r="S6" s="4" t="n">
        <v>41.42</v>
      </c>
      <c r="T6" s="4" t="n">
        <v>1.1</v>
      </c>
      <c r="U6" s="4" t="n">
        <v>1924.83</v>
      </c>
      <c r="V6" s="4" t="n">
        <v>49.16</v>
      </c>
      <c r="W6" s="4" t="n">
        <v>133.29</v>
      </c>
      <c r="X6" s="4" t="n">
        <v>2.71</v>
      </c>
      <c r="Y6" s="4" t="n">
        <v>1924.83</v>
      </c>
      <c r="Z6" s="4" t="n">
        <v>44.49</v>
      </c>
      <c r="AA6" s="4" t="n">
        <v>88.46</v>
      </c>
      <c r="AB6" s="4" t="n">
        <v>1.99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 t="n">
        <v>842.74</v>
      </c>
      <c r="DH6" s="4" t="n">
        <v>548.49</v>
      </c>
      <c r="DI6" s="4"/>
      <c r="DJ6" s="4" t="n">
        <v>737.61</v>
      </c>
      <c r="DK6" s="4" t="n">
        <v>483.38</v>
      </c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 t="n">
        <v>695.615</v>
      </c>
      <c r="FR6" s="4" t="n">
        <v>610.495</v>
      </c>
      <c r="FS6" s="4"/>
      <c r="FT6" s="4"/>
      <c r="FU6" s="4"/>
    </row>
    <row r="7" customFormat="false" ht="12.8" hidden="false" customHeight="false" outlineLevel="0" collapsed="false">
      <c r="A7" s="1" t="n">
        <f aca="false">AMP_invivo_sekarang!A7</f>
        <v>2</v>
      </c>
      <c r="B7" s="1" t="str">
        <f aca="false">AMP_invivo_sekarang!B7</f>
        <v>Bao_et_al.</v>
      </c>
      <c r="C7" s="1" t="n">
        <f aca="false">AMP_invivo_sekarang!C7</f>
        <v>2009</v>
      </c>
      <c r="D7" s="1" t="str">
        <f aca="false">AMP_invivo_sekarang!D7</f>
        <v>pig_antimikrobial-peptida</v>
      </c>
      <c r="E7" s="1" t="str">
        <f aca="false">AMP_invivo_sekarang!E7</f>
        <v>purified_peptide</v>
      </c>
      <c r="F7" s="1" t="n">
        <f aca="false">IF(E7="control",1,IF(E7="peptide",2,IF(E7="crude_peptide",3,4)))</f>
        <v>4</v>
      </c>
      <c r="G7" s="1" t="str">
        <f aca="false">AMP_invivo_sekarang!F7</f>
        <v>water</v>
      </c>
      <c r="H7" s="27" t="n">
        <f aca="false">AMP_invivo_sekarang!G7</f>
        <v>30</v>
      </c>
      <c r="I7" s="2" t="n">
        <f aca="false">H7</f>
        <v>30</v>
      </c>
      <c r="J7" s="1" t="str">
        <f aca="false">AMP_invivo_sekarang!H7</f>
        <v>Arbor_Acres</v>
      </c>
      <c r="K7" s="1" t="n">
        <f aca="false">IF(J7="Arbor_Acres", 1, IF(J7="ROSS_308", 2, IF(J7="Cobb_500", 3, IF(J7="Lohman_Brown", 4, IF(J7="Lingnan", 5, IF(J7="Unknown", 6, 7))))))</f>
        <v>1</v>
      </c>
      <c r="L7" s="1" t="str">
        <f aca="false">AMP_invivo_sekarang!I7</f>
        <v>male</v>
      </c>
      <c r="M7" s="1" t="n">
        <f aca="false">IF(L7="male", 1, IF(L7="female", 2, 3))</f>
        <v>1</v>
      </c>
      <c r="N7" s="1" t="str">
        <f aca="false">AMP_invivo_sekarang!J7</f>
        <v>1-21</v>
      </c>
      <c r="O7" s="1" t="str">
        <f aca="false">AMP_invivo_sekarang!K7</f>
        <v>22-42</v>
      </c>
      <c r="P7" s="1" t="str">
        <f aca="false">AMP_invivo_sekarang!L7</f>
        <v>1-42</v>
      </c>
      <c r="Q7" s="4" t="n">
        <v>869.47</v>
      </c>
      <c r="R7" s="4" t="n">
        <v>36.57</v>
      </c>
      <c r="S7" s="4" t="n">
        <v>41.39</v>
      </c>
      <c r="T7" s="4" t="n">
        <v>1.13</v>
      </c>
      <c r="U7" s="4" t="n">
        <v>1923.63</v>
      </c>
      <c r="V7" s="4" t="n">
        <v>50.2</v>
      </c>
      <c r="W7" s="4" t="n">
        <v>133.56</v>
      </c>
      <c r="X7" s="4" t="n">
        <v>2.66</v>
      </c>
      <c r="Y7" s="4" t="n">
        <v>1923.63</v>
      </c>
      <c r="Z7" s="4" t="n">
        <v>44.44</v>
      </c>
      <c r="AA7" s="4" t="n">
        <v>88.59</v>
      </c>
      <c r="AB7" s="4" t="n">
        <v>1.99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 t="n">
        <v>787.18</v>
      </c>
      <c r="DH7" s="4" t="n">
        <v>576.48</v>
      </c>
      <c r="DI7" s="4"/>
      <c r="DJ7" s="4" t="n">
        <v>716.97</v>
      </c>
      <c r="DK7" s="4" t="n">
        <v>515.46</v>
      </c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 t="n">
        <v>681.83</v>
      </c>
      <c r="FR7" s="4" t="n">
        <v>616.215</v>
      </c>
      <c r="FS7" s="4"/>
      <c r="FT7" s="4"/>
      <c r="FU7" s="4"/>
    </row>
    <row r="8" customFormat="false" ht="12.8" hidden="false" customHeight="false" outlineLevel="0" collapsed="false">
      <c r="A8" s="1" t="n">
        <f aca="false">AMP_invivo_sekarang!A8</f>
        <v>3</v>
      </c>
      <c r="B8" s="1" t="str">
        <f aca="false">AMP_invivo_sekarang!B8</f>
        <v>Ohh_et_al.</v>
      </c>
      <c r="C8" s="1" t="n">
        <f aca="false">AMP_invivo_sekarang!C8</f>
        <v>2009</v>
      </c>
      <c r="D8" s="1" t="str">
        <f aca="false">AMP_invivo_sekarang!D8</f>
        <v>control</v>
      </c>
      <c r="E8" s="1" t="str">
        <f aca="false">AMP_invivo_sekarang!E8</f>
        <v>control</v>
      </c>
      <c r="F8" s="1" t="n">
        <f aca="false">IF(E8="control",1,IF(E8="peptide",2,IF(E8="crude_peptide",3,4)))</f>
        <v>1</v>
      </c>
      <c r="G8" s="1" t="str">
        <f aca="false">AMP_invivo_sekarang!F8</f>
        <v>control</v>
      </c>
      <c r="H8" s="27" t="n">
        <f aca="false">AMP_invivo_sekarang!G8</f>
        <v>0</v>
      </c>
      <c r="I8" s="2" t="n">
        <f aca="false">H8</f>
        <v>0</v>
      </c>
      <c r="J8" s="1" t="str">
        <f aca="false">AMP_invivo_sekarang!H8</f>
        <v>ROSS_308</v>
      </c>
      <c r="K8" s="1" t="n">
        <f aca="false">IF(J8="Arbor_Acres", 1, IF(J8="ROSS_308", 2, IF(J8="Cobb_500", 3, IF(J8="Lohman_Brown", 4, IF(J8="Lingnan", 5, IF(J8="Unknown", 6, 7))))))</f>
        <v>2</v>
      </c>
      <c r="L8" s="1" t="str">
        <f aca="false">AMP_invivo_sekarang!I8</f>
        <v>male</v>
      </c>
      <c r="M8" s="1" t="n">
        <f aca="false">IF(L8="male", 1, IF(L8="female", 2, 3))</f>
        <v>1</v>
      </c>
      <c r="N8" s="1" t="str">
        <f aca="false">AMP_invivo_sekarang!J8</f>
        <v>1-21</v>
      </c>
      <c r="O8" s="1" t="str">
        <f aca="false">AMP_invivo_sekarang!K8</f>
        <v>22-42</v>
      </c>
      <c r="P8" s="1" t="str">
        <f aca="false">AMP_invivo_sekarang!L8</f>
        <v>1-42</v>
      </c>
      <c r="Q8" s="4" t="n">
        <v>599</v>
      </c>
      <c r="R8" s="4" t="n">
        <v>26.4285714285714</v>
      </c>
      <c r="S8" s="4" t="n">
        <v>43.4285714285714</v>
      </c>
      <c r="T8" s="4" t="n">
        <v>1.65</v>
      </c>
      <c r="U8" s="4" t="n">
        <v>1945</v>
      </c>
      <c r="V8" s="4" t="n">
        <v>64.0952380952381</v>
      </c>
      <c r="W8" s="4" t="n">
        <v>129.952380952381</v>
      </c>
      <c r="X8" s="4" t="n">
        <v>2.03</v>
      </c>
      <c r="Y8" s="4" t="n">
        <v>1945</v>
      </c>
      <c r="Z8" s="4" t="n">
        <v>45.2380952380952</v>
      </c>
      <c r="AA8" s="4" t="n">
        <v>86.6904761904762</v>
      </c>
      <c r="AB8" s="4" t="n">
        <v>1.92</v>
      </c>
      <c r="AC8" s="4"/>
      <c r="AD8" s="4"/>
      <c r="AE8" s="4"/>
      <c r="AF8" s="4"/>
      <c r="AG8" s="4"/>
      <c r="AH8" s="4"/>
      <c r="AI8" s="4"/>
      <c r="AJ8" s="4"/>
      <c r="AK8" s="4"/>
      <c r="AL8" s="4" t="n">
        <v>77.26</v>
      </c>
      <c r="AM8" s="4"/>
      <c r="AN8" s="4" t="n">
        <v>71.08</v>
      </c>
      <c r="AO8" s="4"/>
      <c r="AP8" s="4"/>
      <c r="AQ8" s="4"/>
      <c r="AR8" s="4"/>
      <c r="AS8" s="4"/>
      <c r="AT8" s="4"/>
      <c r="AU8" s="4"/>
      <c r="AV8" s="4"/>
      <c r="AW8" s="4"/>
      <c r="AX8" s="4" t="n">
        <v>76.86</v>
      </c>
      <c r="AY8" s="4"/>
      <c r="AZ8" s="4" t="n">
        <v>68.46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27" t="n">
        <v>8.16</v>
      </c>
      <c r="CT8" s="27" t="n">
        <v>5.26</v>
      </c>
      <c r="CU8" s="4"/>
      <c r="CV8" s="4"/>
      <c r="CW8" s="4"/>
      <c r="CX8" s="4"/>
      <c r="CY8" s="27" t="n">
        <v>4.34</v>
      </c>
      <c r="CZ8" s="4"/>
      <c r="DA8" s="4"/>
      <c r="DB8" s="4"/>
      <c r="DC8" s="4" t="n">
        <v>8.31</v>
      </c>
      <c r="DD8" s="27" t="n">
        <v>5.02</v>
      </c>
      <c r="DE8" s="4"/>
      <c r="DF8" s="4" t="n">
        <v>8.19</v>
      </c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</row>
    <row r="9" customFormat="false" ht="12.8" hidden="false" customHeight="false" outlineLevel="0" collapsed="false">
      <c r="A9" s="1" t="n">
        <f aca="false">AMP_invivo_sekarang!A9</f>
        <v>3</v>
      </c>
      <c r="B9" s="1" t="str">
        <f aca="false">AMP_invivo_sekarang!B9</f>
        <v>Ohh_et_al.</v>
      </c>
      <c r="C9" s="1" t="n">
        <f aca="false">AMP_invivo_sekarang!C9</f>
        <v>2009</v>
      </c>
      <c r="D9" s="1" t="str">
        <f aca="false">AMP_invivo_sekarang!D9</f>
        <v>refined_potato_protein</v>
      </c>
      <c r="E9" s="1" t="str">
        <f aca="false">AMP_invivo_sekarang!E9</f>
        <v>purified_peptide</v>
      </c>
      <c r="F9" s="1" t="n">
        <f aca="false">IF(E9="control",1,IF(E9="peptide",2,IF(E9="crude_peptide",3,4)))</f>
        <v>4</v>
      </c>
      <c r="G9" s="1" t="str">
        <f aca="false">AMP_invivo_sekarang!F9</f>
        <v>feed</v>
      </c>
      <c r="H9" s="27" t="n">
        <f aca="false">AMP_invivo_sekarang!G9</f>
        <v>200</v>
      </c>
      <c r="I9" s="2" t="n">
        <f aca="false">H9</f>
        <v>200</v>
      </c>
      <c r="J9" s="1" t="str">
        <f aca="false">AMP_invivo_sekarang!H9</f>
        <v>ROSS_308</v>
      </c>
      <c r="K9" s="1" t="n">
        <f aca="false">IF(J9="Arbor_Acres", 1, IF(J9="ROSS_308", 2, IF(J9="Cobb_500", 3, IF(J9="Lohman_Brown", 4, IF(J9="Lingnan", 5, IF(J9="Unknown", 6, 7))))))</f>
        <v>2</v>
      </c>
      <c r="L9" s="1" t="str">
        <f aca="false">AMP_invivo_sekarang!I9</f>
        <v>male</v>
      </c>
      <c r="M9" s="1" t="n">
        <f aca="false">IF(L9="male", 1, IF(L9="female", 2, 3))</f>
        <v>1</v>
      </c>
      <c r="N9" s="1" t="str">
        <f aca="false">AMP_invivo_sekarang!J9</f>
        <v>1-21</v>
      </c>
      <c r="O9" s="1" t="str">
        <f aca="false">AMP_invivo_sekarang!K9</f>
        <v>22-42</v>
      </c>
      <c r="P9" s="1" t="str">
        <f aca="false">AMP_invivo_sekarang!L9</f>
        <v>1-42</v>
      </c>
      <c r="Q9" s="4" t="n">
        <v>603</v>
      </c>
      <c r="R9" s="4" t="n">
        <v>26.6190476190476</v>
      </c>
      <c r="S9" s="4" t="n">
        <v>43.6666666666667</v>
      </c>
      <c r="T9" s="4" t="n">
        <v>1.64</v>
      </c>
      <c r="U9" s="4" t="n">
        <v>1973</v>
      </c>
      <c r="V9" s="4" t="n">
        <v>65.2380952380952</v>
      </c>
      <c r="W9" s="4" t="n">
        <v>130.857142857143</v>
      </c>
      <c r="X9" s="4" t="n">
        <v>2.01</v>
      </c>
      <c r="Y9" s="4" t="n">
        <v>1973</v>
      </c>
      <c r="Z9" s="4" t="n">
        <v>45.9285714285714</v>
      </c>
      <c r="AA9" s="4" t="n">
        <v>87.2857142857143</v>
      </c>
      <c r="AB9" s="4" t="n">
        <v>1.9</v>
      </c>
      <c r="AC9" s="4"/>
      <c r="AD9" s="4"/>
      <c r="AE9" s="4"/>
      <c r="AF9" s="4"/>
      <c r="AG9" s="4"/>
      <c r="AH9" s="4"/>
      <c r="AI9" s="4"/>
      <c r="AJ9" s="4"/>
      <c r="AK9" s="4"/>
      <c r="AL9" s="4" t="n">
        <v>78.34</v>
      </c>
      <c r="AM9" s="4"/>
      <c r="AN9" s="4" t="n">
        <v>67.12</v>
      </c>
      <c r="AO9" s="4"/>
      <c r="AP9" s="4"/>
      <c r="AQ9" s="4"/>
      <c r="AR9" s="4"/>
      <c r="AS9" s="4"/>
      <c r="AT9" s="4"/>
      <c r="AU9" s="4"/>
      <c r="AV9" s="4"/>
      <c r="AW9" s="4"/>
      <c r="AX9" s="4" t="n">
        <v>77.9</v>
      </c>
      <c r="AY9" s="4"/>
      <c r="AZ9" s="4" t="n">
        <v>68.74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27" t="n">
        <v>8.16</v>
      </c>
      <c r="CT9" s="27" t="n">
        <v>5.26</v>
      </c>
      <c r="CU9" s="4"/>
      <c r="CV9" s="4"/>
      <c r="CW9" s="4"/>
      <c r="CX9" s="4"/>
      <c r="CY9" s="27" t="n">
        <v>4.3</v>
      </c>
      <c r="CZ9" s="4"/>
      <c r="DA9" s="4"/>
      <c r="DB9" s="4"/>
      <c r="DC9" s="4" t="n">
        <v>8.23</v>
      </c>
      <c r="DD9" s="27" t="n">
        <v>4.78</v>
      </c>
      <c r="DE9" s="4"/>
      <c r="DF9" s="4" t="n">
        <v>8.18</v>
      </c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</row>
    <row r="10" customFormat="false" ht="12.8" hidden="false" customHeight="false" outlineLevel="0" collapsed="false">
      <c r="A10" s="1" t="n">
        <f aca="false">AMP_invivo_sekarang!A10</f>
        <v>3</v>
      </c>
      <c r="B10" s="1" t="str">
        <f aca="false">AMP_invivo_sekarang!B10</f>
        <v>Ohh_et_al.</v>
      </c>
      <c r="C10" s="1" t="n">
        <f aca="false">AMP_invivo_sekarang!C10</f>
        <v>2009</v>
      </c>
      <c r="D10" s="1" t="str">
        <f aca="false">AMP_invivo_sekarang!D10</f>
        <v>refined_potato_protein</v>
      </c>
      <c r="E10" s="1" t="str">
        <f aca="false">AMP_invivo_sekarang!E10</f>
        <v>purified_peptide</v>
      </c>
      <c r="F10" s="1" t="n">
        <f aca="false">IF(E10="control",1,IF(E10="peptide",2,IF(E10="crude_peptide",3,4)))</f>
        <v>4</v>
      </c>
      <c r="G10" s="1" t="str">
        <f aca="false">AMP_invivo_sekarang!F10</f>
        <v>feed</v>
      </c>
      <c r="H10" s="27" t="n">
        <f aca="false">AMP_invivo_sekarang!G10</f>
        <v>400</v>
      </c>
      <c r="I10" s="2" t="n">
        <f aca="false">H10</f>
        <v>400</v>
      </c>
      <c r="J10" s="1" t="str">
        <f aca="false">AMP_invivo_sekarang!H10</f>
        <v>ROSS_308</v>
      </c>
      <c r="K10" s="1" t="n">
        <f aca="false">IF(J10="Arbor_Acres", 1, IF(J10="ROSS_308", 2, IF(J10="Cobb_500", 3, IF(J10="Lohman_Brown", 4, IF(J10="Lingnan", 5, IF(J10="Unknown", 6, 7))))))</f>
        <v>2</v>
      </c>
      <c r="L10" s="1" t="str">
        <f aca="false">AMP_invivo_sekarang!I10</f>
        <v>male</v>
      </c>
      <c r="M10" s="1" t="n">
        <f aca="false">IF(L10="male", 1, IF(L10="female", 2, 3))</f>
        <v>1</v>
      </c>
      <c r="N10" s="1" t="str">
        <f aca="false">AMP_invivo_sekarang!J10</f>
        <v>1-21</v>
      </c>
      <c r="O10" s="1" t="str">
        <f aca="false">AMP_invivo_sekarang!K10</f>
        <v>22-42</v>
      </c>
      <c r="P10" s="1" t="str">
        <f aca="false">AMP_invivo_sekarang!L10</f>
        <v>1-42</v>
      </c>
      <c r="Q10" s="4" t="n">
        <v>614</v>
      </c>
      <c r="R10" s="4" t="n">
        <v>27.1428571428571</v>
      </c>
      <c r="S10" s="4" t="n">
        <v>44.8571428571429</v>
      </c>
      <c r="T10" s="4" t="n">
        <v>1.65</v>
      </c>
      <c r="U10" s="4" t="n">
        <v>1954</v>
      </c>
      <c r="V10" s="4" t="n">
        <v>63.8095238095238</v>
      </c>
      <c r="W10" s="4" t="n">
        <v>130.809523809524</v>
      </c>
      <c r="X10" s="4" t="n">
        <v>2.05</v>
      </c>
      <c r="Y10" s="4" t="n">
        <v>1954</v>
      </c>
      <c r="Z10" s="4" t="n">
        <v>45.4761904761905</v>
      </c>
      <c r="AA10" s="4" t="n">
        <v>87.8333333333333</v>
      </c>
      <c r="AB10" s="4" t="n">
        <v>1.93</v>
      </c>
      <c r="AC10" s="4"/>
      <c r="AD10" s="4"/>
      <c r="AE10" s="4"/>
      <c r="AF10" s="4"/>
      <c r="AG10" s="4"/>
      <c r="AH10" s="4"/>
      <c r="AI10" s="4"/>
      <c r="AJ10" s="4"/>
      <c r="AK10" s="4"/>
      <c r="AL10" s="4" t="n">
        <v>77.31</v>
      </c>
      <c r="AM10" s="4"/>
      <c r="AN10" s="4" t="n">
        <v>71.17</v>
      </c>
      <c r="AO10" s="4"/>
      <c r="AP10" s="4"/>
      <c r="AQ10" s="4"/>
      <c r="AR10" s="4"/>
      <c r="AS10" s="4"/>
      <c r="AT10" s="4"/>
      <c r="AU10" s="4"/>
      <c r="AV10" s="4"/>
      <c r="AW10" s="4"/>
      <c r="AX10" s="4" t="n">
        <v>76.73</v>
      </c>
      <c r="AY10" s="4"/>
      <c r="AZ10" s="4" t="n">
        <v>68.35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27" t="n">
        <v>8.15</v>
      </c>
      <c r="CT10" s="27" t="n">
        <v>5.18</v>
      </c>
      <c r="CU10" s="4"/>
      <c r="CV10" s="4"/>
      <c r="CW10" s="4"/>
      <c r="CX10" s="4"/>
      <c r="CY10" s="27" t="n">
        <v>4.21</v>
      </c>
      <c r="CZ10" s="4"/>
      <c r="DA10" s="4"/>
      <c r="DB10" s="4"/>
      <c r="DC10" s="4" t="n">
        <v>8.19</v>
      </c>
      <c r="DD10" s="27" t="n">
        <v>4.71</v>
      </c>
      <c r="DE10" s="4"/>
      <c r="DF10" s="4" t="n">
        <v>8.14</v>
      </c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</row>
    <row r="11" customFormat="false" ht="12.8" hidden="false" customHeight="false" outlineLevel="0" collapsed="false">
      <c r="A11" s="1" t="n">
        <f aca="false">AMP_invivo_sekarang!A11</f>
        <v>3</v>
      </c>
      <c r="B11" s="1" t="str">
        <f aca="false">AMP_invivo_sekarang!B11</f>
        <v>Ohh_et_al.</v>
      </c>
      <c r="C11" s="1" t="n">
        <f aca="false">AMP_invivo_sekarang!C11</f>
        <v>2009</v>
      </c>
      <c r="D11" s="1" t="str">
        <f aca="false">AMP_invivo_sekarang!D11</f>
        <v>refined_potato_protein</v>
      </c>
      <c r="E11" s="1" t="str">
        <f aca="false">AMP_invivo_sekarang!E11</f>
        <v>purified_peptide</v>
      </c>
      <c r="F11" s="1" t="n">
        <f aca="false">IF(E11="control",1,IF(E11="peptide",2,IF(E11="crude_peptide",3,4)))</f>
        <v>4</v>
      </c>
      <c r="G11" s="1" t="str">
        <f aca="false">AMP_invivo_sekarang!F11</f>
        <v>feed</v>
      </c>
      <c r="H11" s="27" t="n">
        <f aca="false">AMP_invivo_sekarang!G11</f>
        <v>600</v>
      </c>
      <c r="I11" s="2" t="n">
        <f aca="false">H11</f>
        <v>600</v>
      </c>
      <c r="J11" s="1" t="str">
        <f aca="false">AMP_invivo_sekarang!H11</f>
        <v>ROSS_308</v>
      </c>
      <c r="K11" s="1" t="n">
        <f aca="false">IF(J11="Arbor_Acres", 1, IF(J11="ROSS_308", 2, IF(J11="Cobb_500", 3, IF(J11="Lohman_Brown", 4, IF(J11="Lingnan", 5, IF(J11="Unknown", 6, 7))))))</f>
        <v>2</v>
      </c>
      <c r="L11" s="1" t="str">
        <f aca="false">AMP_invivo_sekarang!I11</f>
        <v>male</v>
      </c>
      <c r="M11" s="1" t="n">
        <f aca="false">IF(L11="male", 1, IF(L11="female", 2, 3))</f>
        <v>1</v>
      </c>
      <c r="N11" s="1" t="str">
        <f aca="false">AMP_invivo_sekarang!J11</f>
        <v>1-21</v>
      </c>
      <c r="O11" s="1" t="str">
        <f aca="false">AMP_invivo_sekarang!K11</f>
        <v>22-42</v>
      </c>
      <c r="P11" s="1" t="str">
        <f aca="false">AMP_invivo_sekarang!L11</f>
        <v>1-42</v>
      </c>
      <c r="Q11" s="4" t="n">
        <v>622</v>
      </c>
      <c r="R11" s="4" t="n">
        <v>27.5238095238095</v>
      </c>
      <c r="S11" s="4" t="n">
        <v>44.6190476190476</v>
      </c>
      <c r="T11" s="4" t="n">
        <v>1.62</v>
      </c>
      <c r="U11" s="4" t="n">
        <v>1957</v>
      </c>
      <c r="V11" s="4" t="n">
        <v>63.5714285714286</v>
      </c>
      <c r="W11" s="4" t="n">
        <v>126.619047619048</v>
      </c>
      <c r="X11" s="4" t="n">
        <v>1.99</v>
      </c>
      <c r="Y11" s="4" t="n">
        <v>1957</v>
      </c>
      <c r="Z11" s="4" t="n">
        <v>45.5476190476191</v>
      </c>
      <c r="AA11" s="4" t="n">
        <v>85.6190476190476</v>
      </c>
      <c r="AB11" s="4" t="n">
        <v>1.88</v>
      </c>
      <c r="AC11" s="4"/>
      <c r="AD11" s="4"/>
      <c r="AE11" s="4"/>
      <c r="AF11" s="4"/>
      <c r="AG11" s="4"/>
      <c r="AH11" s="4"/>
      <c r="AI11" s="4"/>
      <c r="AJ11" s="4"/>
      <c r="AK11" s="4"/>
      <c r="AL11" s="4" t="n">
        <v>77.55</v>
      </c>
      <c r="AM11" s="4"/>
      <c r="AN11" s="4" t="n">
        <v>67.73</v>
      </c>
      <c r="AO11" s="4"/>
      <c r="AP11" s="4"/>
      <c r="AQ11" s="4"/>
      <c r="AR11" s="4"/>
      <c r="AS11" s="4"/>
      <c r="AT11" s="4"/>
      <c r="AU11" s="4"/>
      <c r="AV11" s="4"/>
      <c r="AW11" s="4"/>
      <c r="AX11" s="4" t="n">
        <v>76.54</v>
      </c>
      <c r="AY11" s="4"/>
      <c r="AZ11" s="4" t="n">
        <v>66.54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27" t="n">
        <v>8.1</v>
      </c>
      <c r="CT11" s="27" t="n">
        <v>5.12</v>
      </c>
      <c r="CU11" s="4"/>
      <c r="CV11" s="4"/>
      <c r="CW11" s="4"/>
      <c r="CX11" s="4"/>
      <c r="CY11" s="27" t="n">
        <v>4.19</v>
      </c>
      <c r="CZ11" s="4"/>
      <c r="DA11" s="4"/>
      <c r="DB11" s="4"/>
      <c r="DC11" s="4" t="n">
        <v>8.18</v>
      </c>
      <c r="DD11" s="27" t="n">
        <v>4.7</v>
      </c>
      <c r="DE11" s="4"/>
      <c r="DF11" s="4" t="n">
        <v>8.13</v>
      </c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</row>
    <row r="12" customFormat="false" ht="12.8" hidden="false" customHeight="false" outlineLevel="0" collapsed="false">
      <c r="A12" s="1" t="n">
        <f aca="false">AMP_invivo_sekarang!A12</f>
        <v>4</v>
      </c>
      <c r="B12" s="1" t="str">
        <f aca="false">AMP_invivo_sekarang!B12</f>
        <v>Choi_et_al.</v>
      </c>
      <c r="C12" s="1" t="n">
        <f aca="false">AMP_invivo_sekarang!C12</f>
        <v>2013</v>
      </c>
      <c r="D12" s="1" t="str">
        <f aca="false">AMP_invivo_sekarang!D12</f>
        <v>control</v>
      </c>
      <c r="E12" s="1" t="str">
        <f aca="false">AMP_invivo_sekarang!E12</f>
        <v>control</v>
      </c>
      <c r="F12" s="1" t="n">
        <f aca="false">IF(E12="control",1,IF(E12="peptide",2,IF(E12="crude_peptide",3,4)))</f>
        <v>1</v>
      </c>
      <c r="G12" s="1" t="str">
        <f aca="false">AMP_invivo_sekarang!F12</f>
        <v>control</v>
      </c>
      <c r="H12" s="27" t="n">
        <f aca="false">AMP_invivo_sekarang!G12</f>
        <v>0</v>
      </c>
      <c r="I12" s="2" t="n">
        <f aca="false">H12</f>
        <v>0</v>
      </c>
      <c r="J12" s="1" t="str">
        <f aca="false">AMP_invivo_sekarang!H12</f>
        <v>ROSS_308</v>
      </c>
      <c r="K12" s="1" t="n">
        <f aca="false">IF(J12="Arbor_Acres", 1, IF(J12="ROSS_308", 2, IF(J12="Cobb_500", 3, IF(J12="Lohman_Brown", 4, IF(J12="Lingnan", 5, IF(J12="Unknown", 6, 7))))))</f>
        <v>2</v>
      </c>
      <c r="L12" s="1" t="str">
        <f aca="false">AMP_invivo_sekarang!I12</f>
        <v>unknown</v>
      </c>
      <c r="M12" s="1" t="n">
        <f aca="false">IF(L12="male", 1, IF(L12="female", 2, 3))</f>
        <v>3</v>
      </c>
      <c r="N12" s="1" t="str">
        <f aca="false">AMP_invivo_sekarang!J12</f>
        <v>1-21</v>
      </c>
      <c r="O12" s="1" t="str">
        <f aca="false">AMP_invivo_sekarang!K12</f>
        <v>22-35</v>
      </c>
      <c r="P12" s="1" t="str">
        <f aca="false">AMP_invivo_sekarang!L12</f>
        <v>1-35</v>
      </c>
      <c r="Q12" s="4" t="n">
        <v>737</v>
      </c>
      <c r="R12" s="4" t="n">
        <v>33</v>
      </c>
      <c r="S12" s="4" t="n">
        <v>53.05</v>
      </c>
      <c r="T12" s="4" t="n">
        <v>1.61</v>
      </c>
      <c r="U12" s="4" t="n">
        <v>1814</v>
      </c>
      <c r="V12" s="4" t="n">
        <v>76.93</v>
      </c>
      <c r="W12" s="4" t="n">
        <v>143.79</v>
      </c>
      <c r="X12" s="4" t="n">
        <v>1.87</v>
      </c>
      <c r="Y12" s="4" t="n">
        <v>1814</v>
      </c>
      <c r="Z12" s="4" t="n">
        <v>50.54</v>
      </c>
      <c r="AA12" s="4" t="n">
        <v>89.46</v>
      </c>
      <c r="AB12" s="4" t="n">
        <v>1.77</v>
      </c>
      <c r="AC12" s="4"/>
      <c r="AD12" s="4"/>
      <c r="AE12" s="4"/>
      <c r="AF12" s="4"/>
      <c r="AG12" s="4"/>
      <c r="AH12" s="4"/>
      <c r="AI12" s="4"/>
      <c r="AJ12" s="4"/>
      <c r="AK12" s="4"/>
      <c r="AL12" s="4" t="n">
        <v>74.49</v>
      </c>
      <c r="AM12" s="4"/>
      <c r="AN12" s="4" t="n">
        <v>65.95</v>
      </c>
      <c r="AO12" s="4" t="n">
        <v>75.41</v>
      </c>
      <c r="AP12" s="4"/>
      <c r="AQ12" s="4"/>
      <c r="AR12" s="4"/>
      <c r="AS12" s="4"/>
      <c r="AT12" s="4"/>
      <c r="AU12" s="4"/>
      <c r="AV12" s="4"/>
      <c r="AW12" s="4"/>
      <c r="AX12" s="4" t="n">
        <v>71.87</v>
      </c>
      <c r="AY12" s="4"/>
      <c r="AZ12" s="4" t="n">
        <v>64.81</v>
      </c>
      <c r="BA12" s="4" t="n">
        <v>73.55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 t="n">
        <v>6.41</v>
      </c>
      <c r="CH12" s="4" t="n">
        <v>7.23</v>
      </c>
      <c r="CI12" s="4"/>
      <c r="CJ12" s="4"/>
      <c r="CK12" s="4" t="n">
        <v>8.21</v>
      </c>
      <c r="CL12" s="4" t="n">
        <v>6.45</v>
      </c>
      <c r="CM12" s="4" t="n">
        <v>7.27</v>
      </c>
      <c r="CN12" s="4"/>
      <c r="CO12" s="4"/>
      <c r="CP12" s="4" t="n">
        <v>8.37</v>
      </c>
      <c r="CQ12" s="4" t="n">
        <v>6.61</v>
      </c>
      <c r="CR12" s="4" t="n">
        <v>7.34</v>
      </c>
      <c r="CS12" s="4" t="n">
        <v>8.36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 t="n">
        <v>6.51</v>
      </c>
      <c r="DE12" s="4" t="n">
        <v>7.31</v>
      </c>
      <c r="DF12" s="4" t="n">
        <v>8.42</v>
      </c>
      <c r="DG12" s="4"/>
      <c r="DH12" s="4"/>
      <c r="DI12" s="4"/>
      <c r="DJ12" s="4" t="n">
        <v>1630</v>
      </c>
      <c r="DK12" s="4" t="n">
        <v>1117</v>
      </c>
      <c r="DL12" s="4" t="n">
        <v>509</v>
      </c>
      <c r="DM12" s="4" t="n">
        <v>448</v>
      </c>
      <c r="DN12" s="4" t="n">
        <v>364</v>
      </c>
      <c r="DO12" s="4" t="n">
        <v>233</v>
      </c>
      <c r="DP12" s="4" t="n">
        <f aca="false">DJ12/DM12</f>
        <v>3.63839285714286</v>
      </c>
      <c r="DQ12" s="4" t="n">
        <f aca="false">DK12/DN12</f>
        <v>3.06868131868132</v>
      </c>
      <c r="DR12" s="4" t="n">
        <f aca="false">DL12/DO12</f>
        <v>2.18454935622318</v>
      </c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 t="n">
        <v>1085.33333333333</v>
      </c>
      <c r="FS12" s="4" t="n">
        <v>348.333333333333</v>
      </c>
      <c r="FT12" s="4" t="n">
        <v>3.11578947368421</v>
      </c>
      <c r="FU12" s="4"/>
    </row>
    <row r="13" customFormat="false" ht="12.8" hidden="false" customHeight="false" outlineLevel="0" collapsed="false">
      <c r="A13" s="1" t="n">
        <f aca="false">AMP_invivo_sekarang!A13</f>
        <v>4</v>
      </c>
      <c r="B13" s="1" t="str">
        <f aca="false">AMP_invivo_sekarang!B13</f>
        <v>Choi_et_al.</v>
      </c>
      <c r="C13" s="1" t="n">
        <f aca="false">AMP_invivo_sekarang!C13</f>
        <v>2013</v>
      </c>
      <c r="D13" s="1" t="str">
        <f aca="false">AMP_invivo_sekarang!D13</f>
        <v>antimicrobial_peptide_A3</v>
      </c>
      <c r="E13" s="1" t="str">
        <f aca="false">AMP_invivo_sekarang!E13</f>
        <v>purified_peptide</v>
      </c>
      <c r="F13" s="1" t="n">
        <f aca="false">IF(E13="control",1,IF(E13="peptide",2,IF(E13="crude_peptide",3,4)))</f>
        <v>4</v>
      </c>
      <c r="G13" s="1" t="str">
        <f aca="false">AMP_invivo_sekarang!F13</f>
        <v>feed</v>
      </c>
      <c r="H13" s="27" t="n">
        <f aca="false">AMP_invivo_sekarang!G13</f>
        <v>60</v>
      </c>
      <c r="I13" s="2" t="n">
        <f aca="false">H13</f>
        <v>60</v>
      </c>
      <c r="J13" s="1" t="str">
        <f aca="false">AMP_invivo_sekarang!H13</f>
        <v>ROSS_308</v>
      </c>
      <c r="K13" s="1" t="n">
        <f aca="false">IF(J13="Arbor_Acres", 1, IF(J13="ROSS_308", 2, IF(J13="Cobb_500", 3, IF(J13="Lohman_Brown", 4, IF(J13="Lingnan", 5, IF(J13="Unknown", 6, 7))))))</f>
        <v>2</v>
      </c>
      <c r="L13" s="1" t="str">
        <f aca="false">AMP_invivo_sekarang!I13</f>
        <v>unknown</v>
      </c>
      <c r="M13" s="1" t="n">
        <f aca="false">IF(L13="male", 1, IF(L13="female", 2, 3))</f>
        <v>3</v>
      </c>
      <c r="N13" s="1" t="str">
        <f aca="false">AMP_invivo_sekarang!J13</f>
        <v>1-21</v>
      </c>
      <c r="O13" s="1" t="str">
        <f aca="false">AMP_invivo_sekarang!K13</f>
        <v>22-35</v>
      </c>
      <c r="P13" s="1" t="str">
        <f aca="false">AMP_invivo_sekarang!L13</f>
        <v>1-35</v>
      </c>
      <c r="Q13" s="4" t="n">
        <v>747.92</v>
      </c>
      <c r="R13" s="4" t="n">
        <v>33.52</v>
      </c>
      <c r="S13" s="4" t="n">
        <v>53.48</v>
      </c>
      <c r="T13" s="4" t="n">
        <v>1.6</v>
      </c>
      <c r="U13" s="4" t="n">
        <v>1835.92</v>
      </c>
      <c r="V13" s="4" t="n">
        <v>77.71</v>
      </c>
      <c r="W13" s="4" t="n">
        <v>143.77</v>
      </c>
      <c r="X13" s="4" t="n">
        <v>1.85</v>
      </c>
      <c r="Y13" s="4" t="n">
        <v>1835.92</v>
      </c>
      <c r="Z13" s="4" t="n">
        <v>51.2</v>
      </c>
      <c r="AA13" s="4" t="n">
        <v>89.6</v>
      </c>
      <c r="AB13" s="4" t="n">
        <v>1.75</v>
      </c>
      <c r="AC13" s="4"/>
      <c r="AD13" s="4"/>
      <c r="AE13" s="4"/>
      <c r="AF13" s="4"/>
      <c r="AG13" s="4"/>
      <c r="AH13" s="4"/>
      <c r="AI13" s="4"/>
      <c r="AJ13" s="4"/>
      <c r="AK13" s="4"/>
      <c r="AL13" s="4" t="n">
        <v>75.38</v>
      </c>
      <c r="AM13" s="4"/>
      <c r="AN13" s="4" t="n">
        <v>66.35</v>
      </c>
      <c r="AO13" s="4" t="n">
        <v>76.73</v>
      </c>
      <c r="AP13" s="4"/>
      <c r="AQ13" s="4"/>
      <c r="AR13" s="4"/>
      <c r="AS13" s="4"/>
      <c r="AT13" s="4"/>
      <c r="AU13" s="4"/>
      <c r="AV13" s="4"/>
      <c r="AW13" s="4"/>
      <c r="AX13" s="4" t="n">
        <v>72.51</v>
      </c>
      <c r="AY13" s="4"/>
      <c r="AZ13" s="4" t="n">
        <v>65.58</v>
      </c>
      <c r="BA13" s="4" t="n">
        <v>74.15</v>
      </c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 t="n">
        <v>6.28</v>
      </c>
      <c r="CH13" s="4" t="n">
        <v>7.1</v>
      </c>
      <c r="CI13" s="4"/>
      <c r="CJ13" s="4"/>
      <c r="CK13" s="4" t="n">
        <v>8.16</v>
      </c>
      <c r="CL13" s="4" t="n">
        <v>6.33</v>
      </c>
      <c r="CM13" s="4" t="n">
        <v>7.14</v>
      </c>
      <c r="CN13" s="4"/>
      <c r="CO13" s="4"/>
      <c r="CP13" s="4" t="n">
        <v>8.23</v>
      </c>
      <c r="CQ13" s="4" t="n">
        <v>6.54</v>
      </c>
      <c r="CR13" s="4" t="n">
        <v>7.24</v>
      </c>
      <c r="CS13" s="4" t="n">
        <v>8.31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 t="n">
        <v>6.36</v>
      </c>
      <c r="DE13" s="4" t="n">
        <v>7.19</v>
      </c>
      <c r="DF13" s="4" t="n">
        <v>8.27</v>
      </c>
      <c r="DG13" s="4"/>
      <c r="DH13" s="4"/>
      <c r="DI13" s="4"/>
      <c r="DJ13" s="4" t="n">
        <v>1656</v>
      </c>
      <c r="DK13" s="4" t="n">
        <v>1137</v>
      </c>
      <c r="DL13" s="4" t="n">
        <v>550</v>
      </c>
      <c r="DM13" s="4" t="n">
        <v>487</v>
      </c>
      <c r="DN13" s="4" t="n">
        <v>375</v>
      </c>
      <c r="DO13" s="4" t="n">
        <v>225</v>
      </c>
      <c r="DP13" s="4" t="n">
        <f aca="false">DJ13/DM13</f>
        <v>3.40041067761807</v>
      </c>
      <c r="DQ13" s="4" t="n">
        <f aca="false">DK13/DN13</f>
        <v>3.032</v>
      </c>
      <c r="DR13" s="4" t="n">
        <f aca="false">DL13/DO13</f>
        <v>2.44444444444444</v>
      </c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 t="n">
        <v>1114.33333333333</v>
      </c>
      <c r="FS13" s="4" t="n">
        <v>362.333333333333</v>
      </c>
      <c r="FT13" s="4" t="n">
        <v>3.0754369825207</v>
      </c>
      <c r="FU13" s="4"/>
    </row>
    <row r="14" customFormat="false" ht="12.8" hidden="false" customHeight="false" outlineLevel="0" collapsed="false">
      <c r="A14" s="1" t="n">
        <f aca="false">AMP_invivo_sekarang!A14</f>
        <v>4</v>
      </c>
      <c r="B14" s="1" t="str">
        <f aca="false">AMP_invivo_sekarang!B14</f>
        <v>Choi_et_al.</v>
      </c>
      <c r="C14" s="1" t="n">
        <f aca="false">AMP_invivo_sekarang!C14</f>
        <v>2013</v>
      </c>
      <c r="D14" s="1" t="str">
        <f aca="false">AMP_invivo_sekarang!D14</f>
        <v>antimicrobial_peptide_A3</v>
      </c>
      <c r="E14" s="1" t="str">
        <f aca="false">AMP_invivo_sekarang!E14</f>
        <v>purified_peptide</v>
      </c>
      <c r="F14" s="1" t="n">
        <f aca="false">IF(E14="control",1,IF(E14="peptide",2,IF(E14="crude_peptide",3,4)))</f>
        <v>4</v>
      </c>
      <c r="G14" s="1" t="str">
        <f aca="false">AMP_invivo_sekarang!F14</f>
        <v>feed</v>
      </c>
      <c r="H14" s="27" t="n">
        <f aca="false">AMP_invivo_sekarang!G14</f>
        <v>90</v>
      </c>
      <c r="I14" s="2" t="n">
        <f aca="false">H14</f>
        <v>90</v>
      </c>
      <c r="J14" s="1" t="str">
        <f aca="false">AMP_invivo_sekarang!H14</f>
        <v>ROSS_308</v>
      </c>
      <c r="K14" s="1" t="n">
        <f aca="false">IF(J14="Arbor_Acres", 1, IF(J14="ROSS_308", 2, IF(J14="Cobb_500", 3, IF(J14="Lohman_Brown", 4, IF(J14="Lingnan", 5, IF(J14="Unknown", 6, 7))))))</f>
        <v>2</v>
      </c>
      <c r="L14" s="1" t="str">
        <f aca="false">AMP_invivo_sekarang!I14</f>
        <v>unknown</v>
      </c>
      <c r="M14" s="1" t="n">
        <f aca="false">IF(L14="male", 1, IF(L14="female", 2, 3))</f>
        <v>3</v>
      </c>
      <c r="N14" s="1" t="str">
        <f aca="false">AMP_invivo_sekarang!J14</f>
        <v>1-21</v>
      </c>
      <c r="O14" s="1" t="str">
        <f aca="false">AMP_invivo_sekarang!K14</f>
        <v>22-35</v>
      </c>
      <c r="P14" s="1" t="str">
        <f aca="false">AMP_invivo_sekarang!L14</f>
        <v>1-35</v>
      </c>
      <c r="Q14" s="4" t="n">
        <v>765.98</v>
      </c>
      <c r="R14" s="4" t="n">
        <v>34.38</v>
      </c>
      <c r="S14" s="4" t="n">
        <v>54.1</v>
      </c>
      <c r="T14" s="4" t="n">
        <v>1.57</v>
      </c>
      <c r="U14" s="4" t="n">
        <v>1886.98</v>
      </c>
      <c r="V14" s="4" t="n">
        <v>80.07</v>
      </c>
      <c r="W14" s="4" t="n">
        <v>146.53</v>
      </c>
      <c r="X14" s="4" t="n">
        <v>1.83</v>
      </c>
      <c r="Y14" s="4" t="n">
        <v>1886.98</v>
      </c>
      <c r="Z14" s="4" t="n">
        <v>52.66</v>
      </c>
      <c r="AA14" s="4" t="n">
        <v>91.1</v>
      </c>
      <c r="AB14" s="4" t="n">
        <v>1.73</v>
      </c>
      <c r="AC14" s="4"/>
      <c r="AD14" s="4"/>
      <c r="AE14" s="4"/>
      <c r="AF14" s="4"/>
      <c r="AG14" s="4"/>
      <c r="AH14" s="4"/>
      <c r="AI14" s="4"/>
      <c r="AJ14" s="4"/>
      <c r="AK14" s="4"/>
      <c r="AL14" s="4" t="n">
        <v>77.1</v>
      </c>
      <c r="AM14" s="4"/>
      <c r="AN14" s="4" t="n">
        <v>68.18</v>
      </c>
      <c r="AO14" s="4" t="n">
        <v>77.65</v>
      </c>
      <c r="AP14" s="4"/>
      <c r="AQ14" s="4"/>
      <c r="AR14" s="4"/>
      <c r="AS14" s="4"/>
      <c r="AT14" s="4"/>
      <c r="AU14" s="4"/>
      <c r="AV14" s="4"/>
      <c r="AW14" s="4"/>
      <c r="AX14" s="4" t="n">
        <v>72.81</v>
      </c>
      <c r="AY14" s="4"/>
      <c r="AZ14" s="4" t="n">
        <v>68.1</v>
      </c>
      <c r="BA14" s="4" t="n">
        <v>74.37</v>
      </c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 t="n">
        <v>6.13</v>
      </c>
      <c r="CH14" s="4" t="n">
        <v>7.08</v>
      </c>
      <c r="CI14" s="4"/>
      <c r="CJ14" s="4"/>
      <c r="CK14" s="4" t="n">
        <v>8.15</v>
      </c>
      <c r="CL14" s="4" t="n">
        <v>6.19</v>
      </c>
      <c r="CM14" s="4" t="n">
        <v>7.12</v>
      </c>
      <c r="CN14" s="4"/>
      <c r="CO14" s="4"/>
      <c r="CP14" s="4" t="n">
        <v>8.17</v>
      </c>
      <c r="CQ14" s="4" t="n">
        <v>6.45</v>
      </c>
      <c r="CR14" s="4" t="n">
        <v>7.18</v>
      </c>
      <c r="CS14" s="4" t="n">
        <v>8.24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 t="n">
        <v>6.24</v>
      </c>
      <c r="DE14" s="4" t="n">
        <v>7.15</v>
      </c>
      <c r="DF14" s="4" t="n">
        <v>8.21</v>
      </c>
      <c r="DG14" s="4"/>
      <c r="DH14" s="4"/>
      <c r="DI14" s="4"/>
      <c r="DJ14" s="4" t="n">
        <v>1696</v>
      </c>
      <c r="DK14" s="4" t="n">
        <v>1183</v>
      </c>
      <c r="DL14" s="4" t="n">
        <v>594</v>
      </c>
      <c r="DM14" s="4" t="n">
        <v>473</v>
      </c>
      <c r="DN14" s="4" t="n">
        <v>350</v>
      </c>
      <c r="DO14" s="4" t="n">
        <v>227</v>
      </c>
      <c r="DP14" s="4" t="n">
        <f aca="false">DJ14/DM14</f>
        <v>3.58562367864693</v>
      </c>
      <c r="DQ14" s="4" t="n">
        <f aca="false">DK14/DN14</f>
        <v>3.38</v>
      </c>
      <c r="DR14" s="4" t="n">
        <f aca="false">DL14/DO14</f>
        <v>2.61674008810573</v>
      </c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 t="n">
        <v>1157.66666666667</v>
      </c>
      <c r="FS14" s="4" t="n">
        <v>350</v>
      </c>
      <c r="FT14" s="4" t="n">
        <v>3.30761904761905</v>
      </c>
      <c r="FU14" s="4"/>
    </row>
    <row r="15" customFormat="false" ht="12.8" hidden="false" customHeight="false" outlineLevel="0" collapsed="false">
      <c r="A15" s="1" t="n">
        <f aca="false">AMP_invivo_sekarang!A15</f>
        <v>5</v>
      </c>
      <c r="B15" s="1" t="str">
        <f aca="false">AMP_invivo_sekarang!B15</f>
        <v>Choi_et_al.</v>
      </c>
      <c r="C15" s="1" t="n">
        <f aca="false">AMP_invivo_sekarang!C15</f>
        <v>2013</v>
      </c>
      <c r="D15" s="1" t="str">
        <f aca="false">AMP_invivo_sekarang!D15</f>
        <v>control</v>
      </c>
      <c r="E15" s="1" t="str">
        <f aca="false">AMP_invivo_sekarang!E15</f>
        <v>control</v>
      </c>
      <c r="F15" s="1" t="n">
        <f aca="false">IF(E15="control",1,IF(E15="peptide",2,IF(E15="crude_peptide",3,4)))</f>
        <v>1</v>
      </c>
      <c r="G15" s="1" t="str">
        <f aca="false">AMP_invivo_sekarang!F15</f>
        <v>control</v>
      </c>
      <c r="H15" s="27" t="n">
        <f aca="false">AMP_invivo_sekarang!G15</f>
        <v>0</v>
      </c>
      <c r="I15" s="2" t="n">
        <f aca="false">H15</f>
        <v>0</v>
      </c>
      <c r="J15" s="1" t="str">
        <f aca="false">AMP_invivo_sekarang!H15</f>
        <v>ROSS_308</v>
      </c>
      <c r="K15" s="1" t="n">
        <f aca="false">IF(J15="Arbor_Acres", 1, IF(J15="ROSS_308", 2, IF(J15="Cobb_500", 3, IF(J15="Lohman_Brown", 4, IF(J15="Lingnan", 5, IF(J15="Unknown", 6, 7))))))</f>
        <v>2</v>
      </c>
      <c r="L15" s="1" t="str">
        <f aca="false">AMP_invivo_sekarang!I15</f>
        <v>unknown</v>
      </c>
      <c r="M15" s="1" t="n">
        <f aca="false">IF(L15="male", 1, IF(L15="female", 2, 3))</f>
        <v>3</v>
      </c>
      <c r="N15" s="1" t="str">
        <f aca="false">AMP_invivo_sekarang!J15</f>
        <v>1-21</v>
      </c>
      <c r="O15" s="1" t="str">
        <f aca="false">AMP_invivo_sekarang!K15</f>
        <v>22-35</v>
      </c>
      <c r="P15" s="1" t="str">
        <f aca="false">AMP_invivo_sekarang!L15</f>
        <v>1-35</v>
      </c>
      <c r="Q15" s="4" t="n">
        <v>803.99</v>
      </c>
      <c r="R15" s="4" t="n">
        <v>36.19</v>
      </c>
      <c r="S15" s="4" t="n">
        <v>55.95</v>
      </c>
      <c r="T15" s="4" t="n">
        <v>1.55</v>
      </c>
      <c r="U15" s="4" t="n">
        <v>1914.99</v>
      </c>
      <c r="V15" s="4" t="n">
        <v>79.36</v>
      </c>
      <c r="W15" s="4" t="n">
        <v>153.16</v>
      </c>
      <c r="X15" s="4" t="n">
        <v>1.93</v>
      </c>
      <c r="Y15" s="4" t="n">
        <v>1914.99</v>
      </c>
      <c r="Z15" s="4" t="n">
        <v>52.17</v>
      </c>
      <c r="AA15" s="4" t="n">
        <v>94.95</v>
      </c>
      <c r="AB15" s="4" t="n">
        <v>1.82</v>
      </c>
      <c r="AC15" s="4"/>
      <c r="AD15" s="4"/>
      <c r="AE15" s="4"/>
      <c r="AF15" s="4"/>
      <c r="AG15" s="4"/>
      <c r="AH15" s="4"/>
      <c r="AI15" s="4"/>
      <c r="AJ15" s="4"/>
      <c r="AK15" s="4"/>
      <c r="AL15" s="4" t="n">
        <v>77.81</v>
      </c>
      <c r="AM15" s="4"/>
      <c r="AN15" s="4" t="n">
        <v>68.38</v>
      </c>
      <c r="AO15" s="4"/>
      <c r="AP15" s="4"/>
      <c r="AQ15" s="4"/>
      <c r="AR15" s="4"/>
      <c r="AS15" s="4"/>
      <c r="AT15" s="4"/>
      <c r="AU15" s="4"/>
      <c r="AV15" s="4"/>
      <c r="AW15" s="4"/>
      <c r="AX15" s="4" t="n">
        <v>76.04</v>
      </c>
      <c r="AY15" s="4"/>
      <c r="AZ15" s="4" t="n">
        <v>66.11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 t="n">
        <v>4.69</v>
      </c>
      <c r="CH15" s="4" t="n">
        <v>7.15</v>
      </c>
      <c r="CI15" s="4"/>
      <c r="CJ15" s="4"/>
      <c r="CK15" s="4" t="n">
        <v>8.53</v>
      </c>
      <c r="CL15" s="4" t="n">
        <v>4.78</v>
      </c>
      <c r="CM15" s="4" t="n">
        <v>7.23</v>
      </c>
      <c r="CN15" s="4"/>
      <c r="CO15" s="4"/>
      <c r="CP15" s="4" t="n">
        <v>8.64</v>
      </c>
      <c r="CQ15" s="4" t="n">
        <v>6.87</v>
      </c>
      <c r="CR15" s="4" t="n">
        <v>7.49</v>
      </c>
      <c r="CS15" s="4" t="n">
        <v>8.74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 t="n">
        <v>6.81</v>
      </c>
      <c r="DE15" s="4" t="n">
        <v>7.44</v>
      </c>
      <c r="DF15" s="4" t="n">
        <v>8.7</v>
      </c>
      <c r="DG15" s="4"/>
      <c r="DH15" s="4"/>
      <c r="DI15" s="4"/>
      <c r="DJ15" s="4" t="n">
        <v>1746</v>
      </c>
      <c r="DK15" s="4" t="n">
        <v>1060</v>
      </c>
      <c r="DL15" s="4" t="n">
        <v>515</v>
      </c>
      <c r="DM15" s="4" t="n">
        <v>661</v>
      </c>
      <c r="DN15" s="4" t="n">
        <v>447</v>
      </c>
      <c r="DO15" s="4" t="n">
        <v>249</v>
      </c>
      <c r="DP15" s="4" t="n">
        <f aca="false">DJ15/DM15</f>
        <v>2.64145234493192</v>
      </c>
      <c r="DQ15" s="4" t="n">
        <f aca="false">DK15/DN15</f>
        <v>2.37136465324385</v>
      </c>
      <c r="DR15" s="4" t="n">
        <f aca="false">DL15/DO15</f>
        <v>2.06827309236948</v>
      </c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 t="n">
        <v>1107</v>
      </c>
      <c r="FS15" s="4" t="n">
        <v>452.333333333333</v>
      </c>
      <c r="FT15" s="4" t="n">
        <v>2.44731024318349</v>
      </c>
      <c r="FU15" s="4"/>
    </row>
    <row r="16" customFormat="false" ht="12.8" hidden="false" customHeight="false" outlineLevel="0" collapsed="false">
      <c r="A16" s="1" t="n">
        <f aca="false">AMP_invivo_sekarang!A16</f>
        <v>5</v>
      </c>
      <c r="B16" s="1" t="str">
        <f aca="false">AMP_invivo_sekarang!B16</f>
        <v>Choi_et_al.</v>
      </c>
      <c r="C16" s="1" t="n">
        <f aca="false">AMP_invivo_sekarang!C16</f>
        <v>2013</v>
      </c>
      <c r="D16" s="1" t="str">
        <f aca="false">AMP_invivo_sekarang!D16</f>
        <v>antimicrobial_peptide_P5</v>
      </c>
      <c r="E16" s="1" t="str">
        <f aca="false">AMP_invivo_sekarang!E16</f>
        <v>purified_peptide</v>
      </c>
      <c r="F16" s="1" t="n">
        <f aca="false">IF(E16="control",1,IF(E16="peptide",2,IF(E16="crude_peptide",3,4)))</f>
        <v>4</v>
      </c>
      <c r="G16" s="1" t="str">
        <f aca="false">AMP_invivo_sekarang!F16</f>
        <v>feed</v>
      </c>
      <c r="H16" s="27" t="n">
        <f aca="false">AMP_invivo_sekarang!G16</f>
        <v>40</v>
      </c>
      <c r="I16" s="2" t="n">
        <f aca="false">H16</f>
        <v>40</v>
      </c>
      <c r="J16" s="1" t="str">
        <f aca="false">AMP_invivo_sekarang!H16</f>
        <v>ROSS_308</v>
      </c>
      <c r="K16" s="1" t="n">
        <f aca="false">IF(J16="Arbor_Acres", 1, IF(J16="ROSS_308", 2, IF(J16="Cobb_500", 3, IF(J16="Lohman_Brown", 4, IF(J16="Lingnan", 5, IF(J16="Unknown", 6, 7))))))</f>
        <v>2</v>
      </c>
      <c r="L16" s="1" t="str">
        <f aca="false">AMP_invivo_sekarang!I16</f>
        <v>unknown</v>
      </c>
      <c r="M16" s="1" t="n">
        <f aca="false">IF(L16="male", 1, IF(L16="female", 2, 3))</f>
        <v>3</v>
      </c>
      <c r="N16" s="1" t="str">
        <f aca="false">AMP_invivo_sekarang!J16</f>
        <v>1-21</v>
      </c>
      <c r="O16" s="1" t="str">
        <f aca="false">AMP_invivo_sekarang!K16</f>
        <v>22-35</v>
      </c>
      <c r="P16" s="1" t="str">
        <f aca="false">AMP_invivo_sekarang!L16</f>
        <v>1-35</v>
      </c>
      <c r="Q16" s="4" t="n">
        <v>821</v>
      </c>
      <c r="R16" s="4" t="n">
        <v>37</v>
      </c>
      <c r="S16" s="4" t="n">
        <v>56.52</v>
      </c>
      <c r="T16" s="4" t="n">
        <v>1.53</v>
      </c>
      <c r="U16" s="4" t="n">
        <v>1983</v>
      </c>
      <c r="V16" s="4" t="n">
        <v>83</v>
      </c>
      <c r="W16" s="4" t="n">
        <v>156.04</v>
      </c>
      <c r="X16" s="4" t="n">
        <v>1.88</v>
      </c>
      <c r="Y16" s="4" t="n">
        <v>1983</v>
      </c>
      <c r="Z16" s="4" t="n">
        <v>54.09</v>
      </c>
      <c r="AA16" s="4" t="n">
        <v>96.27</v>
      </c>
      <c r="AB16" s="4" t="n">
        <v>1.78</v>
      </c>
      <c r="AC16" s="4"/>
      <c r="AD16" s="4"/>
      <c r="AE16" s="4"/>
      <c r="AF16" s="4"/>
      <c r="AG16" s="4"/>
      <c r="AH16" s="4"/>
      <c r="AI16" s="4"/>
      <c r="AJ16" s="4"/>
      <c r="AK16" s="4"/>
      <c r="AL16" s="4" t="n">
        <v>78.73</v>
      </c>
      <c r="AM16" s="4"/>
      <c r="AN16" s="4" t="n">
        <v>69.27</v>
      </c>
      <c r="AO16" s="4"/>
      <c r="AP16" s="4"/>
      <c r="AQ16" s="4"/>
      <c r="AR16" s="4"/>
      <c r="AS16" s="4"/>
      <c r="AT16" s="4"/>
      <c r="AU16" s="4"/>
      <c r="AV16" s="4"/>
      <c r="AW16" s="4"/>
      <c r="AX16" s="4" t="n">
        <v>76.75</v>
      </c>
      <c r="AY16" s="4"/>
      <c r="AZ16" s="4" t="n">
        <v>67.06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 t="n">
        <v>4.42</v>
      </c>
      <c r="CH16" s="4" t="n">
        <v>7.1</v>
      </c>
      <c r="CI16" s="4"/>
      <c r="CJ16" s="4"/>
      <c r="CK16" s="4" t="n">
        <v>8.48</v>
      </c>
      <c r="CL16" s="4" t="n">
        <v>4.49</v>
      </c>
      <c r="CM16" s="4" t="n">
        <v>7.12</v>
      </c>
      <c r="CN16" s="4"/>
      <c r="CO16" s="4"/>
      <c r="CP16" s="4" t="n">
        <v>8.49</v>
      </c>
      <c r="CQ16" s="4" t="n">
        <v>6.79</v>
      </c>
      <c r="CR16" s="4" t="n">
        <v>7.41</v>
      </c>
      <c r="CS16" s="4" t="n">
        <v>8.61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 t="n">
        <v>6.62</v>
      </c>
      <c r="DE16" s="4" t="n">
        <v>7.35</v>
      </c>
      <c r="DF16" s="4" t="n">
        <v>8.53</v>
      </c>
      <c r="DG16" s="4"/>
      <c r="DH16" s="4"/>
      <c r="DI16" s="4"/>
      <c r="DJ16" s="4" t="n">
        <v>1863</v>
      </c>
      <c r="DK16" s="4" t="n">
        <v>1120</v>
      </c>
      <c r="DL16" s="4" t="n">
        <v>547</v>
      </c>
      <c r="DM16" s="4" t="n">
        <v>639</v>
      </c>
      <c r="DN16" s="4" t="n">
        <v>434</v>
      </c>
      <c r="DO16" s="4" t="n">
        <v>234</v>
      </c>
      <c r="DP16" s="4" t="n">
        <f aca="false">DJ16/DM16</f>
        <v>2.91549295774648</v>
      </c>
      <c r="DQ16" s="4" t="n">
        <f aca="false">DK16/DN16</f>
        <v>2.58064516129032</v>
      </c>
      <c r="DR16" s="4" t="n">
        <f aca="false">DL16/DO16</f>
        <v>2.33760683760684</v>
      </c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 t="n">
        <v>1176.66666666667</v>
      </c>
      <c r="FS16" s="4" t="n">
        <v>435.666666666667</v>
      </c>
      <c r="FT16" s="4" t="n">
        <v>2.70084162203519</v>
      </c>
      <c r="FU16" s="4"/>
    </row>
    <row r="17" customFormat="false" ht="12.8" hidden="false" customHeight="false" outlineLevel="0" collapsed="false">
      <c r="A17" s="1" t="n">
        <f aca="false">AMP_invivo_sekarang!A17</f>
        <v>5</v>
      </c>
      <c r="B17" s="1" t="str">
        <f aca="false">AMP_invivo_sekarang!B17</f>
        <v>Choi_et_al.</v>
      </c>
      <c r="C17" s="1" t="n">
        <f aca="false">AMP_invivo_sekarang!C17</f>
        <v>2013</v>
      </c>
      <c r="D17" s="1" t="str">
        <f aca="false">AMP_invivo_sekarang!D17</f>
        <v>antimicrobial_peptide_P5</v>
      </c>
      <c r="E17" s="1" t="str">
        <f aca="false">AMP_invivo_sekarang!E17</f>
        <v>purified_peptide</v>
      </c>
      <c r="F17" s="1" t="n">
        <f aca="false">IF(E17="control",1,IF(E17="peptide",2,IF(E17="crude_peptide",3,4)))</f>
        <v>4</v>
      </c>
      <c r="G17" s="1" t="str">
        <f aca="false">AMP_invivo_sekarang!F17</f>
        <v>feed</v>
      </c>
      <c r="H17" s="27" t="n">
        <f aca="false">AMP_invivo_sekarang!G17</f>
        <v>60</v>
      </c>
      <c r="I17" s="2" t="n">
        <f aca="false">H17</f>
        <v>60</v>
      </c>
      <c r="J17" s="1" t="str">
        <f aca="false">AMP_invivo_sekarang!H17</f>
        <v>ROSS_308</v>
      </c>
      <c r="K17" s="1" t="n">
        <f aca="false">IF(J17="Arbor_Acres", 1, IF(J17="ROSS_308", 2, IF(J17="Cobb_500", 3, IF(J17="Lohman_Brown", 4, IF(J17="Lingnan", 5, IF(J17="Unknown", 6, 7))))))</f>
        <v>2</v>
      </c>
      <c r="L17" s="1" t="str">
        <f aca="false">AMP_invivo_sekarang!I17</f>
        <v>unknown</v>
      </c>
      <c r="M17" s="1" t="n">
        <f aca="false">IF(L17="male", 1, IF(L17="female", 2, 3))</f>
        <v>3</v>
      </c>
      <c r="N17" s="1" t="str">
        <f aca="false">AMP_invivo_sekarang!J17</f>
        <v>1-21</v>
      </c>
      <c r="O17" s="1" t="str">
        <f aca="false">AMP_invivo_sekarang!K17</f>
        <v>22-35</v>
      </c>
      <c r="P17" s="1" t="str">
        <f aca="false">AMP_invivo_sekarang!L17</f>
        <v>1-35</v>
      </c>
      <c r="Q17" s="4" t="n">
        <v>836.96</v>
      </c>
      <c r="R17" s="4" t="n">
        <v>37.76</v>
      </c>
      <c r="S17" s="4" t="n">
        <v>56.71</v>
      </c>
      <c r="T17" s="4" t="n">
        <v>1.5</v>
      </c>
      <c r="U17" s="4" t="n">
        <v>2043.96</v>
      </c>
      <c r="V17" s="4" t="n">
        <v>86.21</v>
      </c>
      <c r="W17" s="4" t="n">
        <v>158.63</v>
      </c>
      <c r="X17" s="4" t="n">
        <v>1.84</v>
      </c>
      <c r="Y17" s="4" t="n">
        <v>2043.96</v>
      </c>
      <c r="Z17" s="4" t="n">
        <v>55.86</v>
      </c>
      <c r="AA17" s="4" t="n">
        <v>97.19</v>
      </c>
      <c r="AB17" s="4" t="n">
        <v>1.74</v>
      </c>
      <c r="AC17" s="4"/>
      <c r="AD17" s="4"/>
      <c r="AE17" s="4"/>
      <c r="AF17" s="4"/>
      <c r="AG17" s="4"/>
      <c r="AH17" s="4"/>
      <c r="AI17" s="4"/>
      <c r="AJ17" s="4"/>
      <c r="AK17" s="4"/>
      <c r="AL17" s="4" t="n">
        <v>79.8</v>
      </c>
      <c r="AM17" s="4"/>
      <c r="AN17" s="4" t="n">
        <v>70.42</v>
      </c>
      <c r="AO17" s="4"/>
      <c r="AP17" s="4"/>
      <c r="AQ17" s="4"/>
      <c r="AR17" s="4"/>
      <c r="AS17" s="4"/>
      <c r="AT17" s="4"/>
      <c r="AU17" s="4"/>
      <c r="AV17" s="4"/>
      <c r="AW17" s="4"/>
      <c r="AX17" s="4" t="n">
        <v>77.97</v>
      </c>
      <c r="AY17" s="4"/>
      <c r="AZ17" s="4" t="n">
        <v>68.73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 t="n">
        <v>4.34</v>
      </c>
      <c r="CH17" s="4" t="n">
        <v>7.03</v>
      </c>
      <c r="CI17" s="4"/>
      <c r="CJ17" s="4"/>
      <c r="CK17" s="4" t="n">
        <v>8.3</v>
      </c>
      <c r="CL17" s="4" t="n">
        <v>4.42</v>
      </c>
      <c r="CM17" s="4" t="n">
        <v>7.09</v>
      </c>
      <c r="CN17" s="4"/>
      <c r="CO17" s="4"/>
      <c r="CP17" s="4" t="n">
        <v>8.39</v>
      </c>
      <c r="CQ17" s="4" t="n">
        <v>6.61</v>
      </c>
      <c r="CR17" s="4" t="n">
        <v>7.39</v>
      </c>
      <c r="CS17" s="4" t="n">
        <v>8.54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 t="n">
        <v>6.47</v>
      </c>
      <c r="DE17" s="4" t="n">
        <v>7.25</v>
      </c>
      <c r="DF17" s="4" t="n">
        <v>8.46</v>
      </c>
      <c r="DG17" s="4"/>
      <c r="DH17" s="4"/>
      <c r="DI17" s="4"/>
      <c r="DJ17" s="4" t="n">
        <v>1897</v>
      </c>
      <c r="DK17" s="4" t="n">
        <v>1185</v>
      </c>
      <c r="DL17" s="4" t="n">
        <v>572</v>
      </c>
      <c r="DM17" s="4" t="n">
        <v>628</v>
      </c>
      <c r="DN17" s="4" t="n">
        <v>412</v>
      </c>
      <c r="DO17" s="4" t="n">
        <v>214</v>
      </c>
      <c r="DP17" s="4" t="n">
        <f aca="false">DJ17/DM17</f>
        <v>3.02070063694268</v>
      </c>
      <c r="DQ17" s="4" t="n">
        <f aca="false">DK17/DN17</f>
        <v>2.87621359223301</v>
      </c>
      <c r="DR17" s="4" t="n">
        <f aca="false">DL17/DO17</f>
        <v>2.67289719626168</v>
      </c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 t="n">
        <v>1218</v>
      </c>
      <c r="FS17" s="4" t="n">
        <v>418</v>
      </c>
      <c r="FT17" s="4" t="n">
        <v>2.91387559808612</v>
      </c>
      <c r="FU17" s="4"/>
    </row>
    <row r="18" customFormat="false" ht="12.8" hidden="false" customHeight="false" outlineLevel="0" collapsed="false">
      <c r="A18" s="1" t="n">
        <f aca="false">AMP_invivo_sekarang!A18</f>
        <v>6</v>
      </c>
      <c r="B18" s="1" t="str">
        <f aca="false">AMP_invivo_sekarang!B18</f>
        <v>Abdel-Latif_et_al.</v>
      </c>
      <c r="C18" s="1" t="n">
        <f aca="false">AMP_invivo_sekarang!C18</f>
        <v>2017</v>
      </c>
      <c r="D18" s="1" t="str">
        <f aca="false">AMP_invivo_sekarang!D18</f>
        <v>control</v>
      </c>
      <c r="E18" s="1" t="str">
        <f aca="false">AMP_invivo_sekarang!E18</f>
        <v>control</v>
      </c>
      <c r="F18" s="1" t="n">
        <f aca="false">IF(E18="control",1,IF(E18="peptide",2,IF(E18="crude_peptide",3,4)))</f>
        <v>1</v>
      </c>
      <c r="G18" s="1" t="str">
        <f aca="false">AMP_invivo_sekarang!F18</f>
        <v>control</v>
      </c>
      <c r="H18" s="27" t="n">
        <f aca="false">AMP_invivo_sekarang!G18</f>
        <v>0</v>
      </c>
      <c r="I18" s="2" t="n">
        <f aca="false">H18</f>
        <v>0</v>
      </c>
      <c r="J18" s="1" t="str">
        <f aca="false">AMP_invivo_sekarang!H18</f>
        <v>ROSS_308</v>
      </c>
      <c r="K18" s="1" t="n">
        <f aca="false">IF(J18="Arbor_Acres", 1, IF(J18="ROSS_308", 2, IF(J18="Cobb_500", 3, IF(J18="Lohman_Brown", 4, IF(J18="Lingnan", 5, IF(J18="Unknown", 6, 7))))))</f>
        <v>2</v>
      </c>
      <c r="L18" s="1" t="str">
        <f aca="false">AMP_invivo_sekarang!I18</f>
        <v>unknown</v>
      </c>
      <c r="M18" s="1" t="n">
        <f aca="false">IF(L18="male", 1, IF(L18="female", 2, 3))</f>
        <v>3</v>
      </c>
      <c r="N18" s="1" t="str">
        <f aca="false">AMP_invivo_sekarang!J18</f>
        <v>1-21</v>
      </c>
      <c r="O18" s="1" t="str">
        <f aca="false">AMP_invivo_sekarang!K18</f>
        <v>22-35</v>
      </c>
      <c r="P18" s="1" t="str">
        <f aca="false">AMP_invivo_sekarang!L18</f>
        <v>1-35</v>
      </c>
      <c r="Q18" s="4" t="n">
        <v>774.33</v>
      </c>
      <c r="R18" s="4" t="n">
        <v>34.91</v>
      </c>
      <c r="S18" s="4" t="n">
        <v>48.73</v>
      </c>
      <c r="T18" s="4" t="n">
        <v>1.41</v>
      </c>
      <c r="U18" s="4" t="n">
        <v>1771.22</v>
      </c>
      <c r="V18" s="4" t="n">
        <v>71.21</v>
      </c>
      <c r="W18" s="4" t="n">
        <v>129.56</v>
      </c>
      <c r="X18" s="4" t="n">
        <v>1.82</v>
      </c>
      <c r="Y18" s="4" t="n">
        <v>1771.22</v>
      </c>
      <c r="Z18" s="4" t="n">
        <v>49.43</v>
      </c>
      <c r="AA18" s="4" t="n">
        <v>81.06</v>
      </c>
      <c r="AB18" s="4" t="n">
        <v>1.64</v>
      </c>
      <c r="AC18" s="4"/>
      <c r="AD18" s="4"/>
      <c r="AE18" s="27" t="n">
        <v>3.12</v>
      </c>
      <c r="AF18" s="4" t="n">
        <v>261.39</v>
      </c>
      <c r="AG18" s="27" t="n">
        <v>256.09</v>
      </c>
      <c r="AH18" s="27" t="n">
        <v>2.97</v>
      </c>
      <c r="AI18" s="27" t="n">
        <v>288.05</v>
      </c>
      <c r="AJ18" s="27" t="n">
        <v>281.63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 t="n">
        <v>4.46</v>
      </c>
      <c r="BP18" s="4" t="n">
        <v>3.57</v>
      </c>
      <c r="BQ18" s="4" t="n">
        <v>0.89</v>
      </c>
      <c r="BR18" s="4" t="n">
        <f aca="false">BP18/BQ18</f>
        <v>4.01123595505618</v>
      </c>
      <c r="BS18" s="4" t="n">
        <v>106.96</v>
      </c>
      <c r="BT18" s="4"/>
      <c r="BU18" s="27" t="n">
        <v>135.79</v>
      </c>
      <c r="BV18" s="27" t="n">
        <v>0.33</v>
      </c>
      <c r="BW18" s="27" t="n">
        <v>9.29</v>
      </c>
      <c r="BX18" s="4" t="n">
        <v>5.22</v>
      </c>
      <c r="BY18" s="4" t="n">
        <v>3.61</v>
      </c>
      <c r="BZ18" s="4" t="n">
        <v>1.61</v>
      </c>
      <c r="CA18" s="4" t="n">
        <f aca="false">BY18/BZ18</f>
        <v>2.24223602484472</v>
      </c>
      <c r="CB18" s="4" t="n">
        <v>108.22</v>
      </c>
      <c r="CC18" s="4"/>
      <c r="CD18" s="27" t="n">
        <v>133.56</v>
      </c>
      <c r="CE18" s="27" t="n">
        <v>0.51</v>
      </c>
      <c r="CF18" s="27" t="n">
        <v>8.37</v>
      </c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 t="n">
        <v>7</v>
      </c>
      <c r="CR18" s="4" t="n">
        <v>6.9</v>
      </c>
      <c r="CS18" s="4" t="n">
        <v>5.2</v>
      </c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 t="n">
        <v>7.1</v>
      </c>
      <c r="DE18" s="4" t="n">
        <v>8.5</v>
      </c>
      <c r="DF18" s="4" t="n">
        <v>6.4</v>
      </c>
      <c r="DG18" s="4"/>
      <c r="DH18" s="4"/>
      <c r="DI18" s="4"/>
      <c r="DJ18" s="4"/>
      <c r="DK18" s="4"/>
      <c r="DL18" s="4" t="n">
        <v>602</v>
      </c>
      <c r="DM18" s="4"/>
      <c r="DN18" s="4"/>
      <c r="DO18" s="4" t="n">
        <v>86</v>
      </c>
      <c r="DP18" s="4"/>
      <c r="DQ18" s="4"/>
      <c r="DR18" s="4" t="n">
        <f aca="false">DL18/DO18</f>
        <v>7</v>
      </c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27" t="n">
        <v>19.1</v>
      </c>
      <c r="ET18" s="27" t="n">
        <v>200.78</v>
      </c>
      <c r="EU18" s="4"/>
      <c r="EV18" s="4"/>
      <c r="EW18" s="4"/>
      <c r="EX18" s="4"/>
      <c r="EY18" s="4"/>
      <c r="EZ18" s="27" t="n">
        <v>17.27</v>
      </c>
      <c r="FA18" s="27" t="n">
        <v>207.33</v>
      </c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 t="n">
        <v>602</v>
      </c>
      <c r="FS18" s="4" t="n">
        <v>86</v>
      </c>
      <c r="FT18" s="4" t="n">
        <v>7</v>
      </c>
      <c r="FU18" s="4"/>
    </row>
    <row r="19" customFormat="false" ht="12.8" hidden="false" customHeight="false" outlineLevel="0" collapsed="false">
      <c r="A19" s="1" t="n">
        <f aca="false">AMP_invivo_sekarang!A19</f>
        <v>6</v>
      </c>
      <c r="B19" s="1" t="str">
        <f aca="false">AMP_invivo_sekarang!B19</f>
        <v>Abdel-Latif_et_al.</v>
      </c>
      <c r="C19" s="1" t="n">
        <f aca="false">AMP_invivo_sekarang!C19</f>
        <v>2017</v>
      </c>
      <c r="D19" s="1" t="str">
        <f aca="false">AMP_invivo_sekarang!D19</f>
        <v>lysozyme</v>
      </c>
      <c r="E19" s="1" t="str">
        <f aca="false">AMP_invivo_sekarang!E19</f>
        <v>purified_peptide</v>
      </c>
      <c r="F19" s="1" t="n">
        <f aca="false">IF(E19="control",1,IF(E19="peptide",2,IF(E19="crude_peptide",3,4)))</f>
        <v>4</v>
      </c>
      <c r="G19" s="1" t="str">
        <f aca="false">AMP_invivo_sekarang!F19</f>
        <v>feed</v>
      </c>
      <c r="H19" s="27" t="n">
        <f aca="false">AMP_invivo_sekarang!G19</f>
        <v>70</v>
      </c>
      <c r="I19" s="2" t="n">
        <f aca="false">H19</f>
        <v>70</v>
      </c>
      <c r="J19" s="1" t="str">
        <f aca="false">AMP_invivo_sekarang!H19</f>
        <v>ROSS_308</v>
      </c>
      <c r="K19" s="1" t="n">
        <f aca="false">IF(J19="Arbor_Acres", 1, IF(J19="ROSS_308", 2, IF(J19="Cobb_500", 3, IF(J19="Lohman_Brown", 4, IF(J19="Lingnan", 5, IF(J19="Unknown", 6, 7))))))</f>
        <v>2</v>
      </c>
      <c r="L19" s="1" t="str">
        <f aca="false">AMP_invivo_sekarang!I19</f>
        <v>unknown</v>
      </c>
      <c r="M19" s="1" t="n">
        <f aca="false">IF(L19="male", 1, IF(L19="female", 2, 3))</f>
        <v>3</v>
      </c>
      <c r="N19" s="1" t="str">
        <f aca="false">AMP_invivo_sekarang!J19</f>
        <v>1-21</v>
      </c>
      <c r="O19" s="1" t="str">
        <f aca="false">AMP_invivo_sekarang!K19</f>
        <v>22-35</v>
      </c>
      <c r="P19" s="1" t="str">
        <f aca="false">AMP_invivo_sekarang!L19</f>
        <v>1-35</v>
      </c>
      <c r="Q19" s="4" t="n">
        <v>818.5</v>
      </c>
      <c r="R19" s="4" t="n">
        <v>37.04</v>
      </c>
      <c r="S19" s="4" t="n">
        <v>48.78</v>
      </c>
      <c r="T19" s="4" t="n">
        <v>1.33</v>
      </c>
      <c r="U19" s="4" t="n">
        <v>1823.91</v>
      </c>
      <c r="V19" s="4" t="n">
        <v>71.82</v>
      </c>
      <c r="W19" s="4" t="n">
        <v>128.08</v>
      </c>
      <c r="X19" s="4" t="n">
        <v>1.78</v>
      </c>
      <c r="Y19" s="4" t="n">
        <v>1823.91</v>
      </c>
      <c r="Z19" s="4" t="n">
        <v>50.95</v>
      </c>
      <c r="AA19" s="4" t="n">
        <v>80.5</v>
      </c>
      <c r="AB19" s="4" t="n">
        <v>1.58</v>
      </c>
      <c r="AC19" s="4"/>
      <c r="AD19" s="4"/>
      <c r="AE19" s="27" t="n">
        <v>3.3</v>
      </c>
      <c r="AF19" s="27" t="n">
        <v>293.06</v>
      </c>
      <c r="AG19" s="27" t="n">
        <v>282.18</v>
      </c>
      <c r="AH19" s="27" t="n">
        <v>3.07</v>
      </c>
      <c r="AI19" s="27" t="n">
        <v>330.18</v>
      </c>
      <c r="AJ19" s="27" t="n">
        <v>322.83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 t="n">
        <v>5.13</v>
      </c>
      <c r="BP19" s="4" t="n">
        <v>3.62</v>
      </c>
      <c r="BQ19" s="4" t="n">
        <v>1.51</v>
      </c>
      <c r="BR19" s="4" t="n">
        <f aca="false">BP19/BQ19</f>
        <v>2.39735099337748</v>
      </c>
      <c r="BS19" s="4" t="n">
        <v>113.03</v>
      </c>
      <c r="BT19" s="4"/>
      <c r="BU19" s="27" t="n">
        <v>137.23</v>
      </c>
      <c r="BV19" s="27" t="n">
        <v>0.33</v>
      </c>
      <c r="BW19" s="27" t="n">
        <v>9.28</v>
      </c>
      <c r="BX19" s="4" t="n">
        <v>5.7</v>
      </c>
      <c r="BY19" s="4" t="n">
        <v>3.73</v>
      </c>
      <c r="BZ19" s="4" t="n">
        <v>1.97</v>
      </c>
      <c r="CA19" s="4" t="n">
        <f aca="false">BY19/BZ19</f>
        <v>1.89340101522843</v>
      </c>
      <c r="CB19" s="4" t="n">
        <v>129.93</v>
      </c>
      <c r="CC19" s="4"/>
      <c r="CD19" s="27" t="n">
        <v>130.41</v>
      </c>
      <c r="CE19" s="27" t="n">
        <v>0.48</v>
      </c>
      <c r="CF19" s="27" t="n">
        <v>6.6</v>
      </c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 t="n">
        <v>5.5</v>
      </c>
      <c r="CR19" s="4" t="n">
        <v>6</v>
      </c>
      <c r="CS19" s="4" t="n">
        <v>5.4</v>
      </c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 t="n">
        <v>6.7</v>
      </c>
      <c r="DE19" s="4" t="n">
        <v>8.3</v>
      </c>
      <c r="DF19" s="4" t="n">
        <v>6.3</v>
      </c>
      <c r="DG19" s="4"/>
      <c r="DH19" s="4"/>
      <c r="DI19" s="4"/>
      <c r="DJ19" s="4"/>
      <c r="DK19" s="4"/>
      <c r="DL19" s="4" t="n">
        <v>730</v>
      </c>
      <c r="DM19" s="4"/>
      <c r="DN19" s="4"/>
      <c r="DO19" s="4" t="n">
        <v>132</v>
      </c>
      <c r="DP19" s="4"/>
      <c r="DQ19" s="4"/>
      <c r="DR19" s="4" t="n">
        <f aca="false">DL19/DO19</f>
        <v>5.53030303030303</v>
      </c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27" t="n">
        <v>18.52</v>
      </c>
      <c r="ET19" s="27" t="n">
        <v>209</v>
      </c>
      <c r="EU19" s="4"/>
      <c r="EV19" s="4"/>
      <c r="EW19" s="4"/>
      <c r="EX19" s="4"/>
      <c r="EY19" s="4"/>
      <c r="EZ19" s="27" t="n">
        <v>16.71</v>
      </c>
      <c r="FA19" s="27" t="n">
        <v>208.77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 t="n">
        <v>730</v>
      </c>
      <c r="FS19" s="4" t="n">
        <v>132</v>
      </c>
      <c r="FT19" s="4" t="n">
        <v>5.53030303030303</v>
      </c>
      <c r="FU19" s="4"/>
    </row>
    <row r="20" customFormat="false" ht="12.8" hidden="false" customHeight="false" outlineLevel="0" collapsed="false">
      <c r="A20" s="1" t="n">
        <f aca="false">AMP_invivo_sekarang!A20</f>
        <v>6</v>
      </c>
      <c r="B20" s="1" t="str">
        <f aca="false">AMP_invivo_sekarang!B20</f>
        <v>Abdel-Latif_et_al.</v>
      </c>
      <c r="C20" s="1" t="n">
        <f aca="false">AMP_invivo_sekarang!C20</f>
        <v>2017</v>
      </c>
      <c r="D20" s="1" t="str">
        <f aca="false">AMP_invivo_sekarang!D20</f>
        <v>lysozyme</v>
      </c>
      <c r="E20" s="1" t="str">
        <f aca="false">AMP_invivo_sekarang!E20</f>
        <v>purified_peptide</v>
      </c>
      <c r="F20" s="1" t="n">
        <f aca="false">IF(E20="control",1,IF(E20="peptide",2,IF(E20="crude_peptide",3,4)))</f>
        <v>4</v>
      </c>
      <c r="G20" s="1" t="str">
        <f aca="false">AMP_invivo_sekarang!F20</f>
        <v>feed</v>
      </c>
      <c r="H20" s="27" t="n">
        <f aca="false">AMP_invivo_sekarang!G20</f>
        <v>90</v>
      </c>
      <c r="I20" s="2" t="n">
        <f aca="false">H20</f>
        <v>90</v>
      </c>
      <c r="J20" s="1" t="str">
        <f aca="false">AMP_invivo_sekarang!H20</f>
        <v>ROSS_308</v>
      </c>
      <c r="K20" s="1" t="n">
        <f aca="false">IF(J20="Arbor_Acres", 1, IF(J20="ROSS_308", 2, IF(J20="Cobb_500", 3, IF(J20="Lohman_Brown", 4, IF(J20="Lingnan", 5, IF(J20="Unknown", 6, 7))))))</f>
        <v>2</v>
      </c>
      <c r="L20" s="1" t="str">
        <f aca="false">AMP_invivo_sekarang!I20</f>
        <v>unknown</v>
      </c>
      <c r="M20" s="1" t="n">
        <f aca="false">IF(L20="male", 1, IF(L20="female", 2, 3))</f>
        <v>3</v>
      </c>
      <c r="N20" s="1" t="str">
        <f aca="false">AMP_invivo_sekarang!J20</f>
        <v>1-21</v>
      </c>
      <c r="O20" s="1" t="str">
        <f aca="false">AMP_invivo_sekarang!K20</f>
        <v>22-35</v>
      </c>
      <c r="P20" s="1" t="str">
        <f aca="false">AMP_invivo_sekarang!L20</f>
        <v>1-35</v>
      </c>
      <c r="Q20" s="4" t="n">
        <v>813.66</v>
      </c>
      <c r="R20" s="4" t="n">
        <v>36.75</v>
      </c>
      <c r="S20" s="4" t="n">
        <v>48.42</v>
      </c>
      <c r="T20" s="4" t="n">
        <v>1.33</v>
      </c>
      <c r="U20" s="4" t="n">
        <v>1871.84</v>
      </c>
      <c r="V20" s="4" t="n">
        <v>75.58</v>
      </c>
      <c r="W20" s="4" t="n">
        <v>128.66</v>
      </c>
      <c r="X20" s="4" t="n">
        <v>1.7</v>
      </c>
      <c r="Y20" s="4" t="n">
        <v>1871.84</v>
      </c>
      <c r="Z20" s="4" t="n">
        <v>52.28</v>
      </c>
      <c r="AA20" s="4" t="n">
        <v>80.52</v>
      </c>
      <c r="AB20" s="4" t="n">
        <v>1.54</v>
      </c>
      <c r="AC20" s="4"/>
      <c r="AD20" s="4"/>
      <c r="AE20" s="27" t="n">
        <v>3.3</v>
      </c>
      <c r="AF20" s="27" t="n">
        <v>291.6</v>
      </c>
      <c r="AG20" s="27" t="n">
        <v>303.59</v>
      </c>
      <c r="AH20" s="27" t="n">
        <v>3.15</v>
      </c>
      <c r="AI20" s="27" t="n">
        <v>347.58</v>
      </c>
      <c r="AJ20" s="27" t="n">
        <v>339.87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 t="n">
        <v>4.4</v>
      </c>
      <c r="BP20" s="4" t="n">
        <v>3.14</v>
      </c>
      <c r="BQ20" s="4" t="n">
        <v>1.26</v>
      </c>
      <c r="BR20" s="4" t="n">
        <f aca="false">BP20/BQ20</f>
        <v>2.49206349206349</v>
      </c>
      <c r="BS20" s="4" t="n">
        <v>88.83</v>
      </c>
      <c r="BT20" s="4"/>
      <c r="BU20" s="27" t="n">
        <v>132.84</v>
      </c>
      <c r="BV20" s="27" t="n">
        <v>0.36</v>
      </c>
      <c r="BW20" s="27" t="n">
        <v>6.74</v>
      </c>
      <c r="BX20" s="4" t="n">
        <v>5.39</v>
      </c>
      <c r="BY20" s="4" t="n">
        <v>3.29</v>
      </c>
      <c r="BZ20" s="4" t="n">
        <v>2.1</v>
      </c>
      <c r="CA20" s="4" t="n">
        <f aca="false">BY20/BZ20</f>
        <v>1.56666666666667</v>
      </c>
      <c r="CB20" s="4" t="n">
        <v>113.58</v>
      </c>
      <c r="CC20" s="4"/>
      <c r="CD20" s="27" t="n">
        <v>130.01</v>
      </c>
      <c r="CE20" s="27" t="n">
        <v>0.46</v>
      </c>
      <c r="CF20" s="27" t="n">
        <v>6.12</v>
      </c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 t="n">
        <v>5.5</v>
      </c>
      <c r="CR20" s="4" t="n">
        <v>5.9</v>
      </c>
      <c r="CS20" s="4" t="n">
        <v>5.9</v>
      </c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 t="n">
        <v>6.3</v>
      </c>
      <c r="DE20" s="4" t="n">
        <v>8</v>
      </c>
      <c r="DF20" s="4" t="n">
        <v>6.6</v>
      </c>
      <c r="DG20" s="4"/>
      <c r="DH20" s="4"/>
      <c r="DI20" s="4"/>
      <c r="DJ20" s="4"/>
      <c r="DK20" s="4"/>
      <c r="DL20" s="4" t="n">
        <v>1030</v>
      </c>
      <c r="DM20" s="4"/>
      <c r="DN20" s="4"/>
      <c r="DO20" s="4" t="n">
        <v>169</v>
      </c>
      <c r="DP20" s="4"/>
      <c r="DQ20" s="4"/>
      <c r="DR20" s="4" t="n">
        <f aca="false">DL20/DO20</f>
        <v>6.09467455621302</v>
      </c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27" t="n">
        <v>22.5</v>
      </c>
      <c r="ET20" s="27" t="n">
        <v>206.33</v>
      </c>
      <c r="EU20" s="4"/>
      <c r="EV20" s="4"/>
      <c r="EW20" s="4"/>
      <c r="EX20" s="4"/>
      <c r="EY20" s="4"/>
      <c r="EZ20" s="27" t="n">
        <v>13.9</v>
      </c>
      <c r="FA20" s="27" t="n">
        <v>204.18</v>
      </c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 t="n">
        <v>1030</v>
      </c>
      <c r="FS20" s="4" t="n">
        <v>169</v>
      </c>
      <c r="FT20" s="4" t="n">
        <v>6.09467455621302</v>
      </c>
      <c r="FU20" s="4"/>
    </row>
    <row r="21" customFormat="false" ht="12.8" hidden="false" customHeight="false" outlineLevel="0" collapsed="false">
      <c r="A21" s="1" t="n">
        <f aca="false">AMP_invivo_sekarang!A21</f>
        <v>6</v>
      </c>
      <c r="B21" s="1" t="str">
        <f aca="false">AMP_invivo_sekarang!B21</f>
        <v>Abdel-Latif_et_al.</v>
      </c>
      <c r="C21" s="1" t="n">
        <f aca="false">AMP_invivo_sekarang!C21</f>
        <v>2017</v>
      </c>
      <c r="D21" s="1" t="str">
        <f aca="false">AMP_invivo_sekarang!D21</f>
        <v>lysozyme</v>
      </c>
      <c r="E21" s="1" t="str">
        <f aca="false">AMP_invivo_sekarang!E21</f>
        <v>purified_peptide</v>
      </c>
      <c r="F21" s="1" t="n">
        <f aca="false">IF(E21="control",1,IF(E21="peptide",2,IF(E21="crude_peptide",3,4)))</f>
        <v>4</v>
      </c>
      <c r="G21" s="1" t="str">
        <f aca="false">AMP_invivo_sekarang!F21</f>
        <v>feed</v>
      </c>
      <c r="H21" s="27" t="n">
        <f aca="false">AMP_invivo_sekarang!G21</f>
        <v>120</v>
      </c>
      <c r="I21" s="2" t="n">
        <f aca="false">H21</f>
        <v>120</v>
      </c>
      <c r="J21" s="1" t="str">
        <f aca="false">AMP_invivo_sekarang!H21</f>
        <v>ROSS_308</v>
      </c>
      <c r="K21" s="1" t="n">
        <f aca="false">IF(J21="Arbor_Acres", 1, IF(J21="ROSS_308", 2, IF(J21="Cobb_500", 3, IF(J21="Lohman_Brown", 4, IF(J21="Lingnan", 5, IF(J21="Unknown", 6, 7))))))</f>
        <v>2</v>
      </c>
      <c r="L21" s="1" t="str">
        <f aca="false">AMP_invivo_sekarang!I21</f>
        <v>unknown</v>
      </c>
      <c r="M21" s="1" t="n">
        <f aca="false">IF(L21="male", 1, IF(L21="female", 2, 3))</f>
        <v>3</v>
      </c>
      <c r="N21" s="1" t="str">
        <f aca="false">AMP_invivo_sekarang!J21</f>
        <v>1-21</v>
      </c>
      <c r="O21" s="1" t="str">
        <f aca="false">AMP_invivo_sekarang!K21</f>
        <v>22-35</v>
      </c>
      <c r="P21" s="1" t="str">
        <f aca="false">AMP_invivo_sekarang!L21</f>
        <v>1-35</v>
      </c>
      <c r="Q21" s="4" t="n">
        <v>814.5</v>
      </c>
      <c r="R21" s="4" t="n">
        <v>36.83</v>
      </c>
      <c r="S21" s="4" t="n">
        <v>49.12</v>
      </c>
      <c r="T21" s="4" t="n">
        <v>1.35</v>
      </c>
      <c r="U21" s="4" t="n">
        <v>1828.14</v>
      </c>
      <c r="V21" s="4" t="n">
        <v>72.4</v>
      </c>
      <c r="W21" s="4" t="n">
        <v>129.28</v>
      </c>
      <c r="X21" s="4" t="n">
        <v>1.79</v>
      </c>
      <c r="Y21" s="4" t="n">
        <v>1828.14</v>
      </c>
      <c r="Z21" s="4" t="n">
        <v>51.06</v>
      </c>
      <c r="AA21" s="4" t="n">
        <v>81.18</v>
      </c>
      <c r="AB21" s="4" t="n">
        <v>1.59</v>
      </c>
      <c r="AC21" s="4"/>
      <c r="AD21" s="4"/>
      <c r="AE21" s="27" t="n">
        <v>3.26</v>
      </c>
      <c r="AF21" s="27" t="n">
        <v>283.16</v>
      </c>
      <c r="AG21" s="27" t="n">
        <v>308.1</v>
      </c>
      <c r="AH21" s="27" t="n">
        <v>3.05</v>
      </c>
      <c r="AI21" s="27" t="n">
        <v>329.01</v>
      </c>
      <c r="AJ21" s="27" t="n">
        <v>321.63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 t="n">
        <v>4.98</v>
      </c>
      <c r="BP21" s="4" t="n">
        <v>3.27</v>
      </c>
      <c r="BQ21" s="4" t="n">
        <v>1.71</v>
      </c>
      <c r="BR21" s="4" t="n">
        <f aca="false">BP21/BQ21</f>
        <v>1.91228070175439</v>
      </c>
      <c r="BS21" s="4" t="n">
        <v>118.34</v>
      </c>
      <c r="BT21" s="4"/>
      <c r="BU21" s="27" t="n">
        <v>136.22</v>
      </c>
      <c r="BV21" s="27" t="n">
        <v>0.34</v>
      </c>
      <c r="BW21" s="27" t="n">
        <v>5.62</v>
      </c>
      <c r="BX21" s="4" t="n">
        <v>6.77</v>
      </c>
      <c r="BY21" s="4" t="n">
        <v>3.82</v>
      </c>
      <c r="BZ21" s="4" t="n">
        <v>2.69</v>
      </c>
      <c r="CA21" s="4" t="n">
        <f aca="false">BY21/BZ21</f>
        <v>1.42007434944238</v>
      </c>
      <c r="CB21" s="4" t="n">
        <v>145.41</v>
      </c>
      <c r="CC21" s="4"/>
      <c r="CD21" s="27" t="n">
        <v>139.32</v>
      </c>
      <c r="CE21" s="27" t="n">
        <v>0.49</v>
      </c>
      <c r="CF21" s="27" t="n">
        <v>6.35</v>
      </c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 t="n">
        <v>7.3</v>
      </c>
      <c r="CR21" s="4" t="n">
        <v>6.3</v>
      </c>
      <c r="CS21" s="4" t="n">
        <v>4.4</v>
      </c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 t="n">
        <v>7.9</v>
      </c>
      <c r="DE21" s="4" t="n">
        <v>8.4</v>
      </c>
      <c r="DF21" s="4" t="n">
        <v>5.4</v>
      </c>
      <c r="DG21" s="4"/>
      <c r="DH21" s="4"/>
      <c r="DI21" s="4"/>
      <c r="DJ21" s="4"/>
      <c r="DK21" s="4"/>
      <c r="DL21" s="4" t="n">
        <v>624</v>
      </c>
      <c r="DM21" s="4"/>
      <c r="DN21" s="4"/>
      <c r="DO21" s="4" t="n">
        <v>116</v>
      </c>
      <c r="DP21" s="4"/>
      <c r="DQ21" s="4"/>
      <c r="DR21" s="4" t="n">
        <f aca="false">DL21/DO21</f>
        <v>5.37931034482759</v>
      </c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27" t="n">
        <v>22.26</v>
      </c>
      <c r="ET21" s="27" t="n">
        <v>208.93</v>
      </c>
      <c r="EU21" s="4"/>
      <c r="EV21" s="4"/>
      <c r="EW21" s="4"/>
      <c r="EX21" s="4"/>
      <c r="EY21" s="4"/>
      <c r="EZ21" s="27" t="n">
        <v>16.32</v>
      </c>
      <c r="FA21" s="27" t="n">
        <v>206.66</v>
      </c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 t="n">
        <v>624</v>
      </c>
      <c r="FS21" s="4" t="n">
        <v>116</v>
      </c>
      <c r="FT21" s="4" t="n">
        <v>5.37931034482759</v>
      </c>
      <c r="FU21" s="4"/>
    </row>
    <row r="22" customFormat="false" ht="12.8" hidden="false" customHeight="false" outlineLevel="0" collapsed="false">
      <c r="A22" s="1" t="n">
        <f aca="false">AMP_invivo_sekarang!A22</f>
        <v>7</v>
      </c>
      <c r="B22" s="1" t="str">
        <f aca="false">AMP_invivo_sekarang!B22</f>
        <v>Ma_et_al.</v>
      </c>
      <c r="C22" s="1" t="n">
        <f aca="false">AMP_invivo_sekarang!C22</f>
        <v>2019</v>
      </c>
      <c r="D22" s="1" t="str">
        <f aca="false">AMP_invivo_sekarang!D22</f>
        <v>control</v>
      </c>
      <c r="E22" s="1" t="str">
        <f aca="false">AMP_invivo_sekarang!E22</f>
        <v>control</v>
      </c>
      <c r="F22" s="1" t="n">
        <f aca="false">IF(E22="control",1,IF(E22="peptide",2,IF(E22="crude_peptide",3,4)))</f>
        <v>1</v>
      </c>
      <c r="G22" s="1" t="str">
        <f aca="false">AMP_invivo_sekarang!F22</f>
        <v>control</v>
      </c>
      <c r="H22" s="27" t="n">
        <f aca="false">AMP_invivo_sekarang!G22</f>
        <v>0</v>
      </c>
      <c r="I22" s="2" t="n">
        <f aca="false">H22</f>
        <v>0</v>
      </c>
      <c r="J22" s="1" t="str">
        <f aca="false">AMP_invivo_sekarang!H22</f>
        <v>Arbor_Acres</v>
      </c>
      <c r="K22" s="1" t="n">
        <f aca="false">IF(J22="Arbor_Acres", 1, IF(J22="ROSS_308", 2, IF(J22="Cobb_500", 3, IF(J22="Lohman_Brown", 4, IF(J22="Lingnan", 5, IF(J22="Unknown", 6, 7))))))</f>
        <v>1</v>
      </c>
      <c r="L22" s="1" t="str">
        <f aca="false">AMP_invivo_sekarang!I22</f>
        <v>male</v>
      </c>
      <c r="M22" s="1" t="n">
        <f aca="false">IF(L22="male", 1, IF(L22="female", 2, 3))</f>
        <v>1</v>
      </c>
      <c r="N22" s="1" t="str">
        <f aca="false">AMP_invivo_sekarang!J22</f>
        <v>1-21</v>
      </c>
      <c r="O22" s="1" t="str">
        <f aca="false">AMP_invivo_sekarang!K22</f>
        <v>22-42</v>
      </c>
      <c r="P22" s="1" t="str">
        <f aca="false">AMP_invivo_sekarang!L22</f>
        <v>1-42</v>
      </c>
      <c r="Q22" s="4" t="n">
        <v>704.95</v>
      </c>
      <c r="R22" s="4" t="n">
        <v>31.46</v>
      </c>
      <c r="S22" s="4" t="n">
        <v>51.38</v>
      </c>
      <c r="T22" s="4" t="n">
        <v>1.63</v>
      </c>
      <c r="U22" s="4" t="n">
        <v>2109.01</v>
      </c>
      <c r="V22" s="4" t="n">
        <v>66.86</v>
      </c>
      <c r="W22" s="4" t="n">
        <v>135.81</v>
      </c>
      <c r="X22" s="4" t="n">
        <v>2.03</v>
      </c>
      <c r="Y22" s="4" t="n">
        <v>2109.01</v>
      </c>
      <c r="Z22" s="4" t="n">
        <v>49.6</v>
      </c>
      <c r="AA22" s="4" t="n">
        <v>94.34</v>
      </c>
      <c r="AB22" s="4" t="n">
        <v>1.9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 t="n">
        <v>6.69</v>
      </c>
      <c r="CL22" s="4"/>
      <c r="CM22" s="4"/>
      <c r="CN22" s="4" t="n">
        <v>6.16</v>
      </c>
      <c r="CO22" s="4"/>
      <c r="CP22" s="4" t="n">
        <v>6.96</v>
      </c>
      <c r="CQ22" s="4"/>
      <c r="CR22" s="4"/>
      <c r="CS22" s="4"/>
      <c r="CT22" s="4"/>
      <c r="CU22" s="4"/>
      <c r="CV22" s="4"/>
      <c r="CW22" s="4"/>
      <c r="CX22" s="4" t="n">
        <v>6.38</v>
      </c>
      <c r="CY22" s="4"/>
      <c r="CZ22" s="4"/>
      <c r="DA22" s="4" t="n">
        <v>5.84</v>
      </c>
      <c r="DB22" s="4"/>
      <c r="DC22" s="4" t="n">
        <v>6.89</v>
      </c>
      <c r="DD22" s="4"/>
      <c r="DE22" s="4"/>
      <c r="DF22" s="4"/>
      <c r="DG22" s="4"/>
      <c r="DH22" s="4"/>
      <c r="DI22" s="4"/>
      <c r="DJ22" s="4" t="n">
        <v>1298.57</v>
      </c>
      <c r="DK22" s="4"/>
      <c r="DL22" s="4"/>
      <c r="DM22" s="4" t="n">
        <v>161.69</v>
      </c>
      <c r="DN22" s="4"/>
      <c r="DO22" s="4"/>
      <c r="DP22" s="4" t="n">
        <f aca="false">DJ22/DM22</f>
        <v>8.03123260560331</v>
      </c>
      <c r="DQ22" s="4"/>
      <c r="DR22" s="4"/>
      <c r="DS22" s="4"/>
      <c r="DT22" s="4"/>
      <c r="DU22" s="4"/>
      <c r="DV22" s="4"/>
      <c r="DW22" s="4"/>
      <c r="DX22" s="4"/>
      <c r="DY22" s="4" t="n">
        <v>1.014</v>
      </c>
      <c r="DZ22" s="4" t="n">
        <v>0.798</v>
      </c>
      <c r="EA22" s="4" t="n">
        <v>7.885</v>
      </c>
      <c r="EB22" s="4" t="n">
        <v>1.471</v>
      </c>
      <c r="EC22" s="4" t="n">
        <v>0.201</v>
      </c>
      <c r="ED22" s="4" t="n">
        <v>1.082</v>
      </c>
      <c r="EE22" s="4" t="n">
        <v>0.645</v>
      </c>
      <c r="EF22" s="4" t="n">
        <v>7.961</v>
      </c>
      <c r="EG22" s="4" t="n">
        <v>1.641</v>
      </c>
      <c r="EH22" s="4" t="n">
        <v>0.198</v>
      </c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 t="n">
        <v>5.69</v>
      </c>
      <c r="EV22" s="4" t="n">
        <v>5.08</v>
      </c>
      <c r="EW22" s="4" t="n">
        <v>1.66</v>
      </c>
      <c r="EX22" s="4" t="n">
        <v>2.54</v>
      </c>
      <c r="EY22" s="4" t="n">
        <v>60.87</v>
      </c>
      <c r="EZ22" s="4"/>
      <c r="FA22" s="4"/>
      <c r="FB22" s="4" t="n">
        <v>6.82</v>
      </c>
      <c r="FC22" s="4"/>
      <c r="FD22" s="4" t="n">
        <v>5.9</v>
      </c>
      <c r="FE22" s="4" t="n">
        <v>1.13</v>
      </c>
      <c r="FF22" s="4" t="n">
        <v>1.15</v>
      </c>
      <c r="FG22" s="4" t="n">
        <v>71.16</v>
      </c>
      <c r="FH22" s="4"/>
      <c r="FI22" s="4" t="n">
        <v>1.37</v>
      </c>
      <c r="FJ22" s="4" t="n">
        <v>6.76</v>
      </c>
      <c r="FK22" s="4" t="n">
        <v>267.89</v>
      </c>
      <c r="FL22" s="4" t="n">
        <v>2256.7</v>
      </c>
      <c r="FM22" s="4" t="n">
        <v>1.14</v>
      </c>
      <c r="FN22" s="4" t="n">
        <v>6.36</v>
      </c>
      <c r="FO22" s="4" t="n">
        <v>248.61</v>
      </c>
      <c r="FP22" s="4" t="n">
        <v>2305.4</v>
      </c>
      <c r="FQ22" s="4"/>
      <c r="FR22" s="4" t="n">
        <v>1298.57</v>
      </c>
      <c r="FS22" s="4" t="n">
        <v>161.69</v>
      </c>
      <c r="FT22" s="4" t="n">
        <v>8.03123260560331</v>
      </c>
      <c r="FU22" s="4"/>
    </row>
    <row r="23" customFormat="false" ht="12.8" hidden="false" customHeight="false" outlineLevel="0" collapsed="false">
      <c r="A23" s="1" t="n">
        <f aca="false">AMP_invivo_sekarang!A23</f>
        <v>7</v>
      </c>
      <c r="B23" s="1" t="str">
        <f aca="false">AMP_invivo_sekarang!B23</f>
        <v>Ma_et_al.</v>
      </c>
      <c r="C23" s="1" t="n">
        <f aca="false">AMP_invivo_sekarang!C23</f>
        <v>2019</v>
      </c>
      <c r="D23" s="1" t="str">
        <f aca="false">AMP_invivo_sekarang!D23</f>
        <v>plectasin</v>
      </c>
      <c r="E23" s="1" t="str">
        <f aca="false">AMP_invivo_sekarang!E23</f>
        <v>purified_peptide</v>
      </c>
      <c r="F23" s="1" t="n">
        <f aca="false">IF(E23="control",1,IF(E23="peptide",2,IF(E23="crude_peptide",3,4)))</f>
        <v>4</v>
      </c>
      <c r="G23" s="1" t="str">
        <f aca="false">AMP_invivo_sekarang!F23</f>
        <v>feed</v>
      </c>
      <c r="H23" s="27" t="n">
        <f aca="false">AMP_invivo_sekarang!G23</f>
        <v>100</v>
      </c>
      <c r="I23" s="2" t="n">
        <f aca="false">H23</f>
        <v>100</v>
      </c>
      <c r="J23" s="1" t="str">
        <f aca="false">AMP_invivo_sekarang!H23</f>
        <v>Arbor_Acres</v>
      </c>
      <c r="K23" s="1" t="n">
        <f aca="false">IF(J23="Arbor_Acres", 1, IF(J23="ROSS_308", 2, IF(J23="Cobb_500", 3, IF(J23="Lohman_Brown", 4, IF(J23="Lingnan", 5, IF(J23="Unknown", 6, 7))))))</f>
        <v>1</v>
      </c>
      <c r="L23" s="1" t="str">
        <f aca="false">AMP_invivo_sekarang!I23</f>
        <v>male</v>
      </c>
      <c r="M23" s="1" t="n">
        <f aca="false">IF(L23="male", 1, IF(L23="female", 2, 3))</f>
        <v>1</v>
      </c>
      <c r="N23" s="1" t="str">
        <f aca="false">AMP_invivo_sekarang!J23</f>
        <v>1-21</v>
      </c>
      <c r="O23" s="1" t="str">
        <f aca="false">AMP_invivo_sekarang!K23</f>
        <v>22-42</v>
      </c>
      <c r="P23" s="1" t="str">
        <f aca="false">AMP_invivo_sekarang!L23</f>
        <v>1-42</v>
      </c>
      <c r="Q23" s="4" t="n">
        <v>717.97</v>
      </c>
      <c r="R23" s="4" t="n">
        <v>32.08</v>
      </c>
      <c r="S23" s="4" t="n">
        <v>46.7</v>
      </c>
      <c r="T23" s="4" t="n">
        <v>1.44</v>
      </c>
      <c r="U23" s="4" t="n">
        <v>2245.51</v>
      </c>
      <c r="V23" s="4" t="n">
        <v>72.74</v>
      </c>
      <c r="W23" s="4" t="n">
        <v>130.54</v>
      </c>
      <c r="X23" s="4" t="n">
        <v>1.79</v>
      </c>
      <c r="Y23" s="4" t="n">
        <v>2245.51</v>
      </c>
      <c r="Z23" s="4" t="n">
        <v>52.93</v>
      </c>
      <c r="AA23" s="4" t="n">
        <v>89.33</v>
      </c>
      <c r="AB23" s="4" t="n">
        <v>1.69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 t="n">
        <v>6.3</v>
      </c>
      <c r="CL23" s="4"/>
      <c r="CM23" s="4"/>
      <c r="CN23" s="4" t="n">
        <v>6.15</v>
      </c>
      <c r="CO23" s="4"/>
      <c r="CP23" s="4" t="n">
        <v>6.52</v>
      </c>
      <c r="CQ23" s="4"/>
      <c r="CR23" s="4"/>
      <c r="CS23" s="4"/>
      <c r="CT23" s="4"/>
      <c r="CU23" s="4"/>
      <c r="CV23" s="4"/>
      <c r="CW23" s="4"/>
      <c r="CX23" s="4" t="n">
        <v>6.13</v>
      </c>
      <c r="CY23" s="4"/>
      <c r="CZ23" s="4"/>
      <c r="DA23" s="4" t="n">
        <v>5.77</v>
      </c>
      <c r="DB23" s="4"/>
      <c r="DC23" s="4" t="n">
        <v>6.85</v>
      </c>
      <c r="DD23" s="4"/>
      <c r="DE23" s="4"/>
      <c r="DF23" s="4"/>
      <c r="DG23" s="4"/>
      <c r="DH23" s="4"/>
      <c r="DI23" s="4"/>
      <c r="DJ23" s="4" t="n">
        <v>1395.26</v>
      </c>
      <c r="DK23" s="4"/>
      <c r="DL23" s="4"/>
      <c r="DM23" s="4" t="n">
        <v>115.83</v>
      </c>
      <c r="DN23" s="4"/>
      <c r="DO23" s="4"/>
      <c r="DP23" s="4" t="n">
        <f aca="false">DJ23/DM23</f>
        <v>12.0457567124234</v>
      </c>
      <c r="DQ23" s="4"/>
      <c r="DR23" s="4"/>
      <c r="DS23" s="4"/>
      <c r="DT23" s="4"/>
      <c r="DU23" s="4"/>
      <c r="DV23" s="4"/>
      <c r="DW23" s="4"/>
      <c r="DX23" s="4"/>
      <c r="DY23" s="4" t="n">
        <v>1.153</v>
      </c>
      <c r="DZ23" s="4" t="n">
        <v>0.869</v>
      </c>
      <c r="EA23" s="4" t="n">
        <v>8.184</v>
      </c>
      <c r="EB23" s="4" t="n">
        <v>1.677</v>
      </c>
      <c r="EC23" s="4" t="n">
        <v>0.226</v>
      </c>
      <c r="ED23" s="4" t="n">
        <v>1.184</v>
      </c>
      <c r="EE23" s="4" t="n">
        <v>0.861</v>
      </c>
      <c r="EF23" s="4" t="n">
        <v>9.911</v>
      </c>
      <c r="EG23" s="4" t="n">
        <v>1.865</v>
      </c>
      <c r="EH23" s="4" t="n">
        <v>0.231</v>
      </c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 t="n">
        <v>6.05</v>
      </c>
      <c r="EV23" s="4" t="n">
        <v>5.06</v>
      </c>
      <c r="EW23" s="4" t="n">
        <v>1.14</v>
      </c>
      <c r="EX23" s="4" t="n">
        <v>2.35</v>
      </c>
      <c r="EY23" s="4" t="n">
        <v>65.97</v>
      </c>
      <c r="EZ23" s="4"/>
      <c r="FA23" s="4"/>
      <c r="FB23" s="27" t="n">
        <v>6.34</v>
      </c>
      <c r="FC23" s="4"/>
      <c r="FD23" s="4" t="n">
        <v>5.59</v>
      </c>
      <c r="FE23" s="4" t="n">
        <v>1.08</v>
      </c>
      <c r="FF23" s="4" t="n">
        <v>1.24</v>
      </c>
      <c r="FG23" s="4" t="n">
        <v>75.17</v>
      </c>
      <c r="FH23" s="4"/>
      <c r="FI23" s="4" t="n">
        <v>1.45</v>
      </c>
      <c r="FJ23" s="4" t="n">
        <v>7.42</v>
      </c>
      <c r="FK23" s="4" t="n">
        <v>298.35</v>
      </c>
      <c r="FL23" s="4" t="n">
        <v>2416.7</v>
      </c>
      <c r="FM23" s="4" t="n">
        <v>1.21</v>
      </c>
      <c r="FN23" s="4" t="n">
        <v>6.72</v>
      </c>
      <c r="FO23" s="4" t="n">
        <v>271.41</v>
      </c>
      <c r="FP23" s="4" t="n">
        <v>2707</v>
      </c>
      <c r="FQ23" s="4"/>
      <c r="FR23" s="4" t="n">
        <v>1395.26</v>
      </c>
      <c r="FS23" s="4" t="n">
        <v>115.83</v>
      </c>
      <c r="FT23" s="4" t="n">
        <v>12.0457567124234</v>
      </c>
      <c r="FU23" s="4"/>
    </row>
    <row r="24" customFormat="false" ht="12.8" hidden="false" customHeight="false" outlineLevel="0" collapsed="false">
      <c r="A24" s="1" t="n">
        <f aca="false">AMP_invivo_sekarang!A24</f>
        <v>7</v>
      </c>
      <c r="B24" s="1" t="str">
        <f aca="false">AMP_invivo_sekarang!B24</f>
        <v>Ma_et_al.</v>
      </c>
      <c r="C24" s="1" t="n">
        <f aca="false">AMP_invivo_sekarang!C24</f>
        <v>2019</v>
      </c>
      <c r="D24" s="1" t="str">
        <f aca="false">AMP_invivo_sekarang!D24</f>
        <v>plectasin</v>
      </c>
      <c r="E24" s="1" t="str">
        <f aca="false">AMP_invivo_sekarang!E24</f>
        <v>purified_peptide</v>
      </c>
      <c r="F24" s="1" t="n">
        <f aca="false">IF(E24="control",1,IF(E24="peptide",2,IF(E24="crude_peptide",3,4)))</f>
        <v>4</v>
      </c>
      <c r="G24" s="1" t="str">
        <f aca="false">AMP_invivo_sekarang!F24</f>
        <v>feed</v>
      </c>
      <c r="H24" s="27" t="n">
        <f aca="false">AMP_invivo_sekarang!G24</f>
        <v>200</v>
      </c>
      <c r="I24" s="2" t="n">
        <f aca="false">H24</f>
        <v>200</v>
      </c>
      <c r="J24" s="1" t="str">
        <f aca="false">AMP_invivo_sekarang!H24</f>
        <v>Arbor_Acres</v>
      </c>
      <c r="K24" s="1" t="n">
        <f aca="false">IF(J24="Arbor_Acres", 1, IF(J24="ROSS_308", 2, IF(J24="Cobb_500", 3, IF(J24="Lohman_Brown", 4, IF(J24="Lingnan", 5, IF(J24="Unknown", 6, 7))))))</f>
        <v>1</v>
      </c>
      <c r="L24" s="1" t="str">
        <f aca="false">AMP_invivo_sekarang!I24</f>
        <v>male</v>
      </c>
      <c r="M24" s="1" t="n">
        <f aca="false">IF(L24="male", 1, IF(L24="female", 2, 3))</f>
        <v>1</v>
      </c>
      <c r="N24" s="1" t="str">
        <f aca="false">AMP_invivo_sekarang!J24</f>
        <v>1-21</v>
      </c>
      <c r="O24" s="1" t="str">
        <f aca="false">AMP_invivo_sekarang!K24</f>
        <v>22-42</v>
      </c>
      <c r="P24" s="1" t="str">
        <f aca="false">AMP_invivo_sekarang!L24</f>
        <v>1-42</v>
      </c>
      <c r="Q24" s="4" t="n">
        <v>709.99</v>
      </c>
      <c r="R24" s="4" t="n">
        <v>31.7</v>
      </c>
      <c r="S24" s="4" t="n">
        <v>45.64</v>
      </c>
      <c r="T24" s="4" t="n">
        <v>1.44</v>
      </c>
      <c r="U24" s="4" t="n">
        <v>2352.4</v>
      </c>
      <c r="V24" s="4" t="n">
        <v>78.21</v>
      </c>
      <c r="W24" s="4" t="n">
        <v>139.1</v>
      </c>
      <c r="X24" s="4" t="n">
        <v>1.78</v>
      </c>
      <c r="Y24" s="4" t="n">
        <v>2352.4</v>
      </c>
      <c r="Z24" s="4" t="n">
        <v>55.82</v>
      </c>
      <c r="AA24" s="4" t="n">
        <v>93.35</v>
      </c>
      <c r="AB24" s="4" t="n">
        <v>1.67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 t="n">
        <v>5.52</v>
      </c>
      <c r="CL24" s="4"/>
      <c r="CM24" s="4"/>
      <c r="CN24" s="4" t="n">
        <v>6.08</v>
      </c>
      <c r="CO24" s="4"/>
      <c r="CP24" s="4" t="n">
        <v>6.58</v>
      </c>
      <c r="CQ24" s="4"/>
      <c r="CR24" s="4"/>
      <c r="CS24" s="4"/>
      <c r="CT24" s="4"/>
      <c r="CU24" s="4"/>
      <c r="CV24" s="4"/>
      <c r="CW24" s="4"/>
      <c r="CX24" s="4" t="n">
        <v>5.97</v>
      </c>
      <c r="CY24" s="4"/>
      <c r="CZ24" s="4"/>
      <c r="DA24" s="4" t="n">
        <v>5.72</v>
      </c>
      <c r="DB24" s="4"/>
      <c r="DC24" s="4" t="n">
        <v>6.54</v>
      </c>
      <c r="DD24" s="4"/>
      <c r="DE24" s="4"/>
      <c r="DF24" s="4"/>
      <c r="DG24" s="4"/>
      <c r="DH24" s="4"/>
      <c r="DI24" s="4"/>
      <c r="DJ24" s="4" t="n">
        <v>1559.02</v>
      </c>
      <c r="DK24" s="4"/>
      <c r="DL24" s="4"/>
      <c r="DM24" s="4" t="n">
        <v>116.13</v>
      </c>
      <c r="DN24" s="4"/>
      <c r="DO24" s="4"/>
      <c r="DP24" s="4" t="n">
        <f aca="false">DJ24/DM24</f>
        <v>13.4247825712564</v>
      </c>
      <c r="DQ24" s="4"/>
      <c r="DR24" s="4"/>
      <c r="DS24" s="4"/>
      <c r="DT24" s="4"/>
      <c r="DU24" s="4"/>
      <c r="DV24" s="4"/>
      <c r="DW24" s="4"/>
      <c r="DX24" s="4"/>
      <c r="DY24" s="4" t="n">
        <v>1.059</v>
      </c>
      <c r="DZ24" s="4" t="n">
        <v>0.869</v>
      </c>
      <c r="EA24" s="4" t="n">
        <v>8.451</v>
      </c>
      <c r="EB24" s="4" t="n">
        <v>1.705</v>
      </c>
      <c r="EC24" s="4" t="n">
        <v>0.226</v>
      </c>
      <c r="ED24" s="4" t="n">
        <v>1.117</v>
      </c>
      <c r="EE24" s="4" t="n">
        <v>0.938</v>
      </c>
      <c r="EF24" s="4" t="n">
        <v>9.515</v>
      </c>
      <c r="EG24" s="4" t="n">
        <v>1.675</v>
      </c>
      <c r="EH24" s="4" t="n">
        <v>0.229</v>
      </c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 t="n">
        <v>5.93</v>
      </c>
      <c r="EV24" s="4" t="n">
        <v>4.66</v>
      </c>
      <c r="EW24" s="4" t="n">
        <v>0.96</v>
      </c>
      <c r="EX24" s="4" t="n">
        <v>2.5</v>
      </c>
      <c r="EY24" s="4" t="n">
        <v>62.44</v>
      </c>
      <c r="EZ24" s="4"/>
      <c r="FA24" s="4"/>
      <c r="FB24" s="4" t="n">
        <v>6.47</v>
      </c>
      <c r="FC24" s="4"/>
      <c r="FD24" s="4" t="n">
        <v>5.66</v>
      </c>
      <c r="FE24" s="4" t="n">
        <v>1.11</v>
      </c>
      <c r="FF24" s="4" t="n">
        <v>1.34</v>
      </c>
      <c r="FG24" s="4" t="n">
        <v>77.34</v>
      </c>
      <c r="FH24" s="4"/>
      <c r="FI24" s="4" t="n">
        <v>1.47</v>
      </c>
      <c r="FJ24" s="4" t="n">
        <v>7.71</v>
      </c>
      <c r="FK24" s="4" t="n">
        <v>296.36</v>
      </c>
      <c r="FL24" s="4" t="n">
        <v>2375.3</v>
      </c>
      <c r="FM24" s="4" t="n">
        <v>1.23</v>
      </c>
      <c r="FN24" s="4" t="n">
        <v>6.65</v>
      </c>
      <c r="FO24" s="4" t="n">
        <v>272.32</v>
      </c>
      <c r="FP24" s="4" t="n">
        <v>3493.3</v>
      </c>
      <c r="FQ24" s="4"/>
      <c r="FR24" s="4" t="n">
        <v>1559.02</v>
      </c>
      <c r="FS24" s="4" t="n">
        <v>116.13</v>
      </c>
      <c r="FT24" s="4" t="n">
        <v>13.4247825712564</v>
      </c>
      <c r="FU24" s="4"/>
    </row>
    <row r="25" customFormat="false" ht="12.8" hidden="false" customHeight="false" outlineLevel="0" collapsed="false">
      <c r="A25" s="1" t="n">
        <f aca="false">AMP_invivo_sekarang!A25</f>
        <v>8</v>
      </c>
      <c r="B25" s="1" t="str">
        <f aca="false">AMP_invivo_sekarang!B25</f>
        <v>Daneshmand_et_al.</v>
      </c>
      <c r="C25" s="1" t="n">
        <f aca="false">AMP_invivo_sekarang!C25</f>
        <v>2019</v>
      </c>
      <c r="D25" s="1" t="str">
        <f aca="false">AMP_invivo_sekarang!D25</f>
        <v>control</v>
      </c>
      <c r="E25" s="1" t="str">
        <f aca="false">AMP_invivo_sekarang!E25</f>
        <v>control</v>
      </c>
      <c r="F25" s="1" t="n">
        <f aca="false">IF(E25="control",1,IF(E25="peptide",2,IF(E25="crude_peptide",3,4)))</f>
        <v>1</v>
      </c>
      <c r="G25" s="1" t="str">
        <f aca="false">AMP_invivo_sekarang!F25</f>
        <v>control</v>
      </c>
      <c r="H25" s="27" t="n">
        <f aca="false">AMP_invivo_sekarang!G25</f>
        <v>0</v>
      </c>
      <c r="I25" s="2" t="n">
        <f aca="false">H25</f>
        <v>0</v>
      </c>
      <c r="J25" s="1" t="str">
        <f aca="false">AMP_invivo_sekarang!H25</f>
        <v>Cobb_500</v>
      </c>
      <c r="K25" s="1" t="n">
        <f aca="false">IF(J25="Arbor_Acres", 1, IF(J25="ROSS_308", 2, IF(J25="Cobb_500", 3, IF(J25="Lohman_Brown", 4, IF(J25="Lingnan", 5, IF(J25="Unknown", 6, 7))))))</f>
        <v>3</v>
      </c>
      <c r="L25" s="1" t="str">
        <f aca="false">AMP_invivo_sekarang!I25</f>
        <v>male</v>
      </c>
      <c r="M25" s="1" t="n">
        <f aca="false">IF(L25="male", 1, IF(L25="female", 2, 3))</f>
        <v>1</v>
      </c>
      <c r="N25" s="1" t="str">
        <f aca="false">AMP_invivo_sekarang!J25</f>
        <v>1-10</v>
      </c>
      <c r="O25" s="1" t="str">
        <f aca="false">AMP_invivo_sekarang!K25</f>
        <v>11-24</v>
      </c>
      <c r="P25" s="1" t="str">
        <f aca="false">AMP_invivo_sekarang!L25</f>
        <v>1-24</v>
      </c>
      <c r="Q25" s="4" t="n">
        <v>1472.66</v>
      </c>
      <c r="R25" s="4" t="n">
        <v>59.64</v>
      </c>
      <c r="S25" s="4" t="n">
        <v>94.38</v>
      </c>
      <c r="T25" s="4" t="n">
        <v>1.58</v>
      </c>
      <c r="U25" s="4"/>
      <c r="V25" s="4"/>
      <c r="W25" s="4"/>
      <c r="X25" s="4"/>
      <c r="Y25" s="4" t="n">
        <v>1472.66</v>
      </c>
      <c r="Z25" s="4" t="n">
        <v>59.64</v>
      </c>
      <c r="AA25" s="4" t="n">
        <v>94.38</v>
      </c>
      <c r="AB25" s="4" t="n">
        <v>1.58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 t="n">
        <v>2.1</v>
      </c>
      <c r="CI25" s="4" t="n">
        <v>4.05</v>
      </c>
      <c r="CJ25" s="4" t="n">
        <v>6.84</v>
      </c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 t="n">
        <v>1.7</v>
      </c>
      <c r="CV25" s="4" t="n">
        <v>4.5</v>
      </c>
      <c r="CW25" s="4" t="n">
        <v>7.13</v>
      </c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 t="n">
        <v>827</v>
      </c>
      <c r="DL25" s="4"/>
      <c r="DM25" s="4"/>
      <c r="DN25" s="4" t="n">
        <v>201</v>
      </c>
      <c r="DO25" s="4"/>
      <c r="DP25" s="4"/>
      <c r="DQ25" s="4" t="n">
        <f aca="false">DK25/DN25</f>
        <v>4.11442786069652</v>
      </c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 t="n">
        <v>827</v>
      </c>
      <c r="FS25" s="4" t="n">
        <v>201</v>
      </c>
      <c r="FT25" s="4" t="n">
        <v>4.11442786069652</v>
      </c>
      <c r="FU25" s="4"/>
    </row>
    <row r="26" customFormat="false" ht="12.8" hidden="false" customHeight="false" outlineLevel="0" collapsed="false">
      <c r="A26" s="1" t="n">
        <f aca="false">AMP_invivo_sekarang!A26</f>
        <v>8</v>
      </c>
      <c r="B26" s="1" t="str">
        <f aca="false">AMP_invivo_sekarang!B26</f>
        <v>Daneshmand_et_al.</v>
      </c>
      <c r="C26" s="1" t="n">
        <f aca="false">AMP_invivo_sekarang!C26</f>
        <v>2019</v>
      </c>
      <c r="D26" s="1" t="str">
        <f aca="false">AMP_invivo_sekarang!D26</f>
        <v>camel_lactoferrin</v>
      </c>
      <c r="E26" s="1" t="str">
        <f aca="false">AMP_invivo_sekarang!E26</f>
        <v>purified_peptide</v>
      </c>
      <c r="F26" s="1" t="n">
        <f aca="false">IF(E26="control",1,IF(E26="peptide",2,IF(E26="crude_peptide",3,4)))</f>
        <v>4</v>
      </c>
      <c r="G26" s="1" t="str">
        <f aca="false">AMP_invivo_sekarang!F26</f>
        <v>feed</v>
      </c>
      <c r="H26" s="27" t="n">
        <f aca="false">AMP_invivo_sekarang!G26</f>
        <v>20</v>
      </c>
      <c r="I26" s="2" t="n">
        <f aca="false">H26</f>
        <v>20</v>
      </c>
      <c r="J26" s="1" t="str">
        <f aca="false">AMP_invivo_sekarang!H26</f>
        <v>Cobb_500</v>
      </c>
      <c r="K26" s="1" t="n">
        <f aca="false">IF(J26="Arbor_Acres", 1, IF(J26="ROSS_308", 2, IF(J26="Cobb_500", 3, IF(J26="Lohman_Brown", 4, IF(J26="Lingnan", 5, IF(J26="Unknown", 6, 7))))))</f>
        <v>3</v>
      </c>
      <c r="L26" s="1" t="str">
        <f aca="false">AMP_invivo_sekarang!I26</f>
        <v>male</v>
      </c>
      <c r="M26" s="1" t="n">
        <f aca="false">IF(L26="male", 1, IF(L26="female", 2, 3))</f>
        <v>1</v>
      </c>
      <c r="N26" s="1" t="str">
        <f aca="false">AMP_invivo_sekarang!J26</f>
        <v>1-10</v>
      </c>
      <c r="O26" s="1" t="str">
        <f aca="false">AMP_invivo_sekarang!K26</f>
        <v>11-24</v>
      </c>
      <c r="P26" s="1" t="str">
        <f aca="false">AMP_invivo_sekarang!L26</f>
        <v>1-24</v>
      </c>
      <c r="Q26" s="4" t="n">
        <v>1604.18</v>
      </c>
      <c r="R26" s="4" t="n">
        <v>65.12</v>
      </c>
      <c r="S26" s="4" t="n">
        <v>92.62</v>
      </c>
      <c r="T26" s="4" t="n">
        <v>1.42</v>
      </c>
      <c r="U26" s="4"/>
      <c r="V26" s="4"/>
      <c r="W26" s="4"/>
      <c r="X26" s="4"/>
      <c r="Y26" s="4" t="n">
        <v>1604.18</v>
      </c>
      <c r="Z26" s="4" t="n">
        <v>65.12</v>
      </c>
      <c r="AA26" s="4" t="n">
        <v>92.62</v>
      </c>
      <c r="AB26" s="4" t="n">
        <v>1.42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 t="n">
        <v>1.67</v>
      </c>
      <c r="CI26" s="4" t="n">
        <v>4.03</v>
      </c>
      <c r="CJ26" s="4" t="n">
        <v>5.36</v>
      </c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 t="n">
        <v>1.67</v>
      </c>
      <c r="CV26" s="4" t="n">
        <v>4.13</v>
      </c>
      <c r="CW26" s="4" t="n">
        <v>8.51</v>
      </c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 t="n">
        <v>1167</v>
      </c>
      <c r="DL26" s="4"/>
      <c r="DM26" s="4"/>
      <c r="DN26" s="4" t="n">
        <v>171</v>
      </c>
      <c r="DO26" s="4"/>
      <c r="DP26" s="4"/>
      <c r="DQ26" s="4" t="n">
        <f aca="false">DK26/DN26</f>
        <v>6.82456140350877</v>
      </c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 t="n">
        <v>1167</v>
      </c>
      <c r="FS26" s="4" t="n">
        <v>171</v>
      </c>
      <c r="FT26" s="4" t="n">
        <v>6.82456140350877</v>
      </c>
      <c r="FU26" s="4"/>
    </row>
    <row r="27" customFormat="false" ht="12.8" hidden="false" customHeight="false" outlineLevel="0" collapsed="false">
      <c r="A27" s="1" t="n">
        <f aca="false">AMP_invivo_sekarang!A27</f>
        <v>9</v>
      </c>
      <c r="B27" s="1" t="str">
        <f aca="false">AMP_invivo_sekarang!B27</f>
        <v>Torki_et_al.</v>
      </c>
      <c r="C27" s="1" t="n">
        <f aca="false">AMP_invivo_sekarang!C27</f>
        <v>2018</v>
      </c>
      <c r="D27" s="1" t="str">
        <f aca="false">AMP_invivo_sekarang!D27</f>
        <v>control</v>
      </c>
      <c r="E27" s="1" t="str">
        <f aca="false">AMP_invivo_sekarang!E27</f>
        <v>control</v>
      </c>
      <c r="F27" s="1" t="n">
        <f aca="false">IF(E27="control",1,IF(E27="peptide",2,IF(E27="crude_peptide",3,4)))</f>
        <v>1</v>
      </c>
      <c r="G27" s="1" t="str">
        <f aca="false">AMP_invivo_sekarang!F27</f>
        <v>control</v>
      </c>
      <c r="H27" s="27" t="n">
        <f aca="false">AMP_invivo_sekarang!G27</f>
        <v>0</v>
      </c>
      <c r="I27" s="2" t="n">
        <f aca="false">H27</f>
        <v>0</v>
      </c>
      <c r="J27" s="1" t="str">
        <f aca="false">AMP_invivo_sekarang!H27</f>
        <v>ROSS_308</v>
      </c>
      <c r="K27" s="1" t="n">
        <f aca="false">IF(J27="Arbor_Acres", 1, IF(J27="ROSS_308", 2, IF(J27="Cobb_500", 3, IF(J27="Lohman_Brown", 4, IF(J27="Lingnan", 5, IF(J27="Unknown", 6, 7))))))</f>
        <v>2</v>
      </c>
      <c r="L27" s="1" t="str">
        <f aca="false">AMP_invivo_sekarang!I27</f>
        <v>male</v>
      </c>
      <c r="M27" s="1" t="n">
        <f aca="false">IF(L27="male", 1, IF(L27="female", 2, 3))</f>
        <v>1</v>
      </c>
      <c r="N27" s="1" t="str">
        <f aca="false">AMP_invivo_sekarang!J27</f>
        <v>14-28</v>
      </c>
      <c r="O27" s="1" t="str">
        <f aca="false">AMP_invivo_sekarang!K27</f>
        <v>29-33</v>
      </c>
      <c r="P27" s="1" t="str">
        <f aca="false">AMP_invivo_sekarang!L27</f>
        <v>14-33</v>
      </c>
      <c r="Q27" s="4" t="n">
        <v>1001</v>
      </c>
      <c r="R27" s="4" t="n">
        <v>64</v>
      </c>
      <c r="S27" s="4" t="n">
        <v>90.88</v>
      </c>
      <c r="T27" s="4" t="n">
        <v>1.42</v>
      </c>
      <c r="U27" s="4" t="n">
        <v>2120</v>
      </c>
      <c r="V27" s="4" t="n">
        <v>93.67</v>
      </c>
      <c r="W27" s="4" t="n">
        <v>195.33</v>
      </c>
      <c r="X27" s="4" t="n">
        <v>2.09</v>
      </c>
      <c r="Y27" s="4" t="n">
        <v>2120</v>
      </c>
      <c r="Z27" s="4" t="n">
        <v>63</v>
      </c>
      <c r="AA27" s="4" t="n">
        <v>104.58</v>
      </c>
      <c r="AB27" s="4" t="n">
        <v>1.66</v>
      </c>
      <c r="AC27" s="4"/>
      <c r="AD27" s="4" t="n">
        <f aca="false">AVERAGE(5.3,6.2)</f>
        <v>5.75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n">
        <v>1.36</v>
      </c>
      <c r="BM27" s="4"/>
      <c r="BN27" s="4" t="n">
        <v>2.14</v>
      </c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</row>
    <row r="28" customFormat="false" ht="12.8" hidden="false" customHeight="false" outlineLevel="0" collapsed="false">
      <c r="A28" s="1" t="n">
        <f aca="false">AMP_invivo_sekarang!A28</f>
        <v>9</v>
      </c>
      <c r="B28" s="1" t="str">
        <f aca="false">AMP_invivo_sekarang!B28</f>
        <v>Torki_et_al.</v>
      </c>
      <c r="C28" s="1" t="n">
        <f aca="false">AMP_invivo_sekarang!C28</f>
        <v>2018</v>
      </c>
      <c r="D28" s="1" t="str">
        <f aca="false">AMP_invivo_sekarang!D28</f>
        <v>lysozyme</v>
      </c>
      <c r="E28" s="1" t="str">
        <f aca="false">AMP_invivo_sekarang!E28</f>
        <v>purified_peptide</v>
      </c>
      <c r="F28" s="1" t="n">
        <f aca="false">IF(E28="control",1,IF(E28="peptide",2,IF(E28="crude_peptide",3,4)))</f>
        <v>4</v>
      </c>
      <c r="G28" s="1" t="str">
        <f aca="false">AMP_invivo_sekarang!F28</f>
        <v>feed</v>
      </c>
      <c r="H28" s="27" t="n">
        <f aca="false">AMP_invivo_sekarang!G28</f>
        <v>40</v>
      </c>
      <c r="I28" s="2" t="n">
        <f aca="false">H28</f>
        <v>40</v>
      </c>
      <c r="J28" s="1" t="str">
        <f aca="false">AMP_invivo_sekarang!H28</f>
        <v>ROSS_308</v>
      </c>
      <c r="K28" s="1" t="n">
        <f aca="false">IF(J28="Arbor_Acres", 1, IF(J28="ROSS_308", 2, IF(J28="Cobb_500", 3, IF(J28="Lohman_Brown", 4, IF(J28="Lingnan", 5, IF(J28="Unknown", 6, 7))))))</f>
        <v>2</v>
      </c>
      <c r="L28" s="1" t="str">
        <f aca="false">AMP_invivo_sekarang!I28</f>
        <v>male</v>
      </c>
      <c r="M28" s="1" t="n">
        <f aca="false">IF(L28="male", 1, IF(L28="female", 2, 3))</f>
        <v>1</v>
      </c>
      <c r="N28" s="1" t="str">
        <f aca="false">AMP_invivo_sekarang!J28</f>
        <v>14-28</v>
      </c>
      <c r="O28" s="1" t="str">
        <f aca="false">AMP_invivo_sekarang!K28</f>
        <v>29-33</v>
      </c>
      <c r="P28" s="1" t="str">
        <f aca="false">AMP_invivo_sekarang!L28</f>
        <v>14-33</v>
      </c>
      <c r="Q28" s="4" t="n">
        <v>928.9</v>
      </c>
      <c r="R28" s="4" t="n">
        <v>55</v>
      </c>
      <c r="S28" s="4" t="n">
        <v>84.7</v>
      </c>
      <c r="T28" s="4" t="n">
        <v>1.54</v>
      </c>
      <c r="U28" s="4" t="n">
        <v>2079</v>
      </c>
      <c r="V28" s="4" t="n">
        <v>103.25</v>
      </c>
      <c r="W28" s="4" t="n">
        <v>206.67</v>
      </c>
      <c r="X28" s="4" t="n">
        <v>2</v>
      </c>
      <c r="Y28" s="4" t="n">
        <v>2079</v>
      </c>
      <c r="Z28" s="4" t="n">
        <v>61.76</v>
      </c>
      <c r="AA28" s="4" t="n">
        <v>101.28</v>
      </c>
      <c r="AB28" s="4" t="n">
        <v>1.64</v>
      </c>
      <c r="AC28" s="4"/>
      <c r="AD28" s="4" t="n">
        <f aca="false">AVERAGE(5.8,7.3)</f>
        <v>6.55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n">
        <v>1.26</v>
      </c>
      <c r="BM28" s="4"/>
      <c r="BN28" s="4" t="n">
        <v>2.15</v>
      </c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</row>
    <row r="29" customFormat="false" ht="12.8" hidden="false" customHeight="false" outlineLevel="0" collapsed="false">
      <c r="A29" s="1" t="n">
        <f aca="false">AMP_invivo_sekarang!A29</f>
        <v>10</v>
      </c>
      <c r="B29" s="1" t="str">
        <f aca="false">AMP_invivo_sekarang!B29</f>
        <v>Rezaei_and_Teimouri</v>
      </c>
      <c r="C29" s="1" t="n">
        <f aca="false">AMP_invivo_sekarang!C29</f>
        <v>2017</v>
      </c>
      <c r="D29" s="1" t="str">
        <f aca="false">AMP_invivo_sekarang!D29</f>
        <v>control</v>
      </c>
      <c r="E29" s="1" t="str">
        <f aca="false">AMP_invivo_sekarang!E29</f>
        <v>control</v>
      </c>
      <c r="F29" s="1" t="n">
        <f aca="false">IF(E29="control",1,IF(E29="peptide",2,IF(E29="crude_peptide",3,4)))</f>
        <v>1</v>
      </c>
      <c r="G29" s="1" t="str">
        <f aca="false">AMP_invivo_sekarang!F29</f>
        <v>control</v>
      </c>
      <c r="H29" s="27" t="n">
        <f aca="false">AMP_invivo_sekarang!G29</f>
        <v>0</v>
      </c>
      <c r="I29" s="2" t="n">
        <f aca="false">H29</f>
        <v>0</v>
      </c>
      <c r="J29" s="1" t="str">
        <f aca="false">AMP_invivo_sekarang!H29</f>
        <v>Unknown</v>
      </c>
      <c r="K29" s="1" t="n">
        <f aca="false">IF(J29="Arbor_Acres", 1, IF(J29="ROSS_308", 2, IF(J29="Cobb_500", 3, IF(J29="Lohman_Brown", 4, IF(J29="Lingnan", 5, IF(J29="Unknown", 6, 7))))))</f>
        <v>6</v>
      </c>
      <c r="L29" s="1" t="str">
        <f aca="false">AMP_invivo_sekarang!I29</f>
        <v>unknown</v>
      </c>
      <c r="M29" s="1" t="n">
        <f aca="false">IF(L29="male", 1, IF(L29="female", 2, 3))</f>
        <v>3</v>
      </c>
      <c r="N29" s="1" t="str">
        <f aca="false">AMP_invivo_sekarang!J29</f>
        <v>1-10</v>
      </c>
      <c r="O29" s="1" t="str">
        <f aca="false">AMP_invivo_sekarang!K29</f>
        <v>11-28</v>
      </c>
      <c r="P29" s="1" t="str">
        <f aca="false">AMP_invivo_sekarang!L29</f>
        <v>1-42</v>
      </c>
      <c r="Q29" s="4" t="n">
        <v>1143.02</v>
      </c>
      <c r="R29" s="4" t="n">
        <v>39.36</v>
      </c>
      <c r="S29" s="4" t="n">
        <v>58.17</v>
      </c>
      <c r="T29" s="4" t="n">
        <v>1.48</v>
      </c>
      <c r="U29" s="4" t="n">
        <v>2099.4</v>
      </c>
      <c r="V29" s="4" t="n">
        <v>68.31</v>
      </c>
      <c r="W29" s="4" t="n">
        <v>163.76</v>
      </c>
      <c r="X29" s="4" t="n">
        <v>2.4</v>
      </c>
      <c r="Y29" s="4" t="n">
        <v>2099.4</v>
      </c>
      <c r="Z29" s="4" t="n">
        <v>49.01</v>
      </c>
      <c r="AA29" s="4" t="n">
        <v>93.36</v>
      </c>
      <c r="AB29" s="4" t="n">
        <v>1.9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 t="n">
        <v>3.25</v>
      </c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 t="n">
        <v>4.89</v>
      </c>
      <c r="CY29" s="4" t="n">
        <v>3.25</v>
      </c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 t="n">
        <v>8.42</v>
      </c>
      <c r="FN29" s="4"/>
      <c r="FO29" s="4" t="n">
        <v>19.4</v>
      </c>
      <c r="FP29" s="4"/>
      <c r="FQ29" s="4"/>
      <c r="FR29" s="4"/>
      <c r="FS29" s="4"/>
      <c r="FT29" s="4"/>
      <c r="FU29" s="4"/>
    </row>
    <row r="30" customFormat="false" ht="12.8" hidden="false" customHeight="false" outlineLevel="0" collapsed="false">
      <c r="A30" s="1" t="n">
        <f aca="false">AMP_invivo_sekarang!A30</f>
        <v>10</v>
      </c>
      <c r="B30" s="1" t="str">
        <f aca="false">AMP_invivo_sekarang!B30</f>
        <v>Rezaei_and_Teimouri</v>
      </c>
      <c r="C30" s="1" t="n">
        <f aca="false">AMP_invivo_sekarang!C30</f>
        <v>2017</v>
      </c>
      <c r="D30" s="1" t="str">
        <f aca="false">AMP_invivo_sekarang!D30</f>
        <v>peptide</v>
      </c>
      <c r="E30" s="1" t="str">
        <f aca="false">AMP_invivo_sekarang!E30</f>
        <v>purified_peptide</v>
      </c>
      <c r="F30" s="1" t="n">
        <f aca="false">IF(E30="control",1,IF(E30="peptide",2,IF(E30="crude_peptide",3,4)))</f>
        <v>4</v>
      </c>
      <c r="G30" s="1" t="str">
        <f aca="false">AMP_invivo_sekarang!F30</f>
        <v>feed</v>
      </c>
      <c r="H30" s="27" t="n">
        <f aca="false">AMP_invivo_sekarang!G30</f>
        <v>250</v>
      </c>
      <c r="I30" s="2" t="n">
        <f aca="false">H30</f>
        <v>250</v>
      </c>
      <c r="J30" s="1" t="str">
        <f aca="false">AMP_invivo_sekarang!H30</f>
        <v>Unknown</v>
      </c>
      <c r="K30" s="1" t="n">
        <f aca="false">IF(J30="Arbor_Acres", 1, IF(J30="ROSS_308", 2, IF(J30="Cobb_500", 3, IF(J30="Lohman_Brown", 4, IF(J30="Lingnan", 5, IF(J30="Unknown", 6, 7))))))</f>
        <v>6</v>
      </c>
      <c r="L30" s="1" t="str">
        <f aca="false">AMP_invivo_sekarang!I30</f>
        <v>unknown</v>
      </c>
      <c r="M30" s="1" t="n">
        <f aca="false">IF(L30="male", 1, IF(L30="female", 2, 3))</f>
        <v>3</v>
      </c>
      <c r="N30" s="1" t="str">
        <f aca="false">AMP_invivo_sekarang!J30</f>
        <v>1-10</v>
      </c>
      <c r="O30" s="1" t="str">
        <f aca="false">AMP_invivo_sekarang!K30</f>
        <v>11-28</v>
      </c>
      <c r="P30" s="1" t="str">
        <f aca="false">AMP_invivo_sekarang!L30</f>
        <v>1-42</v>
      </c>
      <c r="Q30" s="4" t="n">
        <v>1247.73</v>
      </c>
      <c r="R30" s="4" t="n">
        <v>43.1</v>
      </c>
      <c r="S30" s="4" t="n">
        <v>59.12</v>
      </c>
      <c r="T30" s="4" t="n">
        <v>1.37</v>
      </c>
      <c r="U30" s="4" t="n">
        <v>2319.63</v>
      </c>
      <c r="V30" s="4" t="n">
        <v>76.56</v>
      </c>
      <c r="W30" s="4" t="n">
        <v>165.91</v>
      </c>
      <c r="X30" s="4" t="n">
        <v>2.17</v>
      </c>
      <c r="Y30" s="4" t="n">
        <v>2319.63</v>
      </c>
      <c r="Z30" s="4" t="n">
        <v>54.25</v>
      </c>
      <c r="AA30" s="4" t="n">
        <v>94.72</v>
      </c>
      <c r="AB30" s="4" t="n">
        <v>1.75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 t="n">
        <v>1.92</v>
      </c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 t="n">
        <v>5.15</v>
      </c>
      <c r="CY30" s="4" t="n">
        <v>1.92</v>
      </c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 t="n">
        <v>10.54</v>
      </c>
      <c r="FN30" s="4"/>
      <c r="FO30" s="4" t="n">
        <v>23.67</v>
      </c>
      <c r="FP30" s="4"/>
      <c r="FQ30" s="4"/>
      <c r="FR30" s="4"/>
      <c r="FS30" s="4"/>
      <c r="FT30" s="4"/>
      <c r="FU30" s="4"/>
    </row>
    <row r="31" customFormat="false" ht="12.8" hidden="false" customHeight="false" outlineLevel="0" collapsed="false">
      <c r="A31" s="1" t="n">
        <f aca="false">AMP_invivo_sekarang!A31</f>
        <v>11</v>
      </c>
      <c r="B31" s="1" t="str">
        <f aca="false">AMP_invivo_sekarang!B31</f>
        <v>Wang_et_al.</v>
      </c>
      <c r="C31" s="1" t="n">
        <f aca="false">AMP_invivo_sekarang!C31</f>
        <v>2015</v>
      </c>
      <c r="D31" s="1" t="str">
        <f aca="false">AMP_invivo_sekarang!D31</f>
        <v>control</v>
      </c>
      <c r="E31" s="1" t="str">
        <f aca="false">AMP_invivo_sekarang!E31</f>
        <v>control</v>
      </c>
      <c r="F31" s="1" t="n">
        <f aca="false">IF(E31="control",1,IF(E31="peptide",2,IF(E31="crude_peptide",3,4)))</f>
        <v>1</v>
      </c>
      <c r="G31" s="1" t="str">
        <f aca="false">AMP_invivo_sekarang!F31</f>
        <v>control</v>
      </c>
      <c r="H31" s="27" t="n">
        <f aca="false">AMP_invivo_sekarang!G31</f>
        <v>0</v>
      </c>
      <c r="I31" s="2" t="n">
        <f aca="false">H31</f>
        <v>0</v>
      </c>
      <c r="J31" s="1" t="str">
        <f aca="false">AMP_invivo_sekarang!H31</f>
        <v>Arbor_Acres</v>
      </c>
      <c r="K31" s="1" t="n">
        <f aca="false">IF(J31="Arbor_Acres", 1, IF(J31="ROSS_308", 2, IF(J31="Cobb_500", 3, IF(J31="Lohman_Brown", 4, IF(J31="Lingnan", 5, IF(J31="Unknown", 6, 7))))))</f>
        <v>1</v>
      </c>
      <c r="L31" s="1" t="str">
        <f aca="false">AMP_invivo_sekarang!I31</f>
        <v>unknown</v>
      </c>
      <c r="M31" s="1" t="n">
        <f aca="false">IF(L31="male", 1, IF(L31="female", 2, 3))</f>
        <v>3</v>
      </c>
      <c r="N31" s="1" t="str">
        <f aca="false">AMP_invivo_sekarang!J31</f>
        <v>1-21</v>
      </c>
      <c r="O31" s="1" t="str">
        <f aca="false">AMP_invivo_sekarang!K31</f>
        <v>22-28</v>
      </c>
      <c r="P31" s="1" t="str">
        <f aca="false">AMP_invivo_sekarang!L31</f>
        <v>1-28</v>
      </c>
      <c r="Q31" s="4" t="n">
        <v>834.82</v>
      </c>
      <c r="R31" s="4" t="n">
        <v>37.8</v>
      </c>
      <c r="S31" s="4" t="n">
        <v>49.17</v>
      </c>
      <c r="T31" s="4" t="n">
        <v>1.3</v>
      </c>
      <c r="U31" s="4" t="n">
        <v>1260.42</v>
      </c>
      <c r="V31" s="4" t="n">
        <v>60.8</v>
      </c>
      <c r="W31" s="4" t="n">
        <v>109.9</v>
      </c>
      <c r="X31" s="4" t="n">
        <v>1.81</v>
      </c>
      <c r="Y31" s="4" t="n">
        <v>1260.42</v>
      </c>
      <c r="Z31" s="4" t="n">
        <v>43.55</v>
      </c>
      <c r="AA31" s="4" t="n">
        <v>64.35</v>
      </c>
      <c r="AB31" s="4" t="n">
        <v>1.48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 t="n">
        <v>880.2</v>
      </c>
      <c r="DK31" s="4" t="n">
        <v>776.4</v>
      </c>
      <c r="DL31" s="4" t="n">
        <v>576</v>
      </c>
      <c r="DM31" s="4" t="n">
        <v>197.1</v>
      </c>
      <c r="DN31" s="4" t="n">
        <v>180.1</v>
      </c>
      <c r="DO31" s="4" t="n">
        <v>146.7</v>
      </c>
      <c r="DP31" s="4" t="n">
        <f aca="false">DJ31/DM31</f>
        <v>4.46575342465753</v>
      </c>
      <c r="DQ31" s="4" t="n">
        <f aca="false">DK31/DN31</f>
        <v>4.31093836757357</v>
      </c>
      <c r="DR31" s="4" t="n">
        <f aca="false">DL31/DO31</f>
        <v>3.92638036809816</v>
      </c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 t="n">
        <v>744.2</v>
      </c>
      <c r="FS31" s="4" t="n">
        <v>174.633333333333</v>
      </c>
      <c r="FT31" s="4" t="n">
        <v>4.26150028631418</v>
      </c>
      <c r="FU31" s="4"/>
    </row>
    <row r="32" customFormat="false" ht="12.8" hidden="false" customHeight="false" outlineLevel="0" collapsed="false">
      <c r="A32" s="1" t="n">
        <f aca="false">AMP_invivo_sekarang!A32</f>
        <v>11</v>
      </c>
      <c r="B32" s="1" t="str">
        <f aca="false">AMP_invivo_sekarang!B32</f>
        <v>Wang_et_al.</v>
      </c>
      <c r="C32" s="1" t="n">
        <f aca="false">AMP_invivo_sekarang!C32</f>
        <v>2015</v>
      </c>
      <c r="D32" s="1" t="str">
        <f aca="false">AMP_invivo_sekarang!D32</f>
        <v>sublancin</v>
      </c>
      <c r="E32" s="1" t="str">
        <f aca="false">AMP_invivo_sekarang!E32</f>
        <v>purified_peptide</v>
      </c>
      <c r="F32" s="1" t="n">
        <f aca="false">IF(E32="control",1,IF(E32="peptide",2,IF(E32="crude_peptide",3,4)))</f>
        <v>4</v>
      </c>
      <c r="G32" s="1" t="str">
        <f aca="false">AMP_invivo_sekarang!F32</f>
        <v>water</v>
      </c>
      <c r="H32" s="27" t="n">
        <f aca="false">AMP_invivo_sekarang!G32</f>
        <v>2.88</v>
      </c>
      <c r="I32" s="2" t="n">
        <f aca="false">H32</f>
        <v>2.88</v>
      </c>
      <c r="J32" s="1" t="str">
        <f aca="false">AMP_invivo_sekarang!H32</f>
        <v>Arbor_Acres</v>
      </c>
      <c r="K32" s="1" t="n">
        <f aca="false">IF(J32="Arbor_Acres", 1, IF(J32="ROSS_308", 2, IF(J32="Cobb_500", 3, IF(J32="Lohman_Brown", 4, IF(J32="Lingnan", 5, IF(J32="Unknown", 6, 7))))))</f>
        <v>1</v>
      </c>
      <c r="L32" s="1" t="str">
        <f aca="false">AMP_invivo_sekarang!I32</f>
        <v>unknown</v>
      </c>
      <c r="M32" s="1" t="n">
        <f aca="false">IF(L32="male", 1, IF(L32="female", 2, 3))</f>
        <v>3</v>
      </c>
      <c r="N32" s="1" t="str">
        <f aca="false">AMP_invivo_sekarang!J32</f>
        <v>1-21</v>
      </c>
      <c r="O32" s="1" t="str">
        <f aca="false">AMP_invivo_sekarang!K32</f>
        <v>22-28</v>
      </c>
      <c r="P32" s="1" t="str">
        <f aca="false">AMP_invivo_sekarang!L32</f>
        <v>1-28</v>
      </c>
      <c r="Q32" s="4" t="n">
        <v>846.02</v>
      </c>
      <c r="R32" s="4" t="n">
        <v>38.33</v>
      </c>
      <c r="S32" s="4" t="n">
        <v>50.6</v>
      </c>
      <c r="T32" s="4" t="n">
        <v>1.32</v>
      </c>
      <c r="U32" s="4" t="n">
        <v>1315.72</v>
      </c>
      <c r="V32" s="4" t="n">
        <v>67.1</v>
      </c>
      <c r="W32" s="4" t="n">
        <v>113.8</v>
      </c>
      <c r="X32" s="4" t="n">
        <v>1.7</v>
      </c>
      <c r="Y32" s="4" t="n">
        <v>1315.72</v>
      </c>
      <c r="Z32" s="4" t="n">
        <v>45.53</v>
      </c>
      <c r="AA32" s="4" t="n">
        <v>66.4</v>
      </c>
      <c r="AB32" s="4" t="n">
        <v>1.46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 t="n">
        <v>906.6</v>
      </c>
      <c r="DK32" s="4" t="n">
        <v>873.6</v>
      </c>
      <c r="DL32" s="4" t="n">
        <v>608.7</v>
      </c>
      <c r="DM32" s="4" t="n">
        <v>177.8</v>
      </c>
      <c r="DN32" s="4" t="n">
        <v>146.5</v>
      </c>
      <c r="DO32" s="4" t="n">
        <v>130.4</v>
      </c>
      <c r="DP32" s="4" t="n">
        <f aca="false">DJ32/DM32</f>
        <v>5.09898762654668</v>
      </c>
      <c r="DQ32" s="4" t="n">
        <f aca="false">DK32/DN32</f>
        <v>5.96313993174061</v>
      </c>
      <c r="DR32" s="4" t="n">
        <f aca="false">DL32/DO32</f>
        <v>4.66794478527607</v>
      </c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 t="n">
        <v>796.3</v>
      </c>
      <c r="FS32" s="4" t="n">
        <v>151.566666666667</v>
      </c>
      <c r="FT32" s="4" t="n">
        <v>5.25379371013855</v>
      </c>
      <c r="FU32" s="4"/>
    </row>
    <row r="33" customFormat="false" ht="12.8" hidden="false" customHeight="false" outlineLevel="0" collapsed="false">
      <c r="A33" s="1" t="n">
        <f aca="false">AMP_invivo_sekarang!A33</f>
        <v>11</v>
      </c>
      <c r="B33" s="1" t="str">
        <f aca="false">AMP_invivo_sekarang!B33</f>
        <v>Wang_et_al.</v>
      </c>
      <c r="C33" s="1" t="n">
        <f aca="false">AMP_invivo_sekarang!C33</f>
        <v>2015</v>
      </c>
      <c r="D33" s="1" t="str">
        <f aca="false">AMP_invivo_sekarang!D33</f>
        <v>sublancin</v>
      </c>
      <c r="E33" s="1" t="str">
        <f aca="false">AMP_invivo_sekarang!E33</f>
        <v>purified_peptide</v>
      </c>
      <c r="F33" s="1" t="n">
        <f aca="false">IF(E33="control",1,IF(E33="peptide",2,IF(E33="crude_peptide",3,4)))</f>
        <v>4</v>
      </c>
      <c r="G33" s="1" t="str">
        <f aca="false">AMP_invivo_sekarang!F33</f>
        <v>water</v>
      </c>
      <c r="H33" s="27" t="n">
        <f aca="false">AMP_invivo_sekarang!G33</f>
        <v>5.76</v>
      </c>
      <c r="I33" s="2" t="n">
        <f aca="false">H33</f>
        <v>5.76</v>
      </c>
      <c r="J33" s="1" t="str">
        <f aca="false">AMP_invivo_sekarang!H33</f>
        <v>Arbor_Acres</v>
      </c>
      <c r="K33" s="1" t="n">
        <f aca="false">IF(J33="Arbor_Acres", 1, IF(J33="ROSS_308", 2, IF(J33="Cobb_500", 3, IF(J33="Lohman_Brown", 4, IF(J33="Lingnan", 5, IF(J33="Unknown", 6, 7))))))</f>
        <v>1</v>
      </c>
      <c r="L33" s="1" t="str">
        <f aca="false">AMP_invivo_sekarang!I33</f>
        <v>unknown</v>
      </c>
      <c r="M33" s="1" t="n">
        <f aca="false">IF(L33="male", 1, IF(L33="female", 2, 3))</f>
        <v>3</v>
      </c>
      <c r="N33" s="1" t="str">
        <f aca="false">AMP_invivo_sekarang!J33</f>
        <v>1-21</v>
      </c>
      <c r="O33" s="1" t="str">
        <f aca="false">AMP_invivo_sekarang!K33</f>
        <v>22-28</v>
      </c>
      <c r="P33" s="1" t="str">
        <f aca="false">AMP_invivo_sekarang!L33</f>
        <v>1-28</v>
      </c>
      <c r="Q33" s="4" t="n">
        <v>851.62</v>
      </c>
      <c r="R33" s="4" t="n">
        <v>38.6</v>
      </c>
      <c r="S33" s="4" t="n">
        <v>51.13</v>
      </c>
      <c r="T33" s="4" t="n">
        <v>1.32</v>
      </c>
      <c r="U33" s="4" t="n">
        <v>1329.72</v>
      </c>
      <c r="V33" s="4" t="n">
        <v>68.3</v>
      </c>
      <c r="W33" s="4" t="n">
        <v>113.2</v>
      </c>
      <c r="X33" s="4" t="n">
        <v>1.66</v>
      </c>
      <c r="Y33" s="4" t="n">
        <v>1329.72</v>
      </c>
      <c r="Z33" s="4" t="n">
        <v>46.03</v>
      </c>
      <c r="AA33" s="4" t="n">
        <v>66.65</v>
      </c>
      <c r="AB33" s="4" t="n">
        <v>1.45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 t="n">
        <v>1016.3</v>
      </c>
      <c r="DK33" s="4" t="n">
        <v>9032</v>
      </c>
      <c r="DL33" s="4" t="n">
        <v>624.1</v>
      </c>
      <c r="DM33" s="4" t="n">
        <v>192.4</v>
      </c>
      <c r="DN33" s="4" t="n">
        <v>168.7</v>
      </c>
      <c r="DO33" s="4" t="n">
        <v>136.1</v>
      </c>
      <c r="DP33" s="4" t="n">
        <f aca="false">DJ33/DM33</f>
        <v>5.28222453222453</v>
      </c>
      <c r="DQ33" s="4" t="n">
        <f aca="false">DK33/DN33</f>
        <v>53.5388263189093</v>
      </c>
      <c r="DR33" s="4" t="n">
        <f aca="false">DL33/DO33</f>
        <v>4.58559882439383</v>
      </c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 t="n">
        <v>3557.46666666667</v>
      </c>
      <c r="FS33" s="4" t="n">
        <v>165.733333333333</v>
      </c>
      <c r="FT33" s="4" t="n">
        <v>21.4650040225261</v>
      </c>
      <c r="FU33" s="4"/>
    </row>
    <row r="34" customFormat="false" ht="12.8" hidden="false" customHeight="false" outlineLevel="0" collapsed="false">
      <c r="A34" s="1" t="n">
        <f aca="false">AMP_invivo_sekarang!A34</f>
        <v>11</v>
      </c>
      <c r="B34" s="1" t="str">
        <f aca="false">AMP_invivo_sekarang!B34</f>
        <v>Wang_et_al.</v>
      </c>
      <c r="C34" s="1" t="n">
        <f aca="false">AMP_invivo_sekarang!C34</f>
        <v>2015</v>
      </c>
      <c r="D34" s="1" t="str">
        <f aca="false">AMP_invivo_sekarang!D34</f>
        <v>sublancin</v>
      </c>
      <c r="E34" s="1" t="str">
        <f aca="false">AMP_invivo_sekarang!E34</f>
        <v>purified_peptide</v>
      </c>
      <c r="F34" s="1" t="n">
        <f aca="false">IF(E34="control",1,IF(E34="peptide",2,IF(E34="crude_peptide",3,4)))</f>
        <v>4</v>
      </c>
      <c r="G34" s="1" t="str">
        <f aca="false">AMP_invivo_sekarang!F34</f>
        <v>water</v>
      </c>
      <c r="H34" s="27" t="n">
        <f aca="false">AMP_invivo_sekarang!G34</f>
        <v>11.52</v>
      </c>
      <c r="I34" s="2" t="n">
        <f aca="false">H34</f>
        <v>11.52</v>
      </c>
      <c r="J34" s="1" t="str">
        <f aca="false">AMP_invivo_sekarang!H34</f>
        <v>Arbor_Acres</v>
      </c>
      <c r="K34" s="1" t="n">
        <f aca="false">IF(J34="Arbor_Acres", 1, IF(J34="ROSS_308", 2, IF(J34="Cobb_500", 3, IF(J34="Lohman_Brown", 4, IF(J34="Lingnan", 5, IF(J34="Unknown", 6, 7))))))</f>
        <v>1</v>
      </c>
      <c r="L34" s="1" t="str">
        <f aca="false">AMP_invivo_sekarang!I34</f>
        <v>unknown</v>
      </c>
      <c r="M34" s="1" t="n">
        <f aca="false">IF(L34="male", 1, IF(L34="female", 2, 3))</f>
        <v>3</v>
      </c>
      <c r="N34" s="1" t="str">
        <f aca="false">AMP_invivo_sekarang!J34</f>
        <v>1-21</v>
      </c>
      <c r="O34" s="1" t="str">
        <f aca="false">AMP_invivo_sekarang!K34</f>
        <v>22-28</v>
      </c>
      <c r="P34" s="1" t="str">
        <f aca="false">AMP_invivo_sekarang!L34</f>
        <v>1-28</v>
      </c>
      <c r="Q34" s="4" t="n">
        <v>829.22</v>
      </c>
      <c r="R34" s="4" t="n">
        <v>37.53</v>
      </c>
      <c r="S34" s="4" t="n">
        <v>49.13</v>
      </c>
      <c r="T34" s="4" t="n">
        <v>1.31</v>
      </c>
      <c r="U34" s="4" t="n">
        <v>1298.92</v>
      </c>
      <c r="V34" s="4" t="n">
        <v>67.1</v>
      </c>
      <c r="W34" s="4" t="n">
        <v>109.1</v>
      </c>
      <c r="X34" s="4" t="n">
        <v>1.63</v>
      </c>
      <c r="Y34" s="4" t="n">
        <v>1298.92</v>
      </c>
      <c r="Z34" s="4" t="n">
        <v>44.93</v>
      </c>
      <c r="AA34" s="4" t="n">
        <v>64.13</v>
      </c>
      <c r="AB34" s="4" t="n">
        <v>1.43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 t="n">
        <v>1104</v>
      </c>
      <c r="DK34" s="4" t="n">
        <v>918.8</v>
      </c>
      <c r="DL34" s="4" t="n">
        <v>651.4</v>
      </c>
      <c r="DM34" s="4" t="n">
        <v>186.8</v>
      </c>
      <c r="DN34" s="4" t="n">
        <v>174.8</v>
      </c>
      <c r="DO34" s="4" t="n">
        <v>123.6</v>
      </c>
      <c r="DP34" s="4" t="n">
        <f aca="false">DJ34/DM34</f>
        <v>5.91006423982869</v>
      </c>
      <c r="DQ34" s="4" t="n">
        <f aca="false">DK34/DN34</f>
        <v>5.25629290617849</v>
      </c>
      <c r="DR34" s="4" t="n">
        <f aca="false">DL34/DO34</f>
        <v>5.27022653721683</v>
      </c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</row>
    <row r="35" customFormat="false" ht="12.8" hidden="false" customHeight="false" outlineLevel="0" collapsed="false">
      <c r="A35" s="1" t="n">
        <f aca="false">AMP_invivo_sekarang!A35</f>
        <v>12</v>
      </c>
      <c r="B35" s="1" t="str">
        <f aca="false">AMP_invivo_sekarang!B35</f>
        <v>Gong_et_al.</v>
      </c>
      <c r="C35" s="1" t="n">
        <f aca="false">AMP_invivo_sekarang!C35</f>
        <v>2016</v>
      </c>
      <c r="D35" s="1" t="str">
        <f aca="false">AMP_invivo_sekarang!D35</f>
        <v>control</v>
      </c>
      <c r="E35" s="1" t="str">
        <f aca="false">AMP_invivo_sekarang!E35</f>
        <v>control</v>
      </c>
      <c r="F35" s="1" t="n">
        <f aca="false">IF(E35="control",1,IF(E35="peptide",2,IF(E35="crude_peptide",3,4)))</f>
        <v>1</v>
      </c>
      <c r="G35" s="1" t="str">
        <f aca="false">AMP_invivo_sekarang!F35</f>
        <v>control</v>
      </c>
      <c r="H35" s="27" t="n">
        <f aca="false">AMP_invivo_sekarang!G35</f>
        <v>0</v>
      </c>
      <c r="I35" s="2" t="n">
        <f aca="false">H35</f>
        <v>0</v>
      </c>
      <c r="J35" s="1" t="str">
        <f aca="false">AMP_invivo_sekarang!H35</f>
        <v>ROSS_308</v>
      </c>
      <c r="K35" s="1" t="n">
        <f aca="false">IF(J35="Arbor_Acres", 1, IF(J35="ROSS_308", 2, IF(J35="Cobb_500", 3, IF(J35="Lohman_Brown", 4, IF(J35="Lingnan", 5, IF(J35="Unknown", 6, 7))))))</f>
        <v>2</v>
      </c>
      <c r="L35" s="1" t="str">
        <f aca="false">AMP_invivo_sekarang!I35</f>
        <v>male</v>
      </c>
      <c r="M35" s="1" t="n">
        <f aca="false">IF(L35="male", 1, IF(L35="female", 2, 3))</f>
        <v>1</v>
      </c>
      <c r="N35" s="1" t="str">
        <f aca="false">AMP_invivo_sekarang!J35</f>
        <v>1-24</v>
      </c>
      <c r="O35" s="1" t="str">
        <f aca="false">AMP_invivo_sekarang!K35</f>
        <v>25-35</v>
      </c>
      <c r="P35" s="1" t="str">
        <f aca="false">AMP_invivo_sekarang!L35</f>
        <v>1-35</v>
      </c>
      <c r="Q35" s="4"/>
      <c r="R35" s="4"/>
      <c r="S35" s="4"/>
      <c r="T35" s="4"/>
      <c r="U35" s="4"/>
      <c r="V35" s="4"/>
      <c r="W35" s="4"/>
      <c r="X35" s="4"/>
      <c r="Y35" s="4" t="n">
        <f aca="false">44+35*Z35</f>
        <v>1892</v>
      </c>
      <c r="Z35" s="4" t="n">
        <v>52.8</v>
      </c>
      <c r="AA35" s="4" t="n">
        <v>81.1</v>
      </c>
      <c r="AB35" s="4" t="n">
        <v>1.44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 t="n">
        <v>5</v>
      </c>
      <c r="CH35" s="4" t="n">
        <v>2.62</v>
      </c>
      <c r="CI35" s="4" t="n">
        <v>4.76</v>
      </c>
      <c r="CJ35" s="4" t="n">
        <v>7.15</v>
      </c>
      <c r="CK35" s="4" t="n">
        <v>7.15</v>
      </c>
      <c r="CL35" s="4"/>
      <c r="CM35" s="4"/>
      <c r="CN35" s="4"/>
      <c r="CO35" s="4"/>
      <c r="CP35" s="4"/>
      <c r="CQ35" s="4"/>
      <c r="CR35" s="4"/>
      <c r="CS35" s="4"/>
      <c r="CT35" s="4" t="n">
        <v>5</v>
      </c>
      <c r="CU35" s="4" t="n">
        <v>2.62</v>
      </c>
      <c r="CV35" s="4" t="n">
        <v>4.76</v>
      </c>
      <c r="CW35" s="4" t="n">
        <v>7.15</v>
      </c>
      <c r="CX35" s="4" t="n">
        <v>7.15</v>
      </c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</row>
    <row r="36" customFormat="false" ht="12.8" hidden="false" customHeight="false" outlineLevel="0" collapsed="false">
      <c r="A36" s="1" t="n">
        <f aca="false">AMP_invivo_sekarang!A36</f>
        <v>12</v>
      </c>
      <c r="B36" s="1" t="str">
        <f aca="false">AMP_invivo_sekarang!B36</f>
        <v>Gong_et_al.</v>
      </c>
      <c r="C36" s="1" t="n">
        <f aca="false">AMP_invivo_sekarang!C36</f>
        <v>2016</v>
      </c>
      <c r="D36" s="1" t="str">
        <f aca="false">AMP_invivo_sekarang!D36</f>
        <v>lysozyme</v>
      </c>
      <c r="E36" s="1" t="str">
        <f aca="false">AMP_invivo_sekarang!E36</f>
        <v>purified_peptide</v>
      </c>
      <c r="F36" s="1" t="n">
        <f aca="false">IF(E36="control",1,IF(E36="peptide",2,IF(E36="crude_peptide",3,4)))</f>
        <v>4</v>
      </c>
      <c r="G36" s="1" t="str">
        <f aca="false">AMP_invivo_sekarang!F36</f>
        <v>feed</v>
      </c>
      <c r="H36" s="27" t="n">
        <f aca="false">AMP_invivo_sekarang!G36</f>
        <v>100</v>
      </c>
      <c r="I36" s="2" t="n">
        <f aca="false">H36</f>
        <v>100</v>
      </c>
      <c r="J36" s="1" t="str">
        <f aca="false">AMP_invivo_sekarang!H36</f>
        <v>ROSS_308</v>
      </c>
      <c r="K36" s="1" t="n">
        <f aca="false">IF(J36="Arbor_Acres", 1, IF(J36="ROSS_308", 2, IF(J36="Cobb_500", 3, IF(J36="Lohman_Brown", 4, IF(J36="Lingnan", 5, IF(J36="Unknown", 6, 7))))))</f>
        <v>2</v>
      </c>
      <c r="L36" s="1" t="str">
        <f aca="false">AMP_invivo_sekarang!I36</f>
        <v>male</v>
      </c>
      <c r="M36" s="1" t="n">
        <f aca="false">IF(L36="male", 1, IF(L36="female", 2, 3))</f>
        <v>1</v>
      </c>
      <c r="N36" s="1" t="str">
        <f aca="false">AMP_invivo_sekarang!J36</f>
        <v>1-24</v>
      </c>
      <c r="O36" s="1" t="str">
        <f aca="false">AMP_invivo_sekarang!K36</f>
        <v>25-35</v>
      </c>
      <c r="P36" s="1" t="str">
        <f aca="false">AMP_invivo_sekarang!L36</f>
        <v>1-35</v>
      </c>
      <c r="Q36" s="4"/>
      <c r="R36" s="4"/>
      <c r="S36" s="4"/>
      <c r="T36" s="4"/>
      <c r="U36" s="4"/>
      <c r="V36" s="4"/>
      <c r="W36" s="4"/>
      <c r="X36" s="4"/>
      <c r="Y36" s="4" t="n">
        <f aca="false">44+35*Z36</f>
        <v>1874.5</v>
      </c>
      <c r="Z36" s="4" t="n">
        <v>52.3</v>
      </c>
      <c r="AA36" s="4" t="n">
        <v>80.9</v>
      </c>
      <c r="AB36" s="4" t="n">
        <v>1.45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 t="n">
        <v>4.67</v>
      </c>
      <c r="CH36" s="4" t="n">
        <v>2.52</v>
      </c>
      <c r="CI36" s="4" t="n">
        <v>4.67</v>
      </c>
      <c r="CJ36" s="4" t="n">
        <v>7.2</v>
      </c>
      <c r="CK36" s="4" t="n">
        <v>7.17</v>
      </c>
      <c r="CL36" s="4"/>
      <c r="CM36" s="4"/>
      <c r="CN36" s="4"/>
      <c r="CO36" s="4"/>
      <c r="CP36" s="4"/>
      <c r="CQ36" s="4"/>
      <c r="CR36" s="4"/>
      <c r="CS36" s="4"/>
      <c r="CT36" s="4" t="n">
        <v>4.82</v>
      </c>
      <c r="CU36" s="4" t="n">
        <v>2.66</v>
      </c>
      <c r="CV36" s="4" t="n">
        <v>4.4</v>
      </c>
      <c r="CW36" s="4" t="n">
        <v>7.01</v>
      </c>
      <c r="CX36" s="4" t="n">
        <v>7.04</v>
      </c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</row>
    <row r="37" customFormat="false" ht="12.8" hidden="false" customHeight="false" outlineLevel="0" collapsed="false">
      <c r="A37" s="1" t="n">
        <f aca="false">AMP_invivo_sekarang!A37</f>
        <v>13</v>
      </c>
      <c r="B37" s="1" t="str">
        <f aca="false">AMP_invivo_sekarang!B37</f>
        <v>Wang_et_al.</v>
      </c>
      <c r="C37" s="1" t="n">
        <f aca="false">AMP_invivo_sekarang!C37</f>
        <v>2009</v>
      </c>
      <c r="D37" s="1" t="str">
        <f aca="false">AMP_invivo_sekarang!D37</f>
        <v>control</v>
      </c>
      <c r="E37" s="1" t="str">
        <f aca="false">AMP_invivo_sekarang!E37</f>
        <v>control</v>
      </c>
      <c r="F37" s="1" t="n">
        <f aca="false">IF(E37="control",1,IF(E37="peptide",2,IF(E37="crude_peptide",3,4)))</f>
        <v>1</v>
      </c>
      <c r="G37" s="1" t="str">
        <f aca="false">AMP_invivo_sekarang!F37</f>
        <v>control</v>
      </c>
      <c r="H37" s="27" t="n">
        <f aca="false">AMP_invivo_sekarang!G37</f>
        <v>0</v>
      </c>
      <c r="I37" s="2" t="n">
        <f aca="false">H37</f>
        <v>0</v>
      </c>
      <c r="J37" s="1" t="str">
        <f aca="false">AMP_invivo_sekarang!H37</f>
        <v>Lohmann_Brown</v>
      </c>
      <c r="K37" s="1" t="n">
        <f aca="false">IF(J37="Arbor_Acres", 1, IF(J37="ROSS_308", 2, IF(J37="Cobb_500", 3, IF(J37="Lohman_Brown", 4, IF(J37="Lingnan", 5, IF(J37="Unknown", 6, 7))))))</f>
        <v>7</v>
      </c>
      <c r="L37" s="1" t="str">
        <f aca="false">AMP_invivo_sekarang!I37</f>
        <v>unknown</v>
      </c>
      <c r="M37" s="1" t="n">
        <f aca="false">IF(L37="male", 1, IF(L37="female", 2, 3))</f>
        <v>3</v>
      </c>
      <c r="N37" s="1" t="str">
        <f aca="false">AMP_invivo_sekarang!J37</f>
        <v>unknown</v>
      </c>
      <c r="O37" s="1" t="str">
        <f aca="false">AMP_invivo_sekarang!K37</f>
        <v>unknown</v>
      </c>
      <c r="P37" s="1" t="str">
        <f aca="false">AMP_invivo_sekarang!L37</f>
        <v>1-42</v>
      </c>
      <c r="Q37" s="4"/>
      <c r="R37" s="4"/>
      <c r="S37" s="4"/>
      <c r="T37" s="4"/>
      <c r="U37" s="4"/>
      <c r="V37" s="4"/>
      <c r="W37" s="4"/>
      <c r="X37" s="4"/>
      <c r="Y37" s="4" t="n">
        <f aca="false">41+Z37*49</f>
        <v>584.9</v>
      </c>
      <c r="Z37" s="4" t="n">
        <v>11.1</v>
      </c>
      <c r="AA37" s="4" t="n">
        <v>28.85</v>
      </c>
      <c r="AB37" s="4" t="n">
        <v>2.6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 t="n">
        <v>204</v>
      </c>
      <c r="DT37" s="4" t="n">
        <v>245</v>
      </c>
      <c r="DU37" s="4" t="n">
        <v>279</v>
      </c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 t="n">
        <v>242.666666666667</v>
      </c>
    </row>
    <row r="38" customFormat="false" ht="12.8" hidden="false" customHeight="false" outlineLevel="0" collapsed="false">
      <c r="A38" s="1" t="n">
        <f aca="false">AMP_invivo_sekarang!A38</f>
        <v>13</v>
      </c>
      <c r="B38" s="1" t="str">
        <f aca="false">AMP_invivo_sekarang!B38</f>
        <v>Wang_et_al.</v>
      </c>
      <c r="C38" s="1" t="n">
        <f aca="false">AMP_invivo_sekarang!C38</f>
        <v>2009</v>
      </c>
      <c r="D38" s="1" t="str">
        <f aca="false">AMP_invivo_sekarang!D38</f>
        <v>swine_gut_antimicrobial_peptide</v>
      </c>
      <c r="E38" s="1" t="str">
        <f aca="false">AMP_invivo_sekarang!E38</f>
        <v>purified_peptide</v>
      </c>
      <c r="F38" s="1" t="n">
        <f aca="false">IF(E38="control",1,IF(E38="peptide",2,IF(E38="crude_peptide",3,4)))</f>
        <v>4</v>
      </c>
      <c r="G38" s="1" t="str">
        <f aca="false">AMP_invivo_sekarang!F38</f>
        <v>injected</v>
      </c>
      <c r="H38" s="27" t="n">
        <f aca="false">AMP_invivo_sekarang!G38</f>
        <v>0.1</v>
      </c>
      <c r="I38" s="2" t="n">
        <f aca="false">H38</f>
        <v>0.1</v>
      </c>
      <c r="J38" s="1" t="str">
        <f aca="false">AMP_invivo_sekarang!H38</f>
        <v>Lohmann_Brown</v>
      </c>
      <c r="K38" s="1" t="n">
        <f aca="false">IF(J38="Arbor_Acres", 1, IF(J38="ROSS_308", 2, IF(J38="Cobb_500", 3, IF(J38="Lohman_Brown", 4, IF(J38="Lingnan", 5, IF(J38="Unknown", 6, 7))))))</f>
        <v>7</v>
      </c>
      <c r="L38" s="1" t="str">
        <f aca="false">AMP_invivo_sekarang!I38</f>
        <v>unknown</v>
      </c>
      <c r="M38" s="1" t="n">
        <f aca="false">IF(L38="male", 1, IF(L38="female", 2, 3))</f>
        <v>3</v>
      </c>
      <c r="N38" s="1" t="str">
        <f aca="false">AMP_invivo_sekarang!J38</f>
        <v>unknown</v>
      </c>
      <c r="O38" s="1" t="str">
        <f aca="false">AMP_invivo_sekarang!K38</f>
        <v>unknown</v>
      </c>
      <c r="P38" s="1" t="str">
        <f aca="false">AMP_invivo_sekarang!L38</f>
        <v>1-42</v>
      </c>
      <c r="Q38" s="4"/>
      <c r="R38" s="4"/>
      <c r="S38" s="4"/>
      <c r="T38" s="4"/>
      <c r="U38" s="4"/>
      <c r="V38" s="4"/>
      <c r="W38" s="4"/>
      <c r="X38" s="4"/>
      <c r="Y38" s="4" t="n">
        <f aca="false">41+Z38*49</f>
        <v>802.46</v>
      </c>
      <c r="Z38" s="4" t="n">
        <v>15.54</v>
      </c>
      <c r="AA38" s="4" t="n">
        <v>29.82</v>
      </c>
      <c r="AB38" s="4" t="n">
        <v>2.7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 t="n">
        <v>248</v>
      </c>
      <c r="DT38" s="4" t="n">
        <v>292</v>
      </c>
      <c r="DU38" s="4" t="n">
        <v>335</v>
      </c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 t="n">
        <v>291.666666666667</v>
      </c>
    </row>
    <row r="39" customFormat="false" ht="12.8" hidden="false" customHeight="false" outlineLevel="0" collapsed="false">
      <c r="A39" s="1" t="n">
        <f aca="false">AMP_invivo_sekarang!A39</f>
        <v>14</v>
      </c>
      <c r="B39" s="1" t="str">
        <f aca="false">AMP_invivo_sekarang!B39</f>
        <v>Wen_and_He</v>
      </c>
      <c r="C39" s="1" t="n">
        <f aca="false">AMP_invivo_sekarang!C39</f>
        <v>2012</v>
      </c>
      <c r="D39" s="1" t="str">
        <f aca="false">AMP_invivo_sekarang!D39</f>
        <v>control</v>
      </c>
      <c r="E39" s="1" t="str">
        <f aca="false">AMP_invivo_sekarang!E39</f>
        <v>control</v>
      </c>
      <c r="F39" s="1" t="n">
        <f aca="false">IF(E39="control",1,IF(E39="peptide",2,IF(E39="crude_peptide",3,4)))</f>
        <v>1</v>
      </c>
      <c r="G39" s="1" t="str">
        <f aca="false">AMP_invivo_sekarang!F39</f>
        <v>control</v>
      </c>
      <c r="H39" s="27" t="n">
        <f aca="false">AMP_invivo_sekarang!G39</f>
        <v>0</v>
      </c>
      <c r="I39" s="2" t="n">
        <f aca="false">H39</f>
        <v>0</v>
      </c>
      <c r="J39" s="1" t="str">
        <f aca="false">AMP_invivo_sekarang!H39</f>
        <v>Lingnan</v>
      </c>
      <c r="K39" s="1" t="n">
        <f aca="false">IF(J39="Arbor_Acres", 1, IF(J39="ROSS_308", 2, IF(J39="Cobb_500", 3, IF(J39="Lohman_Brown", 4, IF(J39="Lingnan", 5, IF(J39="Unknown", 6, 7))))))</f>
        <v>5</v>
      </c>
      <c r="L39" s="1" t="str">
        <f aca="false">AMP_invivo_sekarang!I39</f>
        <v>male</v>
      </c>
      <c r="M39" s="1" t="n">
        <f aca="false">IF(L39="male", 1, IF(L39="female", 2, 3))</f>
        <v>1</v>
      </c>
      <c r="N39" s="1" t="str">
        <f aca="false">AMP_invivo_sekarang!J39</f>
        <v>14-28</v>
      </c>
      <c r="O39" s="1" t="str">
        <f aca="false">AMP_invivo_sekarang!K39</f>
        <v>29-42</v>
      </c>
      <c r="P39" s="1" t="str">
        <f aca="false">AMP_invivo_sekarang!L39</f>
        <v>14-42</v>
      </c>
      <c r="Q39" s="4" t="n">
        <v>542</v>
      </c>
      <c r="R39" s="4" t="n">
        <v>21.4</v>
      </c>
      <c r="S39" s="4" t="n">
        <v>41.3</v>
      </c>
      <c r="T39" s="4" t="n">
        <v>1.93</v>
      </c>
      <c r="U39" s="4" t="n">
        <v>1530.4</v>
      </c>
      <c r="V39" s="4" t="n">
        <v>70.6</v>
      </c>
      <c r="W39" s="4" t="n">
        <v>165</v>
      </c>
      <c r="X39" s="4" t="n">
        <v>2.34</v>
      </c>
      <c r="Y39" s="4" t="n">
        <f aca="false">U39</f>
        <v>1530.4</v>
      </c>
      <c r="Z39" s="4" t="n">
        <f aca="false">AVERAGE(R39,V39)</f>
        <v>46</v>
      </c>
      <c r="AA39" s="4" t="n">
        <f aca="false">AVERAGE(S39,W39)</f>
        <v>103.15</v>
      </c>
      <c r="AB39" s="4" t="n">
        <f aca="false">AA39/Z39</f>
        <v>2.24239130434783</v>
      </c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 t="n">
        <v>48</v>
      </c>
      <c r="AO39" s="4"/>
      <c r="AP39" s="4"/>
      <c r="AQ39" s="4" t="n">
        <f aca="false">0.24*1000*12.1</f>
        <v>2904</v>
      </c>
      <c r="AR39" s="4"/>
      <c r="AS39" s="4"/>
      <c r="AT39" s="4" t="n">
        <v>86.4</v>
      </c>
      <c r="AU39" s="4"/>
      <c r="AV39" s="4"/>
      <c r="AW39" s="4"/>
      <c r="AX39" s="4"/>
      <c r="AY39" s="4"/>
      <c r="AZ39" s="4" t="n">
        <v>62.6</v>
      </c>
      <c r="BA39" s="4"/>
      <c r="BB39" s="4" t="n">
        <f aca="false">0.24*1000*12.5</f>
        <v>3000</v>
      </c>
      <c r="BC39" s="4"/>
      <c r="BD39" s="4" t="n">
        <v>88.1</v>
      </c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 t="n">
        <v>452</v>
      </c>
      <c r="DK39" s="4"/>
      <c r="DL39" s="4" t="n">
        <v>345</v>
      </c>
      <c r="DM39" s="4" t="n">
        <v>90</v>
      </c>
      <c r="DN39" s="4"/>
      <c r="DO39" s="4" t="n">
        <v>143</v>
      </c>
      <c r="DP39" s="4" t="n">
        <f aca="false">DJ39/DM39</f>
        <v>5.02222222222222</v>
      </c>
      <c r="DQ39" s="4"/>
      <c r="DR39" s="4" t="n">
        <f aca="false">DL39/DO39</f>
        <v>2.41258741258741</v>
      </c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 t="n">
        <v>398.5</v>
      </c>
      <c r="FS39" s="4" t="n">
        <v>116.5</v>
      </c>
      <c r="FT39" s="4" t="n">
        <v>3.4206008583691</v>
      </c>
      <c r="FU39" s="4"/>
    </row>
    <row r="40" customFormat="false" ht="12.8" hidden="false" customHeight="false" outlineLevel="0" collapsed="false">
      <c r="A40" s="1" t="n">
        <f aca="false">AMP_invivo_sekarang!A40</f>
        <v>14</v>
      </c>
      <c r="B40" s="1" t="str">
        <f aca="false">AMP_invivo_sekarang!B40</f>
        <v>Wen_and_He</v>
      </c>
      <c r="C40" s="1" t="n">
        <f aca="false">AMP_invivo_sekarang!C40</f>
        <v>2012</v>
      </c>
      <c r="D40" s="1" t="str">
        <f aca="false">AMP_invivo_sekarang!D40</f>
        <v>cecropin_A</v>
      </c>
      <c r="E40" s="1" t="str">
        <f aca="false">AMP_invivo_sekarang!E40</f>
        <v>purified_peptide</v>
      </c>
      <c r="F40" s="1" t="n">
        <f aca="false">IF(E40="control",1,IF(E40="peptide",2,IF(E40="crude_peptide",3,4)))</f>
        <v>4</v>
      </c>
      <c r="G40" s="1" t="str">
        <f aca="false">AMP_invivo_sekarang!F40</f>
        <v>feed</v>
      </c>
      <c r="H40" s="27" t="n">
        <f aca="false">AMP_invivo_sekarang!G40</f>
        <v>2</v>
      </c>
      <c r="I40" s="2" t="n">
        <f aca="false">H40</f>
        <v>2</v>
      </c>
      <c r="J40" s="1" t="str">
        <f aca="false">AMP_invivo_sekarang!H40</f>
        <v>Lingnan</v>
      </c>
      <c r="K40" s="1" t="n">
        <f aca="false">IF(J40="Arbor_Acres", 1, IF(J40="ROSS_308", 2, IF(J40="Cobb_500", 3, IF(J40="Lohman_Brown", 4, IF(J40="Lingnan", 5, IF(J40="Unknown", 6, 7))))))</f>
        <v>5</v>
      </c>
      <c r="L40" s="1" t="str">
        <f aca="false">AMP_invivo_sekarang!I40</f>
        <v>male</v>
      </c>
      <c r="M40" s="1" t="n">
        <f aca="false">IF(L40="male", 1, IF(L40="female", 2, 3))</f>
        <v>1</v>
      </c>
      <c r="N40" s="1" t="str">
        <f aca="false">AMP_invivo_sekarang!J40</f>
        <v>14-28</v>
      </c>
      <c r="O40" s="1" t="str">
        <f aca="false">AMP_invivo_sekarang!K40</f>
        <v>29-42</v>
      </c>
      <c r="P40" s="1" t="str">
        <f aca="false">AMP_invivo_sekarang!L40</f>
        <v>14-42</v>
      </c>
      <c r="Q40" s="4" t="n">
        <v>545.5</v>
      </c>
      <c r="R40" s="4" t="n">
        <v>21.5</v>
      </c>
      <c r="S40" s="4" t="n">
        <v>39.4</v>
      </c>
      <c r="T40" s="4" t="n">
        <v>1.83</v>
      </c>
      <c r="U40" s="4" t="n">
        <v>1554.9</v>
      </c>
      <c r="V40" s="4" t="n">
        <v>72.1</v>
      </c>
      <c r="W40" s="4" t="n">
        <v>168</v>
      </c>
      <c r="X40" s="4" t="n">
        <v>2.33</v>
      </c>
      <c r="Y40" s="4" t="n">
        <f aca="false">U40</f>
        <v>1554.9</v>
      </c>
      <c r="Z40" s="4" t="n">
        <f aca="false">AVERAGE(R40,V40)</f>
        <v>46.8</v>
      </c>
      <c r="AA40" s="4" t="n">
        <f aca="false">AVERAGE(S40,W40)</f>
        <v>103.7</v>
      </c>
      <c r="AB40" s="4" t="n">
        <f aca="false">AA40/Z40</f>
        <v>2.21581196581197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 t="n">
        <v>49.9</v>
      </c>
      <c r="AO40" s="4"/>
      <c r="AP40" s="4"/>
      <c r="AQ40" s="27" t="n">
        <f aca="false">0.24*1000*12.4</f>
        <v>2976</v>
      </c>
      <c r="AR40" s="4"/>
      <c r="AS40" s="4"/>
      <c r="AT40" s="4" t="n">
        <v>87.4</v>
      </c>
      <c r="AU40" s="4"/>
      <c r="AV40" s="4"/>
      <c r="AW40" s="4"/>
      <c r="AX40" s="4"/>
      <c r="AY40" s="4"/>
      <c r="AZ40" s="4" t="n">
        <v>64.1</v>
      </c>
      <c r="BA40" s="4"/>
      <c r="BB40" s="27" t="n">
        <f aca="false">0.24*1000*12.6</f>
        <v>3024</v>
      </c>
      <c r="BC40" s="4"/>
      <c r="BD40" s="4" t="n">
        <v>90.2</v>
      </c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 t="n">
        <v>466</v>
      </c>
      <c r="DK40" s="4"/>
      <c r="DL40" s="4" t="n">
        <v>438</v>
      </c>
      <c r="DM40" s="4" t="n">
        <v>83</v>
      </c>
      <c r="DN40" s="4"/>
      <c r="DO40" s="4" t="n">
        <v>94</v>
      </c>
      <c r="DP40" s="4" t="n">
        <f aca="false">DJ40/DM40</f>
        <v>5.6144578313253</v>
      </c>
      <c r="DQ40" s="4"/>
      <c r="DR40" s="4" t="n">
        <f aca="false">DL40/DO40</f>
        <v>4.65957446808511</v>
      </c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 t="n">
        <v>452</v>
      </c>
      <c r="FS40" s="4" t="n">
        <v>88.5</v>
      </c>
      <c r="FT40" s="4" t="n">
        <v>5.10734463276836</v>
      </c>
      <c r="FU40" s="4"/>
    </row>
    <row r="41" customFormat="false" ht="12.8" hidden="false" customHeight="false" outlineLevel="0" collapsed="false">
      <c r="A41" s="1" t="n">
        <f aca="false">AMP_invivo_sekarang!A41</f>
        <v>14</v>
      </c>
      <c r="B41" s="1" t="str">
        <f aca="false">AMP_invivo_sekarang!B41</f>
        <v>Wen_and_He</v>
      </c>
      <c r="C41" s="1" t="n">
        <f aca="false">AMP_invivo_sekarang!C41</f>
        <v>2012</v>
      </c>
      <c r="D41" s="1" t="str">
        <f aca="false">AMP_invivo_sekarang!D41</f>
        <v>cecropin_A</v>
      </c>
      <c r="E41" s="1" t="str">
        <f aca="false">AMP_invivo_sekarang!E41</f>
        <v>purified_peptide</v>
      </c>
      <c r="F41" s="1" t="n">
        <f aca="false">IF(E41="control",1,IF(E41="peptide",2,IF(E41="crude_peptide",3,4)))</f>
        <v>4</v>
      </c>
      <c r="G41" s="1" t="str">
        <f aca="false">AMP_invivo_sekarang!F41</f>
        <v>feed</v>
      </c>
      <c r="H41" s="27" t="n">
        <f aca="false">AMP_invivo_sekarang!G41</f>
        <v>4</v>
      </c>
      <c r="I41" s="2" t="n">
        <f aca="false">H41</f>
        <v>4</v>
      </c>
      <c r="J41" s="1" t="str">
        <f aca="false">AMP_invivo_sekarang!H41</f>
        <v>Lingnan</v>
      </c>
      <c r="K41" s="1" t="n">
        <f aca="false">IF(J41="Arbor_Acres", 1, IF(J41="ROSS_308", 2, IF(J41="Cobb_500", 3, IF(J41="Lohman_Brown", 4, IF(J41="Lingnan", 5, IF(J41="Unknown", 6, 7))))))</f>
        <v>5</v>
      </c>
      <c r="L41" s="1" t="str">
        <f aca="false">AMP_invivo_sekarang!I41</f>
        <v>male</v>
      </c>
      <c r="M41" s="1" t="n">
        <f aca="false">IF(L41="male", 1, IF(L41="female", 2, 3))</f>
        <v>1</v>
      </c>
      <c r="N41" s="1" t="str">
        <f aca="false">AMP_invivo_sekarang!J41</f>
        <v>14-28</v>
      </c>
      <c r="O41" s="1" t="str">
        <f aca="false">AMP_invivo_sekarang!K41</f>
        <v>29-42</v>
      </c>
      <c r="P41" s="1" t="str">
        <f aca="false">AMP_invivo_sekarang!L41</f>
        <v>14-42</v>
      </c>
      <c r="Q41" s="4" t="n">
        <v>551.5</v>
      </c>
      <c r="R41" s="4" t="n">
        <v>21.9</v>
      </c>
      <c r="S41" s="4" t="n">
        <v>38.9</v>
      </c>
      <c r="T41" s="4" t="n">
        <v>1.78</v>
      </c>
      <c r="U41" s="4" t="n">
        <v>1602.9</v>
      </c>
      <c r="V41" s="4" t="n">
        <v>75.1</v>
      </c>
      <c r="W41" s="4" t="n">
        <v>173</v>
      </c>
      <c r="X41" s="4" t="n">
        <v>2.3</v>
      </c>
      <c r="Y41" s="4" t="n">
        <f aca="false">U41</f>
        <v>1602.9</v>
      </c>
      <c r="Z41" s="4" t="n">
        <f aca="false">AVERAGE(R41,V41)</f>
        <v>48.5</v>
      </c>
      <c r="AA41" s="4" t="n">
        <f aca="false">AVERAGE(S41,W41)</f>
        <v>105.95</v>
      </c>
      <c r="AB41" s="4" t="n">
        <f aca="false">AA41/Z41</f>
        <v>2.18453608247423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 t="n">
        <v>50.6</v>
      </c>
      <c r="AO41" s="4"/>
      <c r="AP41" s="4"/>
      <c r="AQ41" s="27" t="n">
        <f aca="false">0.24*1000*12.7</f>
        <v>3048</v>
      </c>
      <c r="AR41" s="4"/>
      <c r="AS41" s="4"/>
      <c r="AT41" s="4" t="n">
        <v>88.5</v>
      </c>
      <c r="AU41" s="4"/>
      <c r="AV41" s="4"/>
      <c r="AW41" s="4"/>
      <c r="AX41" s="4"/>
      <c r="AY41" s="4"/>
      <c r="AZ41" s="4" t="n">
        <v>71.2</v>
      </c>
      <c r="BA41" s="4"/>
      <c r="BB41" s="27" t="n">
        <f aca="false">0.24*1000*13</f>
        <v>3120</v>
      </c>
      <c r="BC41" s="4"/>
      <c r="BD41" s="4" t="n">
        <v>92.6</v>
      </c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 t="n">
        <v>492</v>
      </c>
      <c r="DK41" s="4"/>
      <c r="DL41" s="4" t="n">
        <v>499</v>
      </c>
      <c r="DM41" s="4" t="n">
        <v>64</v>
      </c>
      <c r="DN41" s="4"/>
      <c r="DO41" s="4" t="n">
        <v>65</v>
      </c>
      <c r="DP41" s="4" t="n">
        <f aca="false">DJ41/DM41</f>
        <v>7.6875</v>
      </c>
      <c r="DQ41" s="4"/>
      <c r="DR41" s="4" t="n">
        <f aca="false">DL41/DO41</f>
        <v>7.67692307692308</v>
      </c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 t="n">
        <v>495.5</v>
      </c>
      <c r="FS41" s="4" t="n">
        <v>64.5</v>
      </c>
      <c r="FT41" s="4" t="n">
        <v>7.68217054263566</v>
      </c>
      <c r="FU41" s="4"/>
    </row>
    <row r="42" customFormat="false" ht="12.8" hidden="false" customHeight="false" outlineLevel="0" collapsed="false">
      <c r="A42" s="1" t="n">
        <f aca="false">AMP_invivo_sekarang!A42</f>
        <v>14</v>
      </c>
      <c r="B42" s="1" t="str">
        <f aca="false">AMP_invivo_sekarang!B42</f>
        <v>Wen_and_He</v>
      </c>
      <c r="C42" s="1" t="n">
        <f aca="false">AMP_invivo_sekarang!C42</f>
        <v>2012</v>
      </c>
      <c r="D42" s="1" t="str">
        <f aca="false">AMP_invivo_sekarang!D42</f>
        <v>cecropin_A</v>
      </c>
      <c r="E42" s="1" t="str">
        <f aca="false">AMP_invivo_sekarang!E42</f>
        <v>purified_peptide</v>
      </c>
      <c r="F42" s="1" t="n">
        <f aca="false">IF(E42="control",1,IF(E42="peptide",2,IF(E42="crude_peptide",3,4)))</f>
        <v>4</v>
      </c>
      <c r="G42" s="1" t="str">
        <f aca="false">AMP_invivo_sekarang!F42</f>
        <v>feed</v>
      </c>
      <c r="H42" s="27" t="n">
        <f aca="false">AMP_invivo_sekarang!G42</f>
        <v>6</v>
      </c>
      <c r="I42" s="2" t="n">
        <f aca="false">H42</f>
        <v>6</v>
      </c>
      <c r="J42" s="1" t="str">
        <f aca="false">AMP_invivo_sekarang!H42</f>
        <v>Lingnan</v>
      </c>
      <c r="K42" s="1" t="n">
        <f aca="false">IF(J42="Arbor_Acres", 1, IF(J42="ROSS_308", 2, IF(J42="Cobb_500", 3, IF(J42="Lohman_Brown", 4, IF(J42="Lingnan", 5, IF(J42="Unknown", 6, 7))))))</f>
        <v>5</v>
      </c>
      <c r="L42" s="1" t="str">
        <f aca="false">AMP_invivo_sekarang!I42</f>
        <v>male</v>
      </c>
      <c r="M42" s="1" t="n">
        <f aca="false">IF(L42="male", 1, IF(L42="female", 2, 3))</f>
        <v>1</v>
      </c>
      <c r="N42" s="1" t="str">
        <f aca="false">AMP_invivo_sekarang!J42</f>
        <v>14-28</v>
      </c>
      <c r="O42" s="1" t="str">
        <f aca="false">AMP_invivo_sekarang!K42</f>
        <v>29-42</v>
      </c>
      <c r="P42" s="1" t="str">
        <f aca="false">AMP_invivo_sekarang!L42</f>
        <v>14-42</v>
      </c>
      <c r="Q42" s="4" t="n">
        <v>545</v>
      </c>
      <c r="R42" s="4" t="n">
        <v>21.6</v>
      </c>
      <c r="S42" s="4" t="n">
        <v>34.7</v>
      </c>
      <c r="T42" s="4" t="n">
        <v>1.61</v>
      </c>
      <c r="U42" s="4" t="n">
        <v>1544.6</v>
      </c>
      <c r="V42" s="4" t="n">
        <v>71.4</v>
      </c>
      <c r="W42" s="4" t="n">
        <v>165</v>
      </c>
      <c r="X42" s="4" t="n">
        <v>2.31</v>
      </c>
      <c r="Y42" s="4" t="n">
        <f aca="false">U42</f>
        <v>1544.6</v>
      </c>
      <c r="Z42" s="4" t="n">
        <f aca="false">AVERAGE(R42,V42)</f>
        <v>46.5</v>
      </c>
      <c r="AA42" s="4" t="n">
        <f aca="false">AVERAGE(S42,W42)</f>
        <v>99.85</v>
      </c>
      <c r="AB42" s="4" t="n">
        <f aca="false">AA42/Z42</f>
        <v>2.14731182795699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 t="n">
        <v>52.6</v>
      </c>
      <c r="AO42" s="4"/>
      <c r="AP42" s="4"/>
      <c r="AQ42" s="27" t="n">
        <f aca="false">0.24*1000*13.3</f>
        <v>3192</v>
      </c>
      <c r="AR42" s="4"/>
      <c r="AS42" s="4"/>
      <c r="AT42" s="4" t="n">
        <v>89.3</v>
      </c>
      <c r="AU42" s="4"/>
      <c r="AV42" s="4"/>
      <c r="AW42" s="4"/>
      <c r="AX42" s="4"/>
      <c r="AY42" s="4"/>
      <c r="AZ42" s="4" t="n">
        <v>75</v>
      </c>
      <c r="BA42" s="4"/>
      <c r="BB42" s="27" t="n">
        <f aca="false">0.24*1000*13.3</f>
        <v>3192</v>
      </c>
      <c r="BC42" s="4"/>
      <c r="BD42" s="4" t="n">
        <v>92.2</v>
      </c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 t="n">
        <v>512</v>
      </c>
      <c r="DK42" s="4"/>
      <c r="DL42" s="4" t="n">
        <v>508</v>
      </c>
      <c r="DM42" s="4" t="n">
        <v>66</v>
      </c>
      <c r="DN42" s="4"/>
      <c r="DO42" s="4" t="n">
        <v>64</v>
      </c>
      <c r="DP42" s="4" t="n">
        <f aca="false">DJ42/DM42</f>
        <v>7.75757575757576</v>
      </c>
      <c r="DQ42" s="4"/>
      <c r="DR42" s="4" t="n">
        <f aca="false">DL42/DO42</f>
        <v>7.9375</v>
      </c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 t="n">
        <v>510</v>
      </c>
      <c r="FS42" s="4" t="n">
        <v>65</v>
      </c>
      <c r="FT42" s="4" t="n">
        <v>7.84615384615385</v>
      </c>
      <c r="FU42" s="4"/>
    </row>
    <row r="43" customFormat="false" ht="12.8" hidden="false" customHeight="false" outlineLevel="0" collapsed="false">
      <c r="A43" s="1" t="n">
        <f aca="false">AMP_invivo_sekarang!A43</f>
        <v>14</v>
      </c>
      <c r="B43" s="1" t="str">
        <f aca="false">AMP_invivo_sekarang!B43</f>
        <v>Wen_and_He</v>
      </c>
      <c r="C43" s="1" t="n">
        <f aca="false">AMP_invivo_sekarang!C43</f>
        <v>2012</v>
      </c>
      <c r="D43" s="1" t="str">
        <f aca="false">AMP_invivo_sekarang!D43</f>
        <v>cecropin_A</v>
      </c>
      <c r="E43" s="1" t="str">
        <f aca="false">AMP_invivo_sekarang!E43</f>
        <v>purified_peptide</v>
      </c>
      <c r="F43" s="1" t="n">
        <f aca="false">IF(E43="control",1,IF(E43="peptide",2,IF(E43="crude_peptide",3,4)))</f>
        <v>4</v>
      </c>
      <c r="G43" s="1" t="str">
        <f aca="false">AMP_invivo_sekarang!F43</f>
        <v>feed</v>
      </c>
      <c r="H43" s="27" t="n">
        <f aca="false">AMP_invivo_sekarang!G43</f>
        <v>8</v>
      </c>
      <c r="I43" s="2" t="n">
        <f aca="false">H43</f>
        <v>8</v>
      </c>
      <c r="J43" s="1" t="str">
        <f aca="false">AMP_invivo_sekarang!H43</f>
        <v>Lingnan</v>
      </c>
      <c r="K43" s="1" t="n">
        <f aca="false">IF(J43="Arbor_Acres", 1, IF(J43="ROSS_308", 2, IF(J43="Cobb_500", 3, IF(J43="Lohman_Brown", 4, IF(J43="Lingnan", 5, IF(J43="Unknown", 6, 7))))))</f>
        <v>5</v>
      </c>
      <c r="L43" s="1" t="str">
        <f aca="false">AMP_invivo_sekarang!I43</f>
        <v>male</v>
      </c>
      <c r="M43" s="1" t="n">
        <f aca="false">IF(L43="male", 1, IF(L43="female", 2, 3))</f>
        <v>1</v>
      </c>
      <c r="N43" s="1" t="str">
        <f aca="false">AMP_invivo_sekarang!J43</f>
        <v>14-28</v>
      </c>
      <c r="O43" s="1" t="str">
        <f aca="false">AMP_invivo_sekarang!K43</f>
        <v>29-42</v>
      </c>
      <c r="P43" s="1" t="str">
        <f aca="false">AMP_invivo_sekarang!L43</f>
        <v>14-42</v>
      </c>
      <c r="Q43" s="4" t="n">
        <v>534</v>
      </c>
      <c r="R43" s="4" t="n">
        <v>20.8</v>
      </c>
      <c r="S43" s="4" t="n">
        <v>35.4</v>
      </c>
      <c r="T43" s="4" t="n">
        <v>1.7</v>
      </c>
      <c r="U43" s="4" t="n">
        <v>1505.6</v>
      </c>
      <c r="V43" s="4" t="n">
        <v>69.4</v>
      </c>
      <c r="W43" s="4" t="n">
        <v>163</v>
      </c>
      <c r="X43" s="4" t="n">
        <v>2.35</v>
      </c>
      <c r="Y43" s="4" t="n">
        <f aca="false">U43</f>
        <v>1505.6</v>
      </c>
      <c r="Z43" s="4" t="n">
        <f aca="false">AVERAGE(R43,V43)</f>
        <v>45.1</v>
      </c>
      <c r="AA43" s="4" t="n">
        <f aca="false">AVERAGE(S43,W43)</f>
        <v>99.2</v>
      </c>
      <c r="AB43" s="4" t="n">
        <f aca="false">AA43/Z43</f>
        <v>2.19955654101996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 t="n">
        <v>53</v>
      </c>
      <c r="AO43" s="4"/>
      <c r="AP43" s="4"/>
      <c r="AQ43" s="27" t="n">
        <f aca="false">0.24*1000*13.4</f>
        <v>3216</v>
      </c>
      <c r="AR43" s="4"/>
      <c r="AS43" s="4"/>
      <c r="AT43" s="4" t="n">
        <v>90.4</v>
      </c>
      <c r="AU43" s="4"/>
      <c r="AV43" s="4"/>
      <c r="AW43" s="4"/>
      <c r="AX43" s="4"/>
      <c r="AY43" s="4"/>
      <c r="AZ43" s="4" t="n">
        <v>77.3</v>
      </c>
      <c r="BA43" s="4"/>
      <c r="BB43" s="27" t="n">
        <f aca="false">0.24*1000*13.5</f>
        <v>3240</v>
      </c>
      <c r="BC43" s="4"/>
      <c r="BD43" s="4" t="n">
        <v>93.3</v>
      </c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 t="n">
        <v>516</v>
      </c>
      <c r="DK43" s="4"/>
      <c r="DL43" s="4" t="n">
        <v>506</v>
      </c>
      <c r="DM43" s="4" t="n">
        <v>66</v>
      </c>
      <c r="DN43" s="4"/>
      <c r="DO43" s="4" t="n">
        <v>62</v>
      </c>
      <c r="DP43" s="4" t="n">
        <f aca="false">DJ43/DM43</f>
        <v>7.81818181818182</v>
      </c>
      <c r="DQ43" s="4"/>
      <c r="DR43" s="4" t="n">
        <f aca="false">DL43/DO43</f>
        <v>8.16129032258065</v>
      </c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 t="n">
        <v>511</v>
      </c>
      <c r="FS43" s="4" t="n">
        <v>64</v>
      </c>
      <c r="FT43" s="4" t="n">
        <v>7.984375</v>
      </c>
      <c r="FU43" s="4"/>
    </row>
    <row r="44" customFormat="false" ht="12.8" hidden="false" customHeight="false" outlineLevel="0" collapsed="false">
      <c r="A44" s="1" t="n">
        <f aca="false">AMP_invivo_sekarang!A44</f>
        <v>15</v>
      </c>
      <c r="B44" s="1" t="str">
        <f aca="false">AMP_invivo_sekarang!B44</f>
        <v>Han_et_al.</v>
      </c>
      <c r="C44" s="1" t="n">
        <f aca="false">AMP_invivo_sekarang!C44</f>
        <v>2010</v>
      </c>
      <c r="D44" s="1" t="str">
        <f aca="false">AMP_invivo_sekarang!D44</f>
        <v>control</v>
      </c>
      <c r="E44" s="1" t="str">
        <f aca="false">AMP_invivo_sekarang!E44</f>
        <v>control</v>
      </c>
      <c r="F44" s="1" t="n">
        <f aca="false">IF(E44="control",1,IF(E44="peptide",2,IF(E44="crude_peptide",3,4)))</f>
        <v>1</v>
      </c>
      <c r="G44" s="1" t="str">
        <f aca="false">AMP_invivo_sekarang!F44</f>
        <v>control</v>
      </c>
      <c r="H44" s="27" t="n">
        <f aca="false">AMP_invivo_sekarang!G44</f>
        <v>0</v>
      </c>
      <c r="I44" s="2" t="n">
        <f aca="false">H44</f>
        <v>0</v>
      </c>
      <c r="J44" s="1" t="str">
        <f aca="false">AMP_invivo_sekarang!H44</f>
        <v>Arbor_Acres</v>
      </c>
      <c r="K44" s="1" t="n">
        <f aca="false">IF(J44="Arbor_Acres", 1, IF(J44="ROSS_308", 2, IF(J44="Cobb_500", 3, IF(J44="Lohman_Brown", 4, IF(J44="Lingnan", 5, IF(J44="Unknown", 6, 7))))))</f>
        <v>1</v>
      </c>
      <c r="L44" s="1" t="str">
        <f aca="false">AMP_invivo_sekarang!I44</f>
        <v>unknown</v>
      </c>
      <c r="M44" s="1" t="n">
        <f aca="false">IF(L44="male", 1, IF(L44="female", 2, 3))</f>
        <v>3</v>
      </c>
      <c r="N44" s="1" t="str">
        <f aca="false">AMP_invivo_sekarang!J44</f>
        <v>1-28</v>
      </c>
      <c r="O44" s="1" t="str">
        <f aca="false">AMP_invivo_sekarang!K44</f>
        <v>unknown</v>
      </c>
      <c r="P44" s="1" t="str">
        <f aca="false">AMP_invivo_sekarang!L44</f>
        <v>1-28</v>
      </c>
      <c r="Q44" s="4"/>
      <c r="R44" s="4"/>
      <c r="S44" s="4"/>
      <c r="T44" s="4"/>
      <c r="U44" s="4"/>
      <c r="V44" s="4"/>
      <c r="W44" s="4"/>
      <c r="X44" s="4"/>
      <c r="Y44" s="4" t="n">
        <v>1265</v>
      </c>
      <c r="Z44" s="4" t="n">
        <v>43.82</v>
      </c>
      <c r="AA44" s="4" t="n">
        <v>64.4</v>
      </c>
      <c r="AB44" s="4" t="n">
        <f aca="false">AA44/Z44</f>
        <v>1.46964856230032</v>
      </c>
      <c r="AC44" s="4" t="n">
        <v>8.3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 t="n">
        <v>21.4</v>
      </c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</row>
    <row r="45" customFormat="false" ht="12.8" hidden="false" customHeight="false" outlineLevel="0" collapsed="false">
      <c r="A45" s="1" t="n">
        <f aca="false">AMP_invivo_sekarang!A45</f>
        <v>15</v>
      </c>
      <c r="B45" s="1" t="str">
        <f aca="false">AMP_invivo_sekarang!B45</f>
        <v>Han_et_al.</v>
      </c>
      <c r="C45" s="1" t="n">
        <f aca="false">AMP_invivo_sekarang!C45</f>
        <v>2010</v>
      </c>
      <c r="D45" s="1" t="str">
        <f aca="false">AMP_invivo_sekarang!D45</f>
        <v>bee_venom</v>
      </c>
      <c r="E45" s="1" t="str">
        <f aca="false">AMP_invivo_sekarang!E45</f>
        <v>purified_peptide</v>
      </c>
      <c r="F45" s="1" t="n">
        <f aca="false">IF(E45="control",1,IF(E45="peptide",2,IF(E45="crude_peptide",3,4)))</f>
        <v>4</v>
      </c>
      <c r="G45" s="1" t="str">
        <f aca="false">AMP_invivo_sekarang!F45</f>
        <v>water</v>
      </c>
      <c r="H45" s="27" t="n">
        <f aca="false">AMP_invivo_sekarang!G45</f>
        <v>0.5</v>
      </c>
      <c r="I45" s="2" t="n">
        <f aca="false">H45</f>
        <v>0.5</v>
      </c>
      <c r="J45" s="1" t="str">
        <f aca="false">AMP_invivo_sekarang!H45</f>
        <v>Arbor_Acres</v>
      </c>
      <c r="K45" s="1" t="n">
        <f aca="false">IF(J45="Arbor_Acres", 1, IF(J45="ROSS_308", 2, IF(J45="Cobb_500", 3, IF(J45="Lohman_Brown", 4, IF(J45="Lingnan", 5, IF(J45="Unknown", 6, 7))))))</f>
        <v>1</v>
      </c>
      <c r="L45" s="1" t="str">
        <f aca="false">AMP_invivo_sekarang!I45</f>
        <v>unknown</v>
      </c>
      <c r="M45" s="1" t="n">
        <f aca="false">IF(L45="male", 1, IF(L45="female", 2, 3))</f>
        <v>3</v>
      </c>
      <c r="N45" s="1" t="str">
        <f aca="false">AMP_invivo_sekarang!J45</f>
        <v>1-28</v>
      </c>
      <c r="O45" s="1" t="str">
        <f aca="false">AMP_invivo_sekarang!K45</f>
        <v>unknown</v>
      </c>
      <c r="P45" s="1" t="str">
        <f aca="false">AMP_invivo_sekarang!L45</f>
        <v>1-28</v>
      </c>
      <c r="Q45" s="4"/>
      <c r="R45" s="4"/>
      <c r="S45" s="4"/>
      <c r="T45" s="4"/>
      <c r="U45" s="4"/>
      <c r="V45" s="4"/>
      <c r="W45" s="4"/>
      <c r="X45" s="4"/>
      <c r="Y45" s="4" t="n">
        <v>1396</v>
      </c>
      <c r="Z45" s="4" t="n">
        <v>48.5</v>
      </c>
      <c r="AA45" s="4" t="n">
        <v>66.5</v>
      </c>
      <c r="AB45" s="4" t="n">
        <f aca="false">AA45/Z45</f>
        <v>1.37113402061856</v>
      </c>
      <c r="AC45" s="4" t="n">
        <v>4.7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 t="n">
        <v>27.3</v>
      </c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</row>
    <row r="46" customFormat="false" ht="12.8" hidden="false" customHeight="false" outlineLevel="0" collapsed="false">
      <c r="A46" s="1" t="n">
        <f aca="false">AMP_invivo_sekarang!A46</f>
        <v>15</v>
      </c>
      <c r="B46" s="1" t="str">
        <f aca="false">AMP_invivo_sekarang!B46</f>
        <v>Han_et_al.</v>
      </c>
      <c r="C46" s="1" t="n">
        <f aca="false">AMP_invivo_sekarang!C46</f>
        <v>2010</v>
      </c>
      <c r="D46" s="1" t="str">
        <f aca="false">AMP_invivo_sekarang!D46</f>
        <v>bee_venom</v>
      </c>
      <c r="E46" s="1" t="str">
        <f aca="false">AMP_invivo_sekarang!E46</f>
        <v>purified_peptide</v>
      </c>
      <c r="F46" s="1" t="n">
        <f aca="false">IF(E46="control",1,IF(E46="peptide",2,IF(E46="crude_peptide",3,4)))</f>
        <v>4</v>
      </c>
      <c r="G46" s="1" t="str">
        <f aca="false">AMP_invivo_sekarang!F46</f>
        <v>water</v>
      </c>
      <c r="H46" s="27" t="n">
        <f aca="false">AMP_invivo_sekarang!G46</f>
        <v>1</v>
      </c>
      <c r="I46" s="2" t="n">
        <f aca="false">H46</f>
        <v>1</v>
      </c>
      <c r="J46" s="1" t="str">
        <f aca="false">AMP_invivo_sekarang!H46</f>
        <v>Arbor_Acres</v>
      </c>
      <c r="K46" s="1" t="n">
        <f aca="false">IF(J46="Arbor_Acres", 1, IF(J46="ROSS_308", 2, IF(J46="Cobb_500", 3, IF(J46="Lohman_Brown", 4, IF(J46="Lingnan", 5, IF(J46="Unknown", 6, 7))))))</f>
        <v>1</v>
      </c>
      <c r="L46" s="1" t="str">
        <f aca="false">AMP_invivo_sekarang!I46</f>
        <v>unknown</v>
      </c>
      <c r="M46" s="1" t="n">
        <f aca="false">IF(L46="male", 1, IF(L46="female", 2, 3))</f>
        <v>3</v>
      </c>
      <c r="N46" s="1" t="str">
        <f aca="false">AMP_invivo_sekarang!J46</f>
        <v>1-28</v>
      </c>
      <c r="O46" s="1" t="str">
        <f aca="false">AMP_invivo_sekarang!K46</f>
        <v>unknown</v>
      </c>
      <c r="P46" s="1" t="str">
        <f aca="false">AMP_invivo_sekarang!L46</f>
        <v>1-28</v>
      </c>
      <c r="Q46" s="4"/>
      <c r="R46" s="4"/>
      <c r="S46" s="4"/>
      <c r="T46" s="4"/>
      <c r="U46" s="4"/>
      <c r="V46" s="4"/>
      <c r="W46" s="4"/>
      <c r="X46" s="4"/>
      <c r="Y46" s="4" t="n">
        <v>1415</v>
      </c>
      <c r="Z46" s="4" t="n">
        <v>49.18</v>
      </c>
      <c r="AA46" s="4" t="n">
        <v>67.2</v>
      </c>
      <c r="AB46" s="4" t="n">
        <f aca="false">AA46/Z46</f>
        <v>1.36640910939406</v>
      </c>
      <c r="AC46" s="4" t="n">
        <v>4.5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 t="n">
        <v>28.2</v>
      </c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</row>
    <row r="47" customFormat="false" ht="12.8" hidden="false" customHeight="false" outlineLevel="0" collapsed="false">
      <c r="A47" s="1" t="n">
        <f aca="false">AMP_invivo_sekarang!A47</f>
        <v>16</v>
      </c>
      <c r="B47" s="1" t="str">
        <f aca="false">AMP_invivo_sekarang!B47</f>
        <v>Hu_et_al.</v>
      </c>
      <c r="C47" s="1" t="n">
        <f aca="false">AMP_invivo_sekarang!C47</f>
        <v>2010</v>
      </c>
      <c r="D47" s="1" t="str">
        <f aca="false">AMP_invivo_sekarang!D47</f>
        <v>control</v>
      </c>
      <c r="E47" s="1" t="str">
        <f aca="false">AMP_invivo_sekarang!E47</f>
        <v>control</v>
      </c>
      <c r="F47" s="1" t="n">
        <f aca="false">IF(E47="control",1,IF(E47="peptide",2,IF(E47="crude_peptide",3,4)))</f>
        <v>1</v>
      </c>
      <c r="G47" s="1" t="str">
        <f aca="false">AMP_invivo_sekarang!F47</f>
        <v>control</v>
      </c>
      <c r="H47" s="27" t="n">
        <f aca="false">AMP_invivo_sekarang!G47</f>
        <v>0</v>
      </c>
      <c r="I47" s="2" t="n">
        <f aca="false">H47</f>
        <v>0</v>
      </c>
      <c r="J47" s="1" t="str">
        <f aca="false">AMP_invivo_sekarang!H47</f>
        <v>Arbor_Acres</v>
      </c>
      <c r="K47" s="1" t="n">
        <f aca="false">IF(J47="Arbor_Acres", 1, IF(J47="ROSS_308", 2, IF(J47="Cobb_500", 3, IF(J47="Lohman_Brown", 4, IF(J47="Lingnan", 5, IF(J47="Unknown", 6, 7))))))</f>
        <v>1</v>
      </c>
      <c r="L47" s="1" t="str">
        <f aca="false">AMP_invivo_sekarang!I47</f>
        <v>unknown</v>
      </c>
      <c r="M47" s="1" t="n">
        <f aca="false">IF(L47="male", 1, IF(L47="female", 2, 3))</f>
        <v>3</v>
      </c>
      <c r="N47" s="1" t="str">
        <f aca="false">AMP_invivo_sekarang!J47</f>
        <v>1-21</v>
      </c>
      <c r="O47" s="1" t="str">
        <f aca="false">AMP_invivo_sekarang!K47</f>
        <v>unknown</v>
      </c>
      <c r="P47" s="1" t="str">
        <f aca="false">AMP_invivo_sekarang!L47</f>
        <v>1-21</v>
      </c>
      <c r="Q47" s="4"/>
      <c r="R47" s="4"/>
      <c r="S47" s="4"/>
      <c r="T47" s="4"/>
      <c r="U47" s="4"/>
      <c r="V47" s="4"/>
      <c r="W47" s="4"/>
      <c r="X47" s="4"/>
      <c r="Y47" s="4" t="n">
        <v>694.15</v>
      </c>
      <c r="Z47" s="4" t="n">
        <v>40.34</v>
      </c>
      <c r="AA47" s="4" t="n">
        <v>59.65</v>
      </c>
      <c r="AB47" s="4" t="n">
        <v>1.44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 t="n">
        <v>983.85</v>
      </c>
      <c r="DK47" s="4" t="n">
        <v>782.83</v>
      </c>
      <c r="DL47" s="4"/>
      <c r="DM47" s="4" t="n">
        <v>110.86</v>
      </c>
      <c r="DN47" s="4" t="n">
        <v>111.28</v>
      </c>
      <c r="DO47" s="4"/>
      <c r="DP47" s="4" t="n">
        <f aca="false">DJ47/DM47</f>
        <v>8.87470683745264</v>
      </c>
      <c r="DQ47" s="4" t="n">
        <f aca="false">DK47/DN47</f>
        <v>7.0347771387491</v>
      </c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 t="n">
        <v>883.34</v>
      </c>
      <c r="FS47" s="4" t="n">
        <v>111.07</v>
      </c>
      <c r="FT47" s="4" t="n">
        <v>7.95300261096606</v>
      </c>
      <c r="FU47" s="4"/>
    </row>
    <row r="48" customFormat="false" ht="12.8" hidden="false" customHeight="false" outlineLevel="0" collapsed="false">
      <c r="A48" s="1" t="n">
        <f aca="false">AMP_invivo_sekarang!A48</f>
        <v>16</v>
      </c>
      <c r="B48" s="1" t="str">
        <f aca="false">AMP_invivo_sekarang!B48</f>
        <v>Hu_et_al.</v>
      </c>
      <c r="C48" s="1" t="n">
        <f aca="false">AMP_invivo_sekarang!C48</f>
        <v>2010</v>
      </c>
      <c r="D48" s="1" t="str">
        <f aca="false">AMP_invivo_sekarang!D48</f>
        <v>glucagon_like_peptide</v>
      </c>
      <c r="E48" s="1" t="str">
        <f aca="false">AMP_invivo_sekarang!E48</f>
        <v>purified_peptide</v>
      </c>
      <c r="F48" s="1" t="n">
        <f aca="false">IF(E48="control",1,IF(E48="peptide",2,IF(E48="crude_peptide",3,4)))</f>
        <v>4</v>
      </c>
      <c r="G48" s="1" t="str">
        <f aca="false">AMP_invivo_sekarang!F48</f>
        <v>injected</v>
      </c>
      <c r="H48" s="27" t="n">
        <f aca="false">AMP_invivo_sekarang!G48</f>
        <v>0.33</v>
      </c>
      <c r="I48" s="2" t="n">
        <f aca="false">H48</f>
        <v>0.33</v>
      </c>
      <c r="J48" s="1" t="str">
        <f aca="false">AMP_invivo_sekarang!H48</f>
        <v>Arbor_Acres</v>
      </c>
      <c r="K48" s="1" t="n">
        <f aca="false">IF(J48="Arbor_Acres", 1, IF(J48="ROSS_308", 2, IF(J48="Cobb_500", 3, IF(J48="Lohman_Brown", 4, IF(J48="Lingnan", 5, IF(J48="Unknown", 6, 7))))))</f>
        <v>1</v>
      </c>
      <c r="L48" s="1" t="str">
        <f aca="false">AMP_invivo_sekarang!I48</f>
        <v>unknown</v>
      </c>
      <c r="M48" s="1" t="n">
        <f aca="false">IF(L48="male", 1, IF(L48="female", 2, 3))</f>
        <v>3</v>
      </c>
      <c r="N48" s="1" t="str">
        <f aca="false">AMP_invivo_sekarang!J48</f>
        <v>1-21</v>
      </c>
      <c r="O48" s="1" t="str">
        <f aca="false">AMP_invivo_sekarang!K48</f>
        <v>unknown</v>
      </c>
      <c r="P48" s="1" t="str">
        <f aca="false">AMP_invivo_sekarang!L48</f>
        <v>1-21</v>
      </c>
      <c r="Q48" s="4"/>
      <c r="R48" s="4"/>
      <c r="S48" s="4"/>
      <c r="T48" s="4"/>
      <c r="U48" s="4"/>
      <c r="V48" s="4"/>
      <c r="W48" s="4"/>
      <c r="X48" s="4"/>
      <c r="Y48" s="4" t="n">
        <v>742.55</v>
      </c>
      <c r="Z48" s="4" t="n">
        <v>42.64</v>
      </c>
      <c r="AA48" s="4" t="n">
        <v>60</v>
      </c>
      <c r="AB48" s="4" t="n">
        <v>1.4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 t="n">
        <v>1078.25</v>
      </c>
      <c r="DK48" s="4" t="n">
        <v>1014.94</v>
      </c>
      <c r="DL48" s="4"/>
      <c r="DM48" s="4" t="n">
        <v>125.83</v>
      </c>
      <c r="DN48" s="4" t="n">
        <v>139.05</v>
      </c>
      <c r="DO48" s="4"/>
      <c r="DP48" s="4" t="n">
        <f aca="false">DJ48/DM48</f>
        <v>8.56910116824287</v>
      </c>
      <c r="DQ48" s="4" t="n">
        <f aca="false">DK48/DN48</f>
        <v>7.29910104279036</v>
      </c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 t="n">
        <v>1046.595</v>
      </c>
      <c r="FS48" s="4" t="n">
        <v>132.44</v>
      </c>
      <c r="FT48" s="4" t="n">
        <v>7.90240863787375</v>
      </c>
      <c r="FU48" s="4"/>
    </row>
    <row r="49" customFormat="false" ht="12.8" hidden="false" customHeight="false" outlineLevel="0" collapsed="false">
      <c r="A49" s="1" t="n">
        <f aca="false">AMP_invivo_sekarang!A49</f>
        <v>17</v>
      </c>
      <c r="B49" s="1" t="str">
        <f aca="false">AMP_invivo_sekarang!B49</f>
        <v>Hu_et_al.</v>
      </c>
      <c r="C49" s="1" t="n">
        <f aca="false">AMP_invivo_sekarang!C49</f>
        <v>2010</v>
      </c>
      <c r="D49" s="1" t="str">
        <f aca="false">AMP_invivo_sekarang!D49</f>
        <v>control</v>
      </c>
      <c r="E49" s="1" t="str">
        <f aca="false">AMP_invivo_sekarang!E49</f>
        <v>control</v>
      </c>
      <c r="F49" s="1" t="n">
        <f aca="false">IF(E49="control",1,IF(E49="peptide",2,IF(E49="crude_peptide",3,4)))</f>
        <v>1</v>
      </c>
      <c r="G49" s="1" t="str">
        <f aca="false">AMP_invivo_sekarang!F49</f>
        <v>control</v>
      </c>
      <c r="H49" s="27" t="n">
        <f aca="false">AMP_invivo_sekarang!G49</f>
        <v>0</v>
      </c>
      <c r="I49" s="2" t="n">
        <f aca="false">H49</f>
        <v>0</v>
      </c>
      <c r="J49" s="1" t="str">
        <f aca="false">AMP_invivo_sekarang!H49</f>
        <v>Arbor_Acres</v>
      </c>
      <c r="K49" s="1" t="n">
        <f aca="false">IF(J49="Arbor_Acres", 1, IF(J49="ROSS_308", 2, IF(J49="Cobb_500", 3, IF(J49="Lohman_Brown", 4, IF(J49="Lingnan", 5, IF(J49="Unknown", 6, 7))))))</f>
        <v>1</v>
      </c>
      <c r="L49" s="1" t="str">
        <f aca="false">AMP_invivo_sekarang!I49</f>
        <v>unknown</v>
      </c>
      <c r="M49" s="1" t="n">
        <f aca="false">IF(L49="male", 1, IF(L49="female", 2, 3))</f>
        <v>3</v>
      </c>
      <c r="N49" s="1" t="str">
        <f aca="false">AMP_invivo_sekarang!J49</f>
        <v>1-21</v>
      </c>
      <c r="O49" s="1" t="str">
        <f aca="false">AMP_invivo_sekarang!K49</f>
        <v>unknown</v>
      </c>
      <c r="P49" s="1" t="str">
        <f aca="false">AMP_invivo_sekarang!L49</f>
        <v>1-21</v>
      </c>
      <c r="Q49" s="4"/>
      <c r="R49" s="4"/>
      <c r="S49" s="4"/>
      <c r="T49" s="4"/>
      <c r="U49" s="4"/>
      <c r="V49" s="4"/>
      <c r="W49" s="4"/>
      <c r="X49" s="4"/>
      <c r="Y49" s="4" t="n">
        <v>394.11</v>
      </c>
      <c r="Z49" s="4" t="n">
        <v>15.02</v>
      </c>
      <c r="AA49" s="4" t="n">
        <v>46.2</v>
      </c>
      <c r="AB49" s="4" t="n">
        <v>3.15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 t="n">
        <v>879.59</v>
      </c>
      <c r="DK49" s="4" t="n">
        <v>699.82</v>
      </c>
      <c r="DL49" s="4"/>
      <c r="DM49" s="4" t="n">
        <v>92.82</v>
      </c>
      <c r="DN49" s="4" t="n">
        <v>93.65</v>
      </c>
      <c r="DO49" s="4"/>
      <c r="DP49" s="4" t="n">
        <f aca="false">DJ49/DM49</f>
        <v>9.47629821159233</v>
      </c>
      <c r="DQ49" s="4" t="n">
        <f aca="false">DK49/DN49</f>
        <v>7.4727175654031</v>
      </c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 t="n">
        <v>789.705</v>
      </c>
      <c r="FS49" s="4" t="n">
        <v>93.235</v>
      </c>
      <c r="FT49" s="4" t="n">
        <v>8.47004880141578</v>
      </c>
      <c r="FU49" s="4"/>
    </row>
    <row r="50" customFormat="false" ht="12.8" hidden="false" customHeight="false" outlineLevel="0" collapsed="false">
      <c r="A50" s="1" t="n">
        <f aca="false">AMP_invivo_sekarang!A50</f>
        <v>17</v>
      </c>
      <c r="B50" s="1" t="str">
        <f aca="false">AMP_invivo_sekarang!B50</f>
        <v>Hu_et_al.</v>
      </c>
      <c r="C50" s="1" t="n">
        <f aca="false">AMP_invivo_sekarang!C50</f>
        <v>2010</v>
      </c>
      <c r="D50" s="1" t="str">
        <f aca="false">AMP_invivo_sekarang!D50</f>
        <v>glucagon_like_peptide</v>
      </c>
      <c r="E50" s="1" t="str">
        <f aca="false">AMP_invivo_sekarang!E50</f>
        <v>purified_peptide</v>
      </c>
      <c r="F50" s="1" t="n">
        <f aca="false">IF(E50="control",1,IF(E50="peptide",2,IF(E50="crude_peptide",3,4)))</f>
        <v>4</v>
      </c>
      <c r="G50" s="1" t="str">
        <f aca="false">AMP_invivo_sekarang!F50</f>
        <v>injected</v>
      </c>
      <c r="H50" s="27" t="n">
        <f aca="false">AMP_invivo_sekarang!G50</f>
        <v>0.33</v>
      </c>
      <c r="I50" s="2" t="n">
        <f aca="false">H50</f>
        <v>0.33</v>
      </c>
      <c r="J50" s="1" t="str">
        <f aca="false">AMP_invivo_sekarang!H50</f>
        <v>Arbor_Acres</v>
      </c>
      <c r="K50" s="1" t="n">
        <f aca="false">IF(J50="Arbor_Acres", 1, IF(J50="ROSS_308", 2, IF(J50="Cobb_500", 3, IF(J50="Lohman_Brown", 4, IF(J50="Lingnan", 5, IF(J50="Unknown", 6, 7))))))</f>
        <v>1</v>
      </c>
      <c r="L50" s="1" t="str">
        <f aca="false">AMP_invivo_sekarang!I50</f>
        <v>unknown</v>
      </c>
      <c r="M50" s="1" t="n">
        <f aca="false">IF(L50="male", 1, IF(L50="female", 2, 3))</f>
        <v>3</v>
      </c>
      <c r="N50" s="1" t="str">
        <f aca="false">AMP_invivo_sekarang!J50</f>
        <v>1-21</v>
      </c>
      <c r="O50" s="1" t="str">
        <f aca="false">AMP_invivo_sekarang!K50</f>
        <v>unknown</v>
      </c>
      <c r="P50" s="1" t="str">
        <f aca="false">AMP_invivo_sekarang!L50</f>
        <v>1-21</v>
      </c>
      <c r="Q50" s="4"/>
      <c r="R50" s="4"/>
      <c r="S50" s="4"/>
      <c r="T50" s="4"/>
      <c r="U50" s="4"/>
      <c r="V50" s="4"/>
      <c r="W50" s="4"/>
      <c r="X50" s="4"/>
      <c r="Y50" s="4" t="n">
        <v>368.9</v>
      </c>
      <c r="Z50" s="4" t="n">
        <v>15.22</v>
      </c>
      <c r="AA50" s="4" t="n">
        <v>46.93</v>
      </c>
      <c r="AB50" s="4" t="n">
        <v>2.99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 t="n">
        <v>1008.31</v>
      </c>
      <c r="DK50" s="4" t="n">
        <v>827.15</v>
      </c>
      <c r="DL50" s="4"/>
      <c r="DM50" s="4" t="n">
        <v>114.54</v>
      </c>
      <c r="DN50" s="4" t="n">
        <v>104.69</v>
      </c>
      <c r="DO50" s="4"/>
      <c r="DP50" s="4" t="n">
        <f aca="false">DJ50/DM50</f>
        <v>8.8031255456609</v>
      </c>
      <c r="DQ50" s="4" t="n">
        <f aca="false">DK50/DN50</f>
        <v>7.90094564905913</v>
      </c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 t="n">
        <v>917.73</v>
      </c>
      <c r="FS50" s="4" t="n">
        <v>109.615</v>
      </c>
      <c r="FT50" s="4" t="n">
        <v>8.37230306071249</v>
      </c>
      <c r="FU50" s="4"/>
    </row>
    <row r="51" customFormat="false" ht="12.8" hidden="false" customHeight="false" outlineLevel="0" collapsed="false">
      <c r="A51" s="1" t="n">
        <f aca="false">AMP_invivo_sekarang!A51</f>
        <v>18</v>
      </c>
      <c r="B51" s="1" t="str">
        <f aca="false">AMP_invivo_sekarang!B51</f>
        <v>Zhang_et_al.</v>
      </c>
      <c r="C51" s="1" t="n">
        <f aca="false">AMP_invivo_sekarang!C51</f>
        <v>2010</v>
      </c>
      <c r="D51" s="1" t="str">
        <f aca="false">AMP_invivo_sekarang!D51</f>
        <v>control</v>
      </c>
      <c r="E51" s="1" t="str">
        <f aca="false">AMP_invivo_sekarang!E51</f>
        <v>control</v>
      </c>
      <c r="F51" s="1" t="n">
        <f aca="false">IF(E51="control",1,IF(E51="peptide",2,IF(E51="crude_peptide",3,4)))</f>
        <v>1</v>
      </c>
      <c r="G51" s="1" t="str">
        <f aca="false">AMP_invivo_sekarang!F51</f>
        <v>control</v>
      </c>
      <c r="H51" s="27" t="n">
        <f aca="false">AMP_invivo_sekarang!G51</f>
        <v>0</v>
      </c>
      <c r="I51" s="2" t="n">
        <f aca="false">H51</f>
        <v>0</v>
      </c>
      <c r="J51" s="1" t="str">
        <f aca="false">AMP_invivo_sekarang!H51</f>
        <v>Cobb_500</v>
      </c>
      <c r="K51" s="1" t="n">
        <f aca="false">IF(J51="Arbor_Acres", 1, IF(J51="ROSS_308", 2, IF(J51="Cobb_500", 3, IF(J51="Lohman_Brown", 4, IF(J51="Lingnan", 5, IF(J51="Unknown", 6, 7))))))</f>
        <v>3</v>
      </c>
      <c r="L51" s="1" t="str">
        <f aca="false">AMP_invivo_sekarang!I51</f>
        <v>male</v>
      </c>
      <c r="M51" s="1" t="n">
        <f aca="false">IF(L51="male", 1, IF(L51="female", 2, 3))</f>
        <v>1</v>
      </c>
      <c r="N51" s="1" t="str">
        <f aca="false">AMP_invivo_sekarang!J51</f>
        <v>1-28</v>
      </c>
      <c r="O51" s="1" t="str">
        <f aca="false">AMP_invivo_sekarang!K51</f>
        <v>unknown</v>
      </c>
      <c r="P51" s="1" t="str">
        <f aca="false">AMP_invivo_sekarang!L51</f>
        <v>1-28</v>
      </c>
      <c r="Q51" s="4"/>
      <c r="R51" s="4"/>
      <c r="S51" s="4"/>
      <c r="T51" s="4"/>
      <c r="U51" s="4"/>
      <c r="V51" s="4"/>
      <c r="W51" s="4"/>
      <c r="X51" s="4"/>
      <c r="Y51" s="4" t="n">
        <v>685</v>
      </c>
      <c r="Z51" s="4" t="n">
        <v>24.46</v>
      </c>
      <c r="AA51" s="4" t="n">
        <v>53.16</v>
      </c>
      <c r="AB51" s="4" t="n">
        <v>2.17</v>
      </c>
      <c r="AC51" s="4" t="n">
        <v>32.06</v>
      </c>
      <c r="AD51" s="4" t="n">
        <v>1.4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</row>
    <row r="52" customFormat="false" ht="12.8" hidden="false" customHeight="false" outlineLevel="0" collapsed="false">
      <c r="A52" s="1" t="n">
        <f aca="false">AMP_invivo_sekarang!A52</f>
        <v>18</v>
      </c>
      <c r="B52" s="1" t="str">
        <f aca="false">AMP_invivo_sekarang!B52</f>
        <v>Zhang_et_al.</v>
      </c>
      <c r="C52" s="1" t="n">
        <f aca="false">AMP_invivo_sekarang!C52</f>
        <v>2010</v>
      </c>
      <c r="D52" s="1" t="str">
        <f aca="false">AMP_invivo_sekarang!D52</f>
        <v>lysozyme</v>
      </c>
      <c r="E52" s="1" t="str">
        <f aca="false">AMP_invivo_sekarang!E52</f>
        <v>purified_peptide</v>
      </c>
      <c r="F52" s="1" t="n">
        <f aca="false">IF(E52="control",1,IF(E52="peptide",2,IF(E52="crude_peptide",3,4)))</f>
        <v>4</v>
      </c>
      <c r="G52" s="1" t="str">
        <f aca="false">AMP_invivo_sekarang!F52</f>
        <v>feed</v>
      </c>
      <c r="H52" s="27" t="n">
        <f aca="false">AMP_invivo_sekarang!G52</f>
        <v>200</v>
      </c>
      <c r="I52" s="2" t="n">
        <f aca="false">H52</f>
        <v>200</v>
      </c>
      <c r="J52" s="1" t="str">
        <f aca="false">AMP_invivo_sekarang!H52</f>
        <v>Cobb_500</v>
      </c>
      <c r="K52" s="1" t="n">
        <f aca="false">IF(J52="Arbor_Acres", 1, IF(J52="ROSS_308", 2, IF(J52="Cobb_500", 3, IF(J52="Lohman_Brown", 4, IF(J52="Lingnan", 5, IF(J52="Unknown", 6, 7))))))</f>
        <v>3</v>
      </c>
      <c r="L52" s="1" t="str">
        <f aca="false">AMP_invivo_sekarang!I52</f>
        <v>male</v>
      </c>
      <c r="M52" s="1" t="n">
        <f aca="false">IF(L52="male", 1, IF(L52="female", 2, 3))</f>
        <v>1</v>
      </c>
      <c r="N52" s="1" t="str">
        <f aca="false">AMP_invivo_sekarang!J52</f>
        <v>1-28</v>
      </c>
      <c r="O52" s="1" t="str">
        <f aca="false">AMP_invivo_sekarang!K52</f>
        <v>unknown</v>
      </c>
      <c r="P52" s="1" t="str">
        <f aca="false">AMP_invivo_sekarang!L52</f>
        <v>1-28</v>
      </c>
      <c r="Q52" s="4"/>
      <c r="R52" s="4"/>
      <c r="S52" s="4"/>
      <c r="T52" s="4"/>
      <c r="U52" s="4"/>
      <c r="V52" s="4"/>
      <c r="W52" s="4"/>
      <c r="X52" s="4"/>
      <c r="Y52" s="4" t="n">
        <v>872</v>
      </c>
      <c r="Z52" s="4" t="n">
        <v>31.14</v>
      </c>
      <c r="AA52" s="4" t="n">
        <v>57.68</v>
      </c>
      <c r="AB52" s="4" t="n">
        <v>1.85</v>
      </c>
      <c r="AC52" s="4" t="n">
        <v>15.84</v>
      </c>
      <c r="AD52" s="4" t="n">
        <v>0.6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</row>
    <row r="53" customFormat="false" ht="12.8" hidden="false" customHeight="false" outlineLevel="0" collapsed="false">
      <c r="A53" s="1" t="n">
        <f aca="false">AMP_invivo_sekarang!A53</f>
        <v>19</v>
      </c>
      <c r="B53" s="1" t="str">
        <f aca="false">AMP_invivo_sekarang!B53</f>
        <v>Zhang_et_al.</v>
      </c>
      <c r="C53" s="1" t="n">
        <f aca="false">AMP_invivo_sekarang!C53</f>
        <v>2010</v>
      </c>
      <c r="D53" s="1" t="str">
        <f aca="false">AMP_invivo_sekarang!D53</f>
        <v>control</v>
      </c>
      <c r="E53" s="1" t="str">
        <f aca="false">AMP_invivo_sekarang!E53</f>
        <v>control</v>
      </c>
      <c r="F53" s="1" t="n">
        <f aca="false">IF(E53="control",1,IF(E53="peptide",2,IF(E53="crude_peptide",3,4)))</f>
        <v>1</v>
      </c>
      <c r="G53" s="1" t="str">
        <f aca="false">AMP_invivo_sekarang!F53</f>
        <v>control</v>
      </c>
      <c r="H53" s="27" t="n">
        <f aca="false">AMP_invivo_sekarang!G53</f>
        <v>0</v>
      </c>
      <c r="I53" s="2" t="n">
        <f aca="false">H53</f>
        <v>0</v>
      </c>
      <c r="J53" s="1" t="str">
        <f aca="false">AMP_invivo_sekarang!H53</f>
        <v>Cobb_500</v>
      </c>
      <c r="K53" s="1" t="n">
        <f aca="false">IF(J53="Arbor_Acres", 1, IF(J53="ROSS_308", 2, IF(J53="Cobb_500", 3, IF(J53="Lohman_Brown", 4, IF(J53="Lingnan", 5, IF(J53="Unknown", 6, 7))))))</f>
        <v>3</v>
      </c>
      <c r="L53" s="1" t="str">
        <f aca="false">AMP_invivo_sekarang!I53</f>
        <v>male</v>
      </c>
      <c r="M53" s="1" t="n">
        <f aca="false">IF(L53="male", 1, IF(L53="female", 2, 3))</f>
        <v>1</v>
      </c>
      <c r="N53" s="1" t="str">
        <f aca="false">AMP_invivo_sekarang!J53</f>
        <v>1-28</v>
      </c>
      <c r="O53" s="1" t="str">
        <f aca="false">AMP_invivo_sekarang!K53</f>
        <v>unknown</v>
      </c>
      <c r="P53" s="1" t="str">
        <f aca="false">AMP_invivo_sekarang!L53</f>
        <v>1-28</v>
      </c>
      <c r="Q53" s="4"/>
      <c r="R53" s="4"/>
      <c r="S53" s="4"/>
      <c r="T53" s="4"/>
      <c r="U53" s="4"/>
      <c r="V53" s="4"/>
      <c r="W53" s="4"/>
      <c r="X53" s="4"/>
      <c r="Y53" s="4" t="n">
        <v>685</v>
      </c>
      <c r="Z53" s="4" t="n">
        <v>24.46</v>
      </c>
      <c r="AA53" s="4" t="n">
        <v>53.16</v>
      </c>
      <c r="AB53" s="4" t="n">
        <v>2.17</v>
      </c>
      <c r="AC53" s="4" t="n">
        <v>32.06</v>
      </c>
      <c r="AD53" s="4" t="n">
        <v>1.4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</row>
    <row r="54" customFormat="false" ht="12.8" hidden="false" customHeight="false" outlineLevel="0" collapsed="false">
      <c r="A54" s="1" t="n">
        <f aca="false">AMP_invivo_sekarang!A54</f>
        <v>19</v>
      </c>
      <c r="B54" s="1" t="str">
        <f aca="false">AMP_invivo_sekarang!B54</f>
        <v>Zhang_et_al.</v>
      </c>
      <c r="C54" s="1" t="n">
        <f aca="false">AMP_invivo_sekarang!C54</f>
        <v>2010</v>
      </c>
      <c r="D54" s="1" t="str">
        <f aca="false">AMP_invivo_sekarang!D54</f>
        <v>lysozyme__vacuum_microwave_dehydration</v>
      </c>
      <c r="E54" s="1" t="str">
        <f aca="false">AMP_invivo_sekarang!E54</f>
        <v>purified_peptide</v>
      </c>
      <c r="F54" s="1" t="n">
        <f aca="false">IF(E54="control",1,IF(E54="peptide",2,IF(E54="crude_peptide",3,4)))</f>
        <v>4</v>
      </c>
      <c r="G54" s="1" t="str">
        <f aca="false">AMP_invivo_sekarang!F54</f>
        <v>feed</v>
      </c>
      <c r="H54" s="27" t="n">
        <f aca="false">AMP_invivo_sekarang!G54</f>
        <v>200</v>
      </c>
      <c r="I54" s="2" t="n">
        <f aca="false">H54</f>
        <v>200</v>
      </c>
      <c r="J54" s="1" t="str">
        <f aca="false">AMP_invivo_sekarang!H54</f>
        <v>Cobb_500</v>
      </c>
      <c r="K54" s="1" t="n">
        <f aca="false">IF(J54="Arbor_Acres", 1, IF(J54="ROSS_308", 2, IF(J54="Cobb_500", 3, IF(J54="Lohman_Brown", 4, IF(J54="Lingnan", 5, IF(J54="Unknown", 6, 7))))))</f>
        <v>3</v>
      </c>
      <c r="L54" s="1" t="str">
        <f aca="false">AMP_invivo_sekarang!I54</f>
        <v>male</v>
      </c>
      <c r="M54" s="1" t="n">
        <f aca="false">IF(L54="male", 1, IF(L54="female", 2, 3))</f>
        <v>1</v>
      </c>
      <c r="N54" s="1" t="str">
        <f aca="false">AMP_invivo_sekarang!J54</f>
        <v>1-28</v>
      </c>
      <c r="O54" s="1" t="str">
        <f aca="false">AMP_invivo_sekarang!K54</f>
        <v>unknown</v>
      </c>
      <c r="P54" s="1" t="str">
        <f aca="false">AMP_invivo_sekarang!L54</f>
        <v>1-28</v>
      </c>
      <c r="Q54" s="4"/>
      <c r="R54" s="4"/>
      <c r="S54" s="4"/>
      <c r="T54" s="4"/>
      <c r="U54" s="4"/>
      <c r="V54" s="4"/>
      <c r="W54" s="4"/>
      <c r="X54" s="4"/>
      <c r="Y54" s="4" t="n">
        <v>892</v>
      </c>
      <c r="Z54" s="4" t="n">
        <v>31.86</v>
      </c>
      <c r="AA54" s="4" t="n">
        <v>59.22</v>
      </c>
      <c r="AB54" s="4" t="n">
        <v>1.86</v>
      </c>
      <c r="AC54" s="4" t="n">
        <v>9.04</v>
      </c>
      <c r="AD54" s="4" t="n">
        <v>0.8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</row>
    <row r="55" customFormat="false" ht="12.8" hidden="false" customHeight="false" outlineLevel="0" collapsed="false">
      <c r="A55" s="1" t="n">
        <f aca="false">AMP_invivo_sekarang!A55</f>
        <v>20</v>
      </c>
      <c r="B55" s="1" t="str">
        <f aca="false">AMP_invivo_sekarang!B55</f>
        <v>Kim_et_al.</v>
      </c>
      <c r="C55" s="1" t="n">
        <f aca="false">AMP_invivo_sekarang!C55</f>
        <v>2018</v>
      </c>
      <c r="D55" s="1" t="str">
        <f aca="false">AMP_invivo_sekarang!D55</f>
        <v>control</v>
      </c>
      <c r="E55" s="1" t="str">
        <f aca="false">AMP_invivo_sekarang!E55</f>
        <v>control</v>
      </c>
      <c r="F55" s="1" t="n">
        <f aca="false">IF(E55="control",1,IF(E55="peptide",2,IF(E55="crude_peptide",3,4)))</f>
        <v>1</v>
      </c>
      <c r="G55" s="1" t="str">
        <f aca="false">AMP_invivo_sekarang!F55</f>
        <v>control</v>
      </c>
      <c r="H55" s="27" t="n">
        <f aca="false">AMP_invivo_sekarang!G55</f>
        <v>0</v>
      </c>
      <c r="I55" s="2" t="n">
        <f aca="false">H55</f>
        <v>0</v>
      </c>
      <c r="J55" s="1" t="str">
        <f aca="false">AMP_invivo_sekarang!H55</f>
        <v>ROSS_308</v>
      </c>
      <c r="K55" s="1" t="n">
        <f aca="false">IF(J55="Arbor_Acres", 1, IF(J55="ROSS_308", 2, IF(J55="Cobb_500", 3, IF(J55="Lohman_Brown", 4, IF(J55="Lingnan", 5, IF(J55="Unknown", 6, 7))))))</f>
        <v>2</v>
      </c>
      <c r="L55" s="1" t="str">
        <f aca="false">AMP_invivo_sekarang!I55</f>
        <v>male</v>
      </c>
      <c r="M55" s="1" t="n">
        <f aca="false">IF(L55="male", 1, IF(L55="female", 2, 3))</f>
        <v>1</v>
      </c>
      <c r="N55" s="1" t="str">
        <f aca="false">AMP_invivo_sekarang!J55</f>
        <v>1-21</v>
      </c>
      <c r="O55" s="1" t="str">
        <f aca="false">AMP_invivo_sekarang!K55</f>
        <v>unknown</v>
      </c>
      <c r="P55" s="1" t="str">
        <f aca="false">AMP_invivo_sekarang!L55</f>
        <v>1-35</v>
      </c>
      <c r="Q55" s="4" t="n">
        <v>759.94</v>
      </c>
      <c r="R55" s="4" t="n">
        <v>34.14</v>
      </c>
      <c r="S55" s="4" t="n">
        <v>54.95</v>
      </c>
      <c r="T55" s="4" t="n">
        <v>1.592</v>
      </c>
      <c r="U55" s="4"/>
      <c r="V55" s="4"/>
      <c r="W55" s="4"/>
      <c r="X55" s="4"/>
      <c r="Y55" s="4" t="n">
        <v>1747.85</v>
      </c>
      <c r="Z55" s="4" t="n">
        <v>48.71</v>
      </c>
      <c r="AA55" s="4" t="n">
        <f aca="false">AB55*Z55</f>
        <v>76.81567</v>
      </c>
      <c r="AB55" s="4" t="n">
        <v>1.577</v>
      </c>
      <c r="AC55" s="4" t="n">
        <v>5.71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 t="n">
        <v>13.14</v>
      </c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 t="n">
        <v>753</v>
      </c>
      <c r="DK55" s="4"/>
      <c r="DL55" s="4"/>
      <c r="DM55" s="4" t="n">
        <v>155</v>
      </c>
      <c r="DN55" s="4"/>
      <c r="DO55" s="4"/>
      <c r="DP55" s="4" t="n">
        <f aca="false">DJ55/DM55</f>
        <v>4.85806451612903</v>
      </c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 t="n">
        <v>2.234</v>
      </c>
      <c r="FG55" s="4"/>
      <c r="FH55" s="4"/>
      <c r="FI55" s="4"/>
      <c r="FJ55" s="4"/>
      <c r="FK55" s="4"/>
      <c r="FL55" s="4"/>
      <c r="FM55" s="4" t="n">
        <v>6.156</v>
      </c>
      <c r="FN55" s="4"/>
      <c r="FO55" s="4"/>
      <c r="FP55" s="4"/>
      <c r="FQ55" s="4"/>
      <c r="FR55" s="4" t="n">
        <v>753</v>
      </c>
      <c r="FS55" s="4" t="n">
        <v>155</v>
      </c>
      <c r="FT55" s="4" t="n">
        <v>4.85806451612903</v>
      </c>
      <c r="FU55" s="4"/>
    </row>
    <row r="56" customFormat="false" ht="12.8" hidden="false" customHeight="false" outlineLevel="0" collapsed="false">
      <c r="A56" s="1" t="n">
        <f aca="false">AMP_invivo_sekarang!A56</f>
        <v>20</v>
      </c>
      <c r="B56" s="1" t="str">
        <f aca="false">AMP_invivo_sekarang!B56</f>
        <v>Kim_et_al.</v>
      </c>
      <c r="C56" s="1" t="n">
        <f aca="false">AMP_invivo_sekarang!C56</f>
        <v>2018</v>
      </c>
      <c r="D56" s="1" t="str">
        <f aca="false">AMP_invivo_sekarang!D56</f>
        <v>bee_venom</v>
      </c>
      <c r="E56" s="1" t="str">
        <f aca="false">AMP_invivo_sekarang!E56</f>
        <v>purified_peptide</v>
      </c>
      <c r="F56" s="1" t="n">
        <f aca="false">IF(E56="control",1,IF(E56="peptide",2,IF(E56="crude_peptide",3,4)))</f>
        <v>4</v>
      </c>
      <c r="G56" s="1" t="str">
        <f aca="false">AMP_invivo_sekarang!F56</f>
        <v>feed</v>
      </c>
      <c r="H56" s="27" t="n">
        <f aca="false">AMP_invivo_sekarang!G56</f>
        <v>0.01</v>
      </c>
      <c r="I56" s="2" t="n">
        <f aca="false">H56</f>
        <v>0.01</v>
      </c>
      <c r="J56" s="1" t="str">
        <f aca="false">AMP_invivo_sekarang!H56</f>
        <v>ROSS_308</v>
      </c>
      <c r="K56" s="1" t="n">
        <f aca="false">IF(J56="Arbor_Acres", 1, IF(J56="ROSS_308", 2, IF(J56="Cobb_500", 3, IF(J56="Lohman_Brown", 4, IF(J56="Lingnan", 5, IF(J56="Unknown", 6, 7))))))</f>
        <v>2</v>
      </c>
      <c r="L56" s="1" t="str">
        <f aca="false">AMP_invivo_sekarang!I56</f>
        <v>male</v>
      </c>
      <c r="M56" s="1" t="n">
        <f aca="false">IF(L56="male", 1, IF(L56="female", 2, 3))</f>
        <v>1</v>
      </c>
      <c r="N56" s="1" t="str">
        <f aca="false">AMP_invivo_sekarang!J56</f>
        <v>1-21</v>
      </c>
      <c r="O56" s="1" t="str">
        <f aca="false">AMP_invivo_sekarang!K56</f>
        <v>unknown</v>
      </c>
      <c r="P56" s="1" t="str">
        <f aca="false">AMP_invivo_sekarang!L56</f>
        <v>1-35</v>
      </c>
      <c r="Q56" s="4" t="n">
        <v>757</v>
      </c>
      <c r="R56" s="4" t="n">
        <v>34</v>
      </c>
      <c r="S56" s="4" t="n">
        <v>54.52</v>
      </c>
      <c r="T56" s="4" t="n">
        <v>1.57</v>
      </c>
      <c r="U56" s="4"/>
      <c r="V56" s="4"/>
      <c r="W56" s="4"/>
      <c r="X56" s="4"/>
      <c r="Y56" s="4" t="n">
        <v>1754.85</v>
      </c>
      <c r="Z56" s="4" t="n">
        <v>48.91</v>
      </c>
      <c r="AA56" s="4" t="n">
        <f aca="false">AB56*Z56</f>
        <v>77.22889</v>
      </c>
      <c r="AB56" s="4" t="n">
        <v>1.579</v>
      </c>
      <c r="AC56" s="4" t="n">
        <v>4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 t="n">
        <v>14.55</v>
      </c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 t="n">
        <v>820</v>
      </c>
      <c r="DK56" s="4"/>
      <c r="DL56" s="4"/>
      <c r="DM56" s="4" t="n">
        <v>167</v>
      </c>
      <c r="DN56" s="4"/>
      <c r="DO56" s="4"/>
      <c r="DP56" s="4" t="n">
        <f aca="false">DJ56/DM56</f>
        <v>4.91017964071856</v>
      </c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 t="n">
        <v>2.577</v>
      </c>
      <c r="FG56" s="4"/>
      <c r="FH56" s="4"/>
      <c r="FI56" s="4"/>
      <c r="FJ56" s="4"/>
      <c r="FK56" s="4"/>
      <c r="FL56" s="4"/>
      <c r="FM56" s="4" t="n">
        <v>7.513</v>
      </c>
      <c r="FN56" s="4"/>
      <c r="FO56" s="4"/>
      <c r="FP56" s="4"/>
      <c r="FQ56" s="4"/>
      <c r="FR56" s="4" t="n">
        <v>820</v>
      </c>
      <c r="FS56" s="4" t="n">
        <v>167</v>
      </c>
      <c r="FT56" s="4" t="n">
        <v>4.91017964071856</v>
      </c>
      <c r="FU56" s="4"/>
    </row>
    <row r="57" customFormat="false" ht="12.8" hidden="false" customHeight="false" outlineLevel="0" collapsed="false">
      <c r="A57" s="1" t="n">
        <f aca="false">AMP_invivo_sekarang!A57</f>
        <v>20</v>
      </c>
      <c r="B57" s="1" t="str">
        <f aca="false">AMP_invivo_sekarang!B57</f>
        <v>Kim_et_al.</v>
      </c>
      <c r="C57" s="1" t="n">
        <f aca="false">AMP_invivo_sekarang!C57</f>
        <v>2018</v>
      </c>
      <c r="D57" s="1" t="str">
        <f aca="false">AMP_invivo_sekarang!D57</f>
        <v>bee_venom</v>
      </c>
      <c r="E57" s="1" t="str">
        <f aca="false">AMP_invivo_sekarang!E57</f>
        <v>purified_peptide</v>
      </c>
      <c r="F57" s="1" t="n">
        <f aca="false">IF(E57="control",1,IF(E57="peptide",2,IF(E57="crude_peptide",3,4)))</f>
        <v>4</v>
      </c>
      <c r="G57" s="1" t="str">
        <f aca="false">AMP_invivo_sekarang!F57</f>
        <v>feed</v>
      </c>
      <c r="H57" s="27" t="n">
        <f aca="false">AMP_invivo_sekarang!G57</f>
        <v>0.05</v>
      </c>
      <c r="I57" s="2" t="n">
        <f aca="false">H57</f>
        <v>0.05</v>
      </c>
      <c r="J57" s="1" t="str">
        <f aca="false">AMP_invivo_sekarang!H57</f>
        <v>ROSS_308</v>
      </c>
      <c r="K57" s="1" t="n">
        <f aca="false">IF(J57="Arbor_Acres", 1, IF(J57="ROSS_308", 2, IF(J57="Cobb_500", 3, IF(J57="Lohman_Brown", 4, IF(J57="Lingnan", 5, IF(J57="Unknown", 6, 7))))))</f>
        <v>2</v>
      </c>
      <c r="L57" s="1" t="str">
        <f aca="false">AMP_invivo_sekarang!I57</f>
        <v>male</v>
      </c>
      <c r="M57" s="1" t="n">
        <f aca="false">IF(L57="male", 1, IF(L57="female", 2, 3))</f>
        <v>1</v>
      </c>
      <c r="N57" s="1" t="str">
        <f aca="false">AMP_invivo_sekarang!J57</f>
        <v>1-21</v>
      </c>
      <c r="O57" s="1" t="str">
        <f aca="false">AMP_invivo_sekarang!K57</f>
        <v>unknown</v>
      </c>
      <c r="P57" s="1" t="str">
        <f aca="false">AMP_invivo_sekarang!L57</f>
        <v>1-35</v>
      </c>
      <c r="Q57" s="4" t="n">
        <v>801.94</v>
      </c>
      <c r="R57" s="4" t="n">
        <v>36.14</v>
      </c>
      <c r="S57" s="4" t="n">
        <v>55.05</v>
      </c>
      <c r="T57" s="4" t="n">
        <v>1.526</v>
      </c>
      <c r="U57" s="4"/>
      <c r="V57" s="4"/>
      <c r="W57" s="4"/>
      <c r="X57" s="4"/>
      <c r="Y57" s="4" t="n">
        <v>1776.9</v>
      </c>
      <c r="Z57" s="4" t="n">
        <v>49.54</v>
      </c>
      <c r="AA57" s="4" t="n">
        <f aca="false">AB57*Z57</f>
        <v>77.38148</v>
      </c>
      <c r="AB57" s="4" t="n">
        <v>1.562</v>
      </c>
      <c r="AC57" s="4" t="n">
        <v>2.29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 t="n">
        <v>13.59</v>
      </c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 t="n">
        <v>765</v>
      </c>
      <c r="DK57" s="4"/>
      <c r="DL57" s="4"/>
      <c r="DM57" s="4" t="n">
        <v>172</v>
      </c>
      <c r="DN57" s="4"/>
      <c r="DO57" s="4"/>
      <c r="DP57" s="4" t="n">
        <f aca="false">DJ57/DM57</f>
        <v>4.44767441860465</v>
      </c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 t="n">
        <v>2.634</v>
      </c>
      <c r="FG57" s="4"/>
      <c r="FH57" s="4"/>
      <c r="FI57" s="4"/>
      <c r="FJ57" s="4"/>
      <c r="FK57" s="4"/>
      <c r="FL57" s="4"/>
      <c r="FM57" s="4" t="n">
        <v>7.247</v>
      </c>
      <c r="FN57" s="4"/>
      <c r="FO57" s="4"/>
      <c r="FP57" s="4"/>
      <c r="FQ57" s="4"/>
      <c r="FR57" s="4" t="n">
        <v>765</v>
      </c>
      <c r="FS57" s="4" t="n">
        <v>172</v>
      </c>
      <c r="FT57" s="4" t="n">
        <v>4.44767441860465</v>
      </c>
      <c r="FU57" s="4"/>
    </row>
    <row r="58" customFormat="false" ht="12.8" hidden="false" customHeight="false" outlineLevel="0" collapsed="false">
      <c r="A58" s="1" t="n">
        <f aca="false">AMP_invivo_sekarang!A58</f>
        <v>20</v>
      </c>
      <c r="B58" s="1" t="str">
        <f aca="false">AMP_invivo_sekarang!B58</f>
        <v>Kim_et_al.</v>
      </c>
      <c r="C58" s="1" t="n">
        <f aca="false">AMP_invivo_sekarang!C58</f>
        <v>2018</v>
      </c>
      <c r="D58" s="1" t="str">
        <f aca="false">AMP_invivo_sekarang!D58</f>
        <v>bee_venom</v>
      </c>
      <c r="E58" s="1" t="str">
        <f aca="false">AMP_invivo_sekarang!E58</f>
        <v>purified_peptide</v>
      </c>
      <c r="F58" s="1" t="n">
        <f aca="false">IF(E58="control",1,IF(E58="peptide",2,IF(E58="crude_peptide",3,4)))</f>
        <v>4</v>
      </c>
      <c r="G58" s="1" t="str">
        <f aca="false">AMP_invivo_sekarang!F58</f>
        <v>feed</v>
      </c>
      <c r="H58" s="27" t="n">
        <f aca="false">AMP_invivo_sekarang!G58</f>
        <v>0.1</v>
      </c>
      <c r="I58" s="2" t="n">
        <f aca="false">H58</f>
        <v>0.1</v>
      </c>
      <c r="J58" s="1" t="str">
        <f aca="false">AMP_invivo_sekarang!H58</f>
        <v>ROSS_308</v>
      </c>
      <c r="K58" s="1" t="n">
        <f aca="false">IF(J58="Arbor_Acres", 1, IF(J58="ROSS_308", 2, IF(J58="Cobb_500", 3, IF(J58="Lohman_Brown", 4, IF(J58="Lingnan", 5, IF(J58="Unknown", 6, 7))))))</f>
        <v>2</v>
      </c>
      <c r="L58" s="1" t="str">
        <f aca="false">AMP_invivo_sekarang!I58</f>
        <v>male</v>
      </c>
      <c r="M58" s="1" t="n">
        <f aca="false">IF(L58="male", 1, IF(L58="female", 2, 3))</f>
        <v>1</v>
      </c>
      <c r="N58" s="1" t="str">
        <f aca="false">AMP_invivo_sekarang!J58</f>
        <v>1-21</v>
      </c>
      <c r="O58" s="1" t="str">
        <f aca="false">AMP_invivo_sekarang!K58</f>
        <v>unknown</v>
      </c>
      <c r="P58" s="1" t="str">
        <f aca="false">AMP_invivo_sekarang!L58</f>
        <v>1-35</v>
      </c>
      <c r="Q58" s="4" t="n">
        <v>816.01</v>
      </c>
      <c r="R58" s="4" t="n">
        <v>36.81</v>
      </c>
      <c r="S58" s="4" t="n">
        <v>55.43</v>
      </c>
      <c r="T58" s="4" t="n">
        <v>1.508</v>
      </c>
      <c r="U58" s="4"/>
      <c r="V58" s="4"/>
      <c r="W58" s="4"/>
      <c r="X58" s="4"/>
      <c r="Y58" s="4" t="n">
        <v>1828</v>
      </c>
      <c r="Z58" s="4" t="n">
        <v>51</v>
      </c>
      <c r="AA58" s="4" t="n">
        <f aca="false">AB58*Z58</f>
        <v>78.132</v>
      </c>
      <c r="AB58" s="4" t="n">
        <v>1.532</v>
      </c>
      <c r="AC58" s="4" t="n">
        <v>2.86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 t="n">
        <v>14.49</v>
      </c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 t="n">
        <v>686</v>
      </c>
      <c r="DK58" s="4"/>
      <c r="DL58" s="4"/>
      <c r="DM58" s="4" t="n">
        <v>151</v>
      </c>
      <c r="DN58" s="4"/>
      <c r="DO58" s="4"/>
      <c r="DP58" s="4" t="n">
        <f aca="false">DJ58/DM58</f>
        <v>4.54304635761589</v>
      </c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 t="n">
        <v>2.539</v>
      </c>
      <c r="FG58" s="4"/>
      <c r="FH58" s="4"/>
      <c r="FI58" s="4"/>
      <c r="FJ58" s="4"/>
      <c r="FK58" s="4"/>
      <c r="FL58" s="4"/>
      <c r="FM58" s="4" t="n">
        <v>6.252</v>
      </c>
      <c r="FN58" s="4"/>
      <c r="FO58" s="4"/>
      <c r="FP58" s="4"/>
      <c r="FQ58" s="4"/>
      <c r="FR58" s="4" t="n">
        <v>686</v>
      </c>
      <c r="FS58" s="4" t="n">
        <v>151</v>
      </c>
      <c r="FT58" s="4" t="n">
        <v>4.54304635761589</v>
      </c>
      <c r="FU58" s="4"/>
    </row>
    <row r="59" customFormat="false" ht="12.8" hidden="false" customHeight="false" outlineLevel="0" collapsed="false">
      <c r="A59" s="1" t="n">
        <f aca="false">AMP_invivo_sekarang!A59</f>
        <v>20</v>
      </c>
      <c r="B59" s="1" t="str">
        <f aca="false">AMP_invivo_sekarang!B59</f>
        <v>Kim_et_al.</v>
      </c>
      <c r="C59" s="1" t="n">
        <f aca="false">AMP_invivo_sekarang!C59</f>
        <v>2018</v>
      </c>
      <c r="D59" s="1" t="str">
        <f aca="false">AMP_invivo_sekarang!D59</f>
        <v>bee_venom</v>
      </c>
      <c r="E59" s="1" t="str">
        <f aca="false">AMP_invivo_sekarang!E59</f>
        <v>purified_peptide</v>
      </c>
      <c r="F59" s="1" t="n">
        <f aca="false">IF(E59="control",1,IF(E59="peptide",2,IF(E59="crude_peptide",3,4)))</f>
        <v>4</v>
      </c>
      <c r="G59" s="1" t="str">
        <f aca="false">AMP_invivo_sekarang!F59</f>
        <v>feed</v>
      </c>
      <c r="H59" s="27" t="n">
        <f aca="false">AMP_invivo_sekarang!G59</f>
        <v>0.5</v>
      </c>
      <c r="I59" s="2" t="n">
        <f aca="false">H59</f>
        <v>0.5</v>
      </c>
      <c r="J59" s="1" t="str">
        <f aca="false">AMP_invivo_sekarang!H59</f>
        <v>ROSS_308</v>
      </c>
      <c r="K59" s="1" t="n">
        <f aca="false">IF(J59="Arbor_Acres", 1, IF(J59="ROSS_308", 2, IF(J59="Cobb_500", 3, IF(J59="Lohman_Brown", 4, IF(J59="Lingnan", 5, IF(J59="Unknown", 6, 7))))))</f>
        <v>2</v>
      </c>
      <c r="L59" s="1" t="str">
        <f aca="false">AMP_invivo_sekarang!I59</f>
        <v>male</v>
      </c>
      <c r="M59" s="1" t="n">
        <f aca="false">IF(L59="male", 1, IF(L59="female", 2, 3))</f>
        <v>1</v>
      </c>
      <c r="N59" s="1" t="str">
        <f aca="false">AMP_invivo_sekarang!J59</f>
        <v>1-21</v>
      </c>
      <c r="O59" s="1" t="str">
        <f aca="false">AMP_invivo_sekarang!K59</f>
        <v>unknown</v>
      </c>
      <c r="P59" s="1" t="str">
        <f aca="false">AMP_invivo_sekarang!L59</f>
        <v>1-35</v>
      </c>
      <c r="Q59" s="4" t="n">
        <v>801.1</v>
      </c>
      <c r="R59" s="4" t="n">
        <v>36.1</v>
      </c>
      <c r="S59" s="4" t="n">
        <v>55.24</v>
      </c>
      <c r="T59" s="4" t="n">
        <v>1.537</v>
      </c>
      <c r="U59" s="4"/>
      <c r="V59" s="4"/>
      <c r="W59" s="4"/>
      <c r="X59" s="4"/>
      <c r="Y59" s="4" t="n">
        <v>1788.1</v>
      </c>
      <c r="Z59" s="4" t="n">
        <v>49.86</v>
      </c>
      <c r="AA59" s="4" t="n">
        <f aca="false">AB59*Z59</f>
        <v>78.18048</v>
      </c>
      <c r="AB59" s="4" t="n">
        <v>1.568</v>
      </c>
      <c r="AC59" s="4" t="n">
        <v>2.29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 t="n">
        <v>15.67</v>
      </c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 t="n">
        <v>2.993</v>
      </c>
      <c r="BY59" s="4" t="n">
        <v>1.091</v>
      </c>
      <c r="BZ59" s="4" t="n">
        <v>1.745</v>
      </c>
      <c r="CA59" s="4" t="n">
        <v>0.624</v>
      </c>
      <c r="CB59" s="4" t="n">
        <v>127.3</v>
      </c>
      <c r="CC59" s="4"/>
      <c r="CD59" s="4" t="n">
        <v>92.61</v>
      </c>
      <c r="CE59" s="4" t="n">
        <v>0.239</v>
      </c>
      <c r="CF59" s="4" t="n">
        <v>6.301</v>
      </c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 t="n">
        <v>610</v>
      </c>
      <c r="DK59" s="4"/>
      <c r="DL59" s="4"/>
      <c r="DM59" s="4" t="n">
        <v>152</v>
      </c>
      <c r="DN59" s="4"/>
      <c r="DO59" s="4"/>
      <c r="DP59" s="4" t="n">
        <f aca="false">DJ59/DM59</f>
        <v>4.01315789473684</v>
      </c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 t="n">
        <v>2.299</v>
      </c>
      <c r="FG59" s="4"/>
      <c r="FH59" s="4"/>
      <c r="FI59" s="4"/>
      <c r="FJ59" s="4"/>
      <c r="FK59" s="4"/>
      <c r="FL59" s="4"/>
      <c r="FM59" s="4" t="n">
        <v>6.168</v>
      </c>
      <c r="FN59" s="4"/>
      <c r="FO59" s="4"/>
      <c r="FP59" s="4"/>
      <c r="FQ59" s="4"/>
      <c r="FR59" s="4" t="n">
        <v>610</v>
      </c>
      <c r="FS59" s="4" t="n">
        <v>152</v>
      </c>
      <c r="FT59" s="4" t="n">
        <v>4.01315789473684</v>
      </c>
      <c r="FU59" s="4"/>
    </row>
    <row r="60" customFormat="false" ht="12.8" hidden="false" customHeight="false" outlineLevel="0" collapsed="false">
      <c r="A60" s="1" t="n">
        <f aca="false">AMP_invivo_sekarang!A60</f>
        <v>21</v>
      </c>
      <c r="B60" s="1" t="str">
        <f aca="false">AMP_invivo_sekarang!B60</f>
        <v>Salavati_et_al.</v>
      </c>
      <c r="C60" s="1" t="n">
        <f aca="false">AMP_invivo_sekarang!C60</f>
        <v>2019</v>
      </c>
      <c r="D60" s="1" t="str">
        <f aca="false">AMP_invivo_sekarang!D60</f>
        <v>control</v>
      </c>
      <c r="E60" s="1" t="str">
        <f aca="false">AMP_invivo_sekarang!E60</f>
        <v>control</v>
      </c>
      <c r="F60" s="1" t="n">
        <f aca="false">IF(E60="control",1,IF(E60="peptide",2,IF(E60="crude_peptide",3,4)))</f>
        <v>1</v>
      </c>
      <c r="G60" s="1" t="str">
        <f aca="false">AMP_invivo_sekarang!F60</f>
        <v>control</v>
      </c>
      <c r="H60" s="27" t="n">
        <f aca="false">AMP_invivo_sekarang!G60</f>
        <v>0</v>
      </c>
      <c r="I60" s="2" t="n">
        <f aca="false">H60</f>
        <v>0</v>
      </c>
      <c r="J60" s="1" t="str">
        <f aca="false">AMP_invivo_sekarang!H60</f>
        <v>ROSS_308</v>
      </c>
      <c r="K60" s="1" t="n">
        <f aca="false">IF(J60="Arbor_Acres", 1, IF(J60="ROSS_308", 2, IF(J60="Cobb_500", 3, IF(J60="Lohman_Brown", 4, IF(J60="Lingnan", 5, IF(J60="Unknown", 6, 7))))))</f>
        <v>2</v>
      </c>
      <c r="L60" s="1" t="str">
        <f aca="false">AMP_invivo_sekarang!I60</f>
        <v>unknown</v>
      </c>
      <c r="M60" s="1" t="n">
        <f aca="false">IF(L60="male", 1, IF(L60="female", 2, 3))</f>
        <v>3</v>
      </c>
      <c r="N60" s="1" t="str">
        <f aca="false">AMP_invivo_sekarang!J60</f>
        <v>1-24</v>
      </c>
      <c r="O60" s="1" t="str">
        <f aca="false">AMP_invivo_sekarang!K60</f>
        <v>25-35</v>
      </c>
      <c r="P60" s="1" t="str">
        <f aca="false">AMP_invivo_sekarang!L60</f>
        <v>1-35</v>
      </c>
      <c r="Q60" s="4" t="n">
        <v>791.82</v>
      </c>
      <c r="R60" s="4" t="n">
        <v>31.2</v>
      </c>
      <c r="S60" s="4" t="n">
        <v>50.68</v>
      </c>
      <c r="T60" s="4" t="n">
        <v>1.62</v>
      </c>
      <c r="U60" s="4" t="n">
        <v>1315.96</v>
      </c>
      <c r="V60" s="4" t="n">
        <v>60.66</v>
      </c>
      <c r="W60" s="4" t="n">
        <v>142.8</v>
      </c>
      <c r="X60" s="4" t="n">
        <v>2.35</v>
      </c>
      <c r="Y60" s="4" t="n">
        <v>1315.96</v>
      </c>
      <c r="Z60" s="4" t="n">
        <v>39.78</v>
      </c>
      <c r="AA60" s="4" t="n">
        <v>78.1</v>
      </c>
      <c r="AB60" s="4" t="n">
        <v>1.96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 t="n">
        <v>21.76</v>
      </c>
      <c r="BG60" s="4"/>
      <c r="BH60" s="4"/>
      <c r="BI60" s="4"/>
      <c r="BJ60" s="4" t="n">
        <v>2.31</v>
      </c>
      <c r="BK60" s="4" t="n">
        <v>2.35</v>
      </c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 t="n">
        <v>2.801</v>
      </c>
      <c r="BY60" s="4" t="n">
        <v>1.064</v>
      </c>
      <c r="BZ60" s="4" t="n">
        <v>1.58</v>
      </c>
      <c r="CA60" s="4" t="n">
        <v>0.689</v>
      </c>
      <c r="CB60" s="4" t="n">
        <v>105.1</v>
      </c>
      <c r="CC60" s="4"/>
      <c r="CD60" s="4" t="n">
        <v>79.81</v>
      </c>
      <c r="CE60" s="4" t="n">
        <v>0.229</v>
      </c>
      <c r="CF60" s="4" t="n">
        <v>5.747</v>
      </c>
      <c r="CG60" s="4"/>
      <c r="CH60" s="4"/>
      <c r="CI60" s="4"/>
      <c r="CJ60" s="4"/>
      <c r="CK60" s="4"/>
      <c r="CL60" s="4"/>
      <c r="CM60" s="4"/>
      <c r="CN60" s="4"/>
      <c r="CO60" s="4"/>
      <c r="CP60" s="4" t="n">
        <v>9.3</v>
      </c>
      <c r="CQ60" s="4"/>
      <c r="CR60" s="4"/>
      <c r="CS60" s="4"/>
      <c r="CT60" s="4"/>
      <c r="CU60" s="4"/>
      <c r="CV60" s="4" t="n">
        <v>6.58</v>
      </c>
      <c r="CW60" s="4" t="n">
        <v>7.35</v>
      </c>
      <c r="CX60" s="4" t="n">
        <v>9.3</v>
      </c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 t="n">
        <v>1160</v>
      </c>
      <c r="DK60" s="4"/>
      <c r="DL60" s="4"/>
      <c r="DM60" s="4" t="n">
        <v>191.24</v>
      </c>
      <c r="DN60" s="4"/>
      <c r="DO60" s="4"/>
      <c r="DP60" s="4" t="n">
        <f aca="false">DJ60/DM60</f>
        <v>6.06567663668689</v>
      </c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 t="n">
        <v>1160</v>
      </c>
      <c r="FS60" s="4" t="n">
        <v>191.24</v>
      </c>
      <c r="FT60" s="4" t="n">
        <v>6.06567663668689</v>
      </c>
      <c r="FU60" s="4"/>
    </row>
    <row r="61" customFormat="false" ht="12.8" hidden="false" customHeight="false" outlineLevel="0" collapsed="false">
      <c r="A61" s="1" t="n">
        <f aca="false">AMP_invivo_sekarang!A61</f>
        <v>21</v>
      </c>
      <c r="B61" s="1" t="str">
        <f aca="false">AMP_invivo_sekarang!B61</f>
        <v>Salavati_et_al.</v>
      </c>
      <c r="C61" s="1" t="n">
        <f aca="false">AMP_invivo_sekarang!C61</f>
        <v>2019</v>
      </c>
      <c r="D61" s="1" t="str">
        <f aca="false">AMP_invivo_sekarang!D61</f>
        <v>sesame_meal_bioactive_peptide</v>
      </c>
      <c r="E61" s="1" t="str">
        <f aca="false">AMP_invivo_sekarang!E61</f>
        <v>purified_peptide</v>
      </c>
      <c r="F61" s="1" t="n">
        <f aca="false">IF(E61="control",1,IF(E61="peptide",2,IF(E61="crude_peptide",3,4)))</f>
        <v>4</v>
      </c>
      <c r="G61" s="1" t="str">
        <f aca="false">AMP_invivo_sekarang!F61</f>
        <v>feed</v>
      </c>
      <c r="H61" s="27" t="n">
        <f aca="false">AMP_invivo_sekarang!G61</f>
        <v>50</v>
      </c>
      <c r="I61" s="2" t="n">
        <f aca="false">H61</f>
        <v>50</v>
      </c>
      <c r="J61" s="1" t="str">
        <f aca="false">AMP_invivo_sekarang!H61</f>
        <v>ROSS_308</v>
      </c>
      <c r="K61" s="1" t="n">
        <f aca="false">IF(J61="Arbor_Acres", 1, IF(J61="ROSS_308", 2, IF(J61="Cobb_500", 3, IF(J61="Lohman_Brown", 4, IF(J61="Lingnan", 5, IF(J61="Unknown", 6, 7))))))</f>
        <v>2</v>
      </c>
      <c r="L61" s="1" t="str">
        <f aca="false">AMP_invivo_sekarang!I61</f>
        <v>unknown</v>
      </c>
      <c r="M61" s="1" t="n">
        <f aca="false">IF(L61="male", 1, IF(L61="female", 2, 3))</f>
        <v>3</v>
      </c>
      <c r="N61" s="1" t="str">
        <f aca="false">AMP_invivo_sekarang!J61</f>
        <v>1-24</v>
      </c>
      <c r="O61" s="1" t="str">
        <f aca="false">AMP_invivo_sekarang!K61</f>
        <v>25-35</v>
      </c>
      <c r="P61" s="1" t="str">
        <f aca="false">AMP_invivo_sekarang!L61</f>
        <v>1-35</v>
      </c>
      <c r="Q61" s="4" t="n">
        <v>789.3</v>
      </c>
      <c r="R61" s="4" t="n">
        <v>31.1</v>
      </c>
      <c r="S61" s="4" t="n">
        <v>50.19</v>
      </c>
      <c r="T61" s="4" t="n">
        <v>1.61</v>
      </c>
      <c r="U61" s="4" t="n">
        <v>1329.4</v>
      </c>
      <c r="V61" s="4" t="n">
        <v>62.32</v>
      </c>
      <c r="W61" s="4" t="n">
        <v>138.9</v>
      </c>
      <c r="X61" s="4" t="n">
        <v>2.23</v>
      </c>
      <c r="Y61" s="4" t="n">
        <v>1329.4</v>
      </c>
      <c r="Z61" s="4" t="n">
        <v>40.2</v>
      </c>
      <c r="AA61" s="4" t="n">
        <v>77.23</v>
      </c>
      <c r="AB61" s="4" t="n">
        <v>1.92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 t="n">
        <v>23.34</v>
      </c>
      <c r="BG61" s="4"/>
      <c r="BH61" s="4"/>
      <c r="BI61" s="4"/>
      <c r="BJ61" s="4" t="n">
        <v>2.03</v>
      </c>
      <c r="BK61" s="4" t="n">
        <v>2.36</v>
      </c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 t="n">
        <v>2.793</v>
      </c>
      <c r="BY61" s="4" t="n">
        <v>1.089</v>
      </c>
      <c r="BZ61" s="4" t="n">
        <v>1.663</v>
      </c>
      <c r="CA61" s="4" t="n">
        <v>0.663</v>
      </c>
      <c r="CB61" s="4" t="n">
        <v>121.9</v>
      </c>
      <c r="CC61" s="4"/>
      <c r="CD61" s="4" t="n">
        <v>89.4</v>
      </c>
      <c r="CE61" s="4" t="n">
        <v>0.21</v>
      </c>
      <c r="CF61" s="4" t="n">
        <v>5.997</v>
      </c>
      <c r="CG61" s="4"/>
      <c r="CH61" s="4"/>
      <c r="CI61" s="4"/>
      <c r="CJ61" s="4"/>
      <c r="CK61" s="4"/>
      <c r="CL61" s="4"/>
      <c r="CM61" s="4"/>
      <c r="CN61" s="4"/>
      <c r="CO61" s="4"/>
      <c r="CP61" s="4" t="n">
        <v>8.97</v>
      </c>
      <c r="CQ61" s="4"/>
      <c r="CR61" s="4"/>
      <c r="CS61" s="4"/>
      <c r="CT61" s="4"/>
      <c r="CU61" s="4"/>
      <c r="CV61" s="4" t="n">
        <v>6.49</v>
      </c>
      <c r="CW61" s="4" t="n">
        <v>7.52</v>
      </c>
      <c r="CX61" s="4" t="n">
        <v>8.97</v>
      </c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 t="n">
        <v>1176</v>
      </c>
      <c r="DK61" s="4"/>
      <c r="DL61" s="4"/>
      <c r="DM61" s="4" t="n">
        <v>188.22</v>
      </c>
      <c r="DN61" s="4"/>
      <c r="DO61" s="4"/>
      <c r="DP61" s="4" t="n">
        <f aca="false">DJ61/DM61</f>
        <v>6.24800765062161</v>
      </c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 t="n">
        <v>1176</v>
      </c>
      <c r="FS61" s="4" t="n">
        <v>188.22</v>
      </c>
      <c r="FT61" s="4" t="n">
        <v>6.24800765062161</v>
      </c>
      <c r="FU61" s="4"/>
    </row>
    <row r="62" customFormat="false" ht="12.8" hidden="false" customHeight="false" outlineLevel="0" collapsed="false">
      <c r="A62" s="1" t="n">
        <f aca="false">AMP_invivo_sekarang!A62</f>
        <v>21</v>
      </c>
      <c r="B62" s="1" t="str">
        <f aca="false">AMP_invivo_sekarang!B62</f>
        <v>Salavati_et_al.</v>
      </c>
      <c r="C62" s="1" t="n">
        <f aca="false">AMP_invivo_sekarang!C62</f>
        <v>2019</v>
      </c>
      <c r="D62" s="1" t="str">
        <f aca="false">AMP_invivo_sekarang!D62</f>
        <v>sesame_meal_bioactive_peptide</v>
      </c>
      <c r="E62" s="1" t="str">
        <f aca="false">AMP_invivo_sekarang!E62</f>
        <v>purified_peptide</v>
      </c>
      <c r="F62" s="1" t="n">
        <f aca="false">IF(E62="control",1,IF(E62="peptide",2,IF(E62="crude_peptide",3,4)))</f>
        <v>4</v>
      </c>
      <c r="G62" s="1" t="str">
        <f aca="false">AMP_invivo_sekarang!F62</f>
        <v>feed</v>
      </c>
      <c r="H62" s="27" t="n">
        <f aca="false">AMP_invivo_sekarang!G62</f>
        <v>100</v>
      </c>
      <c r="I62" s="2" t="n">
        <f aca="false">H62</f>
        <v>100</v>
      </c>
      <c r="J62" s="1" t="str">
        <f aca="false">AMP_invivo_sekarang!H62</f>
        <v>ROSS_308</v>
      </c>
      <c r="K62" s="1" t="n">
        <f aca="false">IF(J62="Arbor_Acres", 1, IF(J62="ROSS_308", 2, IF(J62="Cobb_500", 3, IF(J62="Lohman_Brown", 4, IF(J62="Lingnan", 5, IF(J62="Unknown", 6, 7))))))</f>
        <v>2</v>
      </c>
      <c r="L62" s="1" t="str">
        <f aca="false">AMP_invivo_sekarang!I62</f>
        <v>unknown</v>
      </c>
      <c r="M62" s="1" t="n">
        <f aca="false">IF(L62="male", 1, IF(L62="female", 2, 3))</f>
        <v>3</v>
      </c>
      <c r="N62" s="1" t="str">
        <f aca="false">AMP_invivo_sekarang!J62</f>
        <v>1-24</v>
      </c>
      <c r="O62" s="1" t="str">
        <f aca="false">AMP_invivo_sekarang!K62</f>
        <v>25-35</v>
      </c>
      <c r="P62" s="1" t="str">
        <f aca="false">AMP_invivo_sekarang!L62</f>
        <v>1-35</v>
      </c>
      <c r="Q62" s="4" t="n">
        <v>780.8</v>
      </c>
      <c r="R62" s="4" t="n">
        <v>30.74</v>
      </c>
      <c r="S62" s="4" t="n">
        <v>48.68</v>
      </c>
      <c r="T62" s="4" t="n">
        <v>1.58</v>
      </c>
      <c r="U62" s="4" t="n">
        <v>1430.52</v>
      </c>
      <c r="V62" s="4" t="n">
        <v>67.66</v>
      </c>
      <c r="W62" s="4" t="n">
        <v>133.5</v>
      </c>
      <c r="X62" s="4" t="n">
        <v>1.97</v>
      </c>
      <c r="Y62" s="4" t="n">
        <v>1430.52</v>
      </c>
      <c r="Z62" s="4" t="n">
        <v>43.36</v>
      </c>
      <c r="AA62" s="4" t="n">
        <v>74.56</v>
      </c>
      <c r="AB62" s="4" t="n">
        <v>1.72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 t="n">
        <v>23.09</v>
      </c>
      <c r="BG62" s="4"/>
      <c r="BH62" s="4"/>
      <c r="BI62" s="4"/>
      <c r="BJ62" s="4" t="n">
        <v>2.14</v>
      </c>
      <c r="BK62" s="4" t="n">
        <v>2.26</v>
      </c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 t="n">
        <v>2.784</v>
      </c>
      <c r="BY62" s="4" t="n">
        <v>1.018</v>
      </c>
      <c r="BZ62" s="4" t="n">
        <v>1.627</v>
      </c>
      <c r="CA62" s="4" t="n">
        <v>0.646</v>
      </c>
      <c r="CB62" s="4" t="n">
        <v>108.8</v>
      </c>
      <c r="CC62" s="4"/>
      <c r="CD62" s="4" t="n">
        <v>77.7</v>
      </c>
      <c r="CE62" s="4" t="n">
        <v>0.211</v>
      </c>
      <c r="CF62" s="4" t="n">
        <v>6.131</v>
      </c>
      <c r="CG62" s="4"/>
      <c r="CH62" s="4"/>
      <c r="CI62" s="4"/>
      <c r="CJ62" s="4"/>
      <c r="CK62" s="4"/>
      <c r="CL62" s="4"/>
      <c r="CM62" s="4"/>
      <c r="CN62" s="4"/>
      <c r="CO62" s="4"/>
      <c r="CP62" s="4" t="n">
        <v>9.17</v>
      </c>
      <c r="CQ62" s="4"/>
      <c r="CR62" s="4"/>
      <c r="CS62" s="4"/>
      <c r="CT62" s="4"/>
      <c r="CU62" s="4"/>
      <c r="CV62" s="4" t="n">
        <v>6.23</v>
      </c>
      <c r="CW62" s="4" t="n">
        <v>7.74</v>
      </c>
      <c r="CX62" s="4" t="n">
        <v>9.17</v>
      </c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 t="n">
        <v>1193</v>
      </c>
      <c r="DK62" s="4"/>
      <c r="DL62" s="4"/>
      <c r="DM62" s="4" t="n">
        <v>190.41</v>
      </c>
      <c r="DN62" s="4"/>
      <c r="DO62" s="4"/>
      <c r="DP62" s="4" t="n">
        <f aca="false">DJ62/DM62</f>
        <v>6.2654272359645</v>
      </c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 t="n">
        <v>1193</v>
      </c>
      <c r="FS62" s="4" t="n">
        <v>190.41</v>
      </c>
      <c r="FT62" s="4" t="n">
        <v>6.2654272359645</v>
      </c>
      <c r="FU62" s="4"/>
    </row>
    <row r="63" customFormat="false" ht="12.8" hidden="false" customHeight="false" outlineLevel="0" collapsed="false">
      <c r="A63" s="1" t="n">
        <f aca="false">AMP_invivo_sekarang!A63</f>
        <v>21</v>
      </c>
      <c r="B63" s="1" t="str">
        <f aca="false">AMP_invivo_sekarang!B63</f>
        <v>Salavati_et_al.</v>
      </c>
      <c r="C63" s="1" t="n">
        <f aca="false">AMP_invivo_sekarang!C63</f>
        <v>2019</v>
      </c>
      <c r="D63" s="1" t="str">
        <f aca="false">AMP_invivo_sekarang!D63</f>
        <v>sesame_meal_bioactive_peptide</v>
      </c>
      <c r="E63" s="1" t="str">
        <f aca="false">AMP_invivo_sekarang!E63</f>
        <v>purified_peptide</v>
      </c>
      <c r="F63" s="1" t="n">
        <f aca="false">IF(E63="control",1,IF(E63="peptide",2,IF(E63="crude_peptide",3,4)))</f>
        <v>4</v>
      </c>
      <c r="G63" s="1" t="str">
        <f aca="false">AMP_invivo_sekarang!F63</f>
        <v>feed</v>
      </c>
      <c r="H63" s="27" t="n">
        <f aca="false">AMP_invivo_sekarang!G63</f>
        <v>150</v>
      </c>
      <c r="I63" s="2" t="n">
        <f aca="false">H63</f>
        <v>150</v>
      </c>
      <c r="J63" s="1" t="str">
        <f aca="false">AMP_invivo_sekarang!H63</f>
        <v>ROSS_308</v>
      </c>
      <c r="K63" s="1" t="n">
        <f aca="false">IF(J63="Arbor_Acres", 1, IF(J63="ROSS_308", 2, IF(J63="Cobb_500", 3, IF(J63="Lohman_Brown", 4, IF(J63="Lingnan", 5, IF(J63="Unknown", 6, 7))))))</f>
        <v>2</v>
      </c>
      <c r="L63" s="1" t="str">
        <f aca="false">AMP_invivo_sekarang!I63</f>
        <v>unknown</v>
      </c>
      <c r="M63" s="1" t="n">
        <f aca="false">IF(L63="male", 1, IF(L63="female", 2, 3))</f>
        <v>3</v>
      </c>
      <c r="N63" s="1" t="str">
        <f aca="false">AMP_invivo_sekarang!J63</f>
        <v>1-24</v>
      </c>
      <c r="O63" s="1" t="str">
        <f aca="false">AMP_invivo_sekarang!K63</f>
        <v>25-35</v>
      </c>
      <c r="P63" s="1" t="str">
        <f aca="false">AMP_invivo_sekarang!L63</f>
        <v>1-35</v>
      </c>
      <c r="Q63" s="4" t="n">
        <v>776.6</v>
      </c>
      <c r="R63" s="4" t="n">
        <v>30.57</v>
      </c>
      <c r="S63" s="4" t="n">
        <v>48.21</v>
      </c>
      <c r="T63" s="4" t="n">
        <v>1.58</v>
      </c>
      <c r="U63" s="4" t="n">
        <v>1326.52</v>
      </c>
      <c r="V63" s="4" t="n">
        <v>62.76</v>
      </c>
      <c r="W63" s="4" t="n">
        <v>132.9</v>
      </c>
      <c r="X63" s="4" t="n">
        <v>2.12</v>
      </c>
      <c r="Y63" s="4" t="n">
        <v>1326.52</v>
      </c>
      <c r="Z63" s="4" t="n">
        <v>40.11</v>
      </c>
      <c r="AA63" s="4" t="n">
        <v>74.04</v>
      </c>
      <c r="AB63" s="4" t="n">
        <v>1.85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 t="n">
        <v>21.61</v>
      </c>
      <c r="BG63" s="4"/>
      <c r="BH63" s="4"/>
      <c r="BI63" s="4"/>
      <c r="BJ63" s="4" t="n">
        <v>2.08</v>
      </c>
      <c r="BK63" s="4" t="n">
        <v>2.23</v>
      </c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 t="n">
        <v>2.891</v>
      </c>
      <c r="BY63" s="4" t="n">
        <v>1.103</v>
      </c>
      <c r="BZ63" s="4" t="n">
        <v>1.524</v>
      </c>
      <c r="CA63" s="4" t="n">
        <v>0.732</v>
      </c>
      <c r="CB63" s="4" t="n">
        <v>133.5</v>
      </c>
      <c r="CC63" s="4"/>
      <c r="CD63" s="4" t="n">
        <v>92.28</v>
      </c>
      <c r="CE63" s="4" t="n">
        <v>0.223</v>
      </c>
      <c r="CF63" s="4" t="n">
        <v>6.359</v>
      </c>
      <c r="CG63" s="4"/>
      <c r="CH63" s="4"/>
      <c r="CI63" s="4"/>
      <c r="CJ63" s="4"/>
      <c r="CK63" s="4"/>
      <c r="CL63" s="4"/>
      <c r="CM63" s="4"/>
      <c r="CN63" s="4"/>
      <c r="CO63" s="4"/>
      <c r="CP63" s="4" t="n">
        <v>9.31</v>
      </c>
      <c r="CQ63" s="4"/>
      <c r="CR63" s="4"/>
      <c r="CS63" s="4"/>
      <c r="CT63" s="4"/>
      <c r="CU63" s="4"/>
      <c r="CV63" s="4" t="n">
        <v>6.11</v>
      </c>
      <c r="CW63" s="4" t="n">
        <v>7.47</v>
      </c>
      <c r="CX63" s="4" t="n">
        <v>9.31</v>
      </c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 t="n">
        <v>1180</v>
      </c>
      <c r="DK63" s="4"/>
      <c r="DL63" s="4"/>
      <c r="DM63" s="4" t="n">
        <v>187.08</v>
      </c>
      <c r="DN63" s="4"/>
      <c r="DO63" s="4"/>
      <c r="DP63" s="4" t="n">
        <f aca="false">DJ63/DM63</f>
        <v>6.30746204832157</v>
      </c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 t="n">
        <v>1180</v>
      </c>
      <c r="FS63" s="4" t="n">
        <v>187.08</v>
      </c>
      <c r="FT63" s="4" t="n">
        <v>6.30746204832157</v>
      </c>
      <c r="FU63" s="4"/>
    </row>
    <row r="64" customFormat="false" ht="12.8" hidden="false" customHeight="false" outlineLevel="0" collapsed="false">
      <c r="A64" s="1" t="n">
        <f aca="false">AMP_invivo_sekarang!A64</f>
        <v>22</v>
      </c>
      <c r="B64" s="1" t="str">
        <f aca="false">AMP_invivo_sekarang!B64</f>
        <v>Jiang_et_al.</v>
      </c>
      <c r="C64" s="1" t="n">
        <f aca="false">AMP_invivo_sekarang!C64</f>
        <v>2009</v>
      </c>
      <c r="D64" s="1" t="str">
        <f aca="false">AMP_invivo_sekarang!D64</f>
        <v>control</v>
      </c>
      <c r="E64" s="1" t="str">
        <f aca="false">AMP_invivo_sekarang!E64</f>
        <v>control</v>
      </c>
      <c r="F64" s="1" t="n">
        <f aca="false">IF(E64="control",1,IF(E64="peptide",2,IF(E64="crude_peptide",3,4)))</f>
        <v>1</v>
      </c>
      <c r="G64" s="1" t="str">
        <f aca="false">AMP_invivo_sekarang!F64</f>
        <v>control</v>
      </c>
      <c r="H64" s="27" t="n">
        <f aca="false">AMP_invivo_sekarang!G64</f>
        <v>0</v>
      </c>
      <c r="I64" s="2" t="n">
        <f aca="false">H64</f>
        <v>0</v>
      </c>
      <c r="J64" s="1" t="str">
        <f aca="false">AMP_invivo_sekarang!H64</f>
        <v>Arbor_Acres</v>
      </c>
      <c r="K64" s="1" t="n">
        <f aca="false">IF(J64="Arbor_Acres", 1, IF(J64="ROSS_308", 2, IF(J64="Cobb_500", 3, IF(J64="Lohman_Brown", 4, IF(J64="Lingnan", 5, IF(J64="Unknown", 6, 7))))))</f>
        <v>1</v>
      </c>
      <c r="L64" s="1" t="str">
        <f aca="false">AMP_invivo_sekarang!I64</f>
        <v>unknown</v>
      </c>
      <c r="M64" s="1" t="n">
        <f aca="false">IF(L64="male", 1, IF(L64="female", 2, 3))</f>
        <v>3</v>
      </c>
      <c r="N64" s="1" t="str">
        <f aca="false">AMP_invivo_sekarang!J64</f>
        <v>1-28</v>
      </c>
      <c r="O64" s="1" t="str">
        <f aca="false">AMP_invivo_sekarang!K64</f>
        <v>29-49</v>
      </c>
      <c r="P64" s="1" t="str">
        <f aca="false">AMP_invivo_sekarang!L64</f>
        <v>1-49</v>
      </c>
      <c r="Q64" s="4" t="n">
        <v>936.56</v>
      </c>
      <c r="R64" s="4" t="n">
        <v>32.02</v>
      </c>
      <c r="S64" s="4" t="n">
        <v>63.89</v>
      </c>
      <c r="T64" s="4" t="n">
        <v>2</v>
      </c>
      <c r="U64" s="4" t="n">
        <v>2352.8</v>
      </c>
      <c r="V64" s="4" t="n">
        <v>67.44</v>
      </c>
      <c r="W64" s="4" t="n">
        <v>162.52</v>
      </c>
      <c r="X64" s="4" t="n">
        <v>2.41</v>
      </c>
      <c r="Y64" s="4" t="n">
        <v>2352.8</v>
      </c>
      <c r="Z64" s="4" t="n">
        <f aca="false">(Y64-40)/49</f>
        <v>47.2</v>
      </c>
      <c r="AA64" s="4" t="n">
        <v>106.16</v>
      </c>
      <c r="AB64" s="4" t="n">
        <v>2.25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 t="n">
        <v>1.48</v>
      </c>
      <c r="DQ64" s="4" t="n">
        <v>2.49</v>
      </c>
      <c r="DR64" s="4" t="n">
        <v>2.56</v>
      </c>
      <c r="DS64" s="4" t="n">
        <v>133.2</v>
      </c>
      <c r="DT64" s="4" t="n">
        <v>193.8</v>
      </c>
      <c r="DU64" s="4" t="n">
        <v>184.7</v>
      </c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 t="n">
        <v>170.566666666667</v>
      </c>
    </row>
    <row r="65" customFormat="false" ht="12.8" hidden="false" customHeight="false" outlineLevel="0" collapsed="false">
      <c r="A65" s="1" t="n">
        <f aca="false">AMP_invivo_sekarang!A65</f>
        <v>22</v>
      </c>
      <c r="B65" s="1" t="str">
        <f aca="false">AMP_invivo_sekarang!B65</f>
        <v>Jiang_et_al.</v>
      </c>
      <c r="C65" s="1" t="n">
        <f aca="false">AMP_invivo_sekarang!C65</f>
        <v>2009</v>
      </c>
      <c r="D65" s="1" t="str">
        <f aca="false">AMP_invivo_sekarang!D65</f>
        <v>soybean_bioactive_peptide</v>
      </c>
      <c r="E65" s="1" t="str">
        <f aca="false">AMP_invivo_sekarang!E65</f>
        <v>purified_peptide</v>
      </c>
      <c r="F65" s="1" t="n">
        <f aca="false">IF(E65="control",1,IF(E65="peptide",2,IF(E65="crude_peptide",3,4)))</f>
        <v>4</v>
      </c>
      <c r="G65" s="1" t="str">
        <f aca="false">AMP_invivo_sekarang!F65</f>
        <v>feed</v>
      </c>
      <c r="H65" s="27" t="n">
        <f aca="false">AMP_invivo_sekarang!G65</f>
        <v>80</v>
      </c>
      <c r="I65" s="2" t="n">
        <f aca="false">H65</f>
        <v>80</v>
      </c>
      <c r="J65" s="1" t="str">
        <f aca="false">AMP_invivo_sekarang!H65</f>
        <v>Arbor_Acres</v>
      </c>
      <c r="K65" s="1" t="n">
        <f aca="false">IF(J65="Arbor_Acres", 1, IF(J65="ROSS_308", 2, IF(J65="Cobb_500", 3, IF(J65="Lohman_Brown", 4, IF(J65="Lingnan", 5, IF(J65="Unknown", 6, 7))))))</f>
        <v>1</v>
      </c>
      <c r="L65" s="1" t="str">
        <f aca="false">AMP_invivo_sekarang!I65</f>
        <v>unknown</v>
      </c>
      <c r="M65" s="1" t="n">
        <f aca="false">IF(L65="male", 1, IF(L65="female", 2, 3))</f>
        <v>3</v>
      </c>
      <c r="N65" s="1" t="str">
        <f aca="false">AMP_invivo_sekarang!J65</f>
        <v>1-28</v>
      </c>
      <c r="O65" s="1" t="str">
        <f aca="false">AMP_invivo_sekarang!K65</f>
        <v>29-49</v>
      </c>
      <c r="P65" s="1" t="str">
        <f aca="false">AMP_invivo_sekarang!L65</f>
        <v>1-49</v>
      </c>
      <c r="Q65" s="4" t="n">
        <v>956.44</v>
      </c>
      <c r="R65" s="4" t="n">
        <v>32.73</v>
      </c>
      <c r="S65" s="4" t="n">
        <v>63.39</v>
      </c>
      <c r="T65" s="4" t="n">
        <v>1.94</v>
      </c>
      <c r="U65" s="4" t="n">
        <v>2381.08</v>
      </c>
      <c r="V65" s="4" t="n">
        <v>67.84</v>
      </c>
      <c r="W65" s="4" t="n">
        <v>159.48</v>
      </c>
      <c r="X65" s="4" t="n">
        <v>2.35</v>
      </c>
      <c r="Y65" s="4" t="n">
        <v>2381.08</v>
      </c>
      <c r="Z65" s="4" t="n">
        <f aca="false">(Y65-40)/49</f>
        <v>47.7771428571429</v>
      </c>
      <c r="AA65" s="4" t="n">
        <v>104.57</v>
      </c>
      <c r="AB65" s="4" t="n">
        <v>2.19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 t="n">
        <v>2.53</v>
      </c>
      <c r="DQ65" s="4" t="n">
        <v>2.52</v>
      </c>
      <c r="DR65" s="4" t="n">
        <v>2.57</v>
      </c>
      <c r="DS65" s="4" t="n">
        <v>107.2</v>
      </c>
      <c r="DT65" s="4" t="n">
        <v>179.6</v>
      </c>
      <c r="DU65" s="4" t="n">
        <v>134.3</v>
      </c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 t="n">
        <v>140.366666666667</v>
      </c>
    </row>
    <row r="66" customFormat="false" ht="12.8" hidden="false" customHeight="false" outlineLevel="0" collapsed="false">
      <c r="A66" s="1" t="n">
        <f aca="false">AMP_invivo_sekarang!A66</f>
        <v>22</v>
      </c>
      <c r="B66" s="1" t="str">
        <f aca="false">AMP_invivo_sekarang!B66</f>
        <v>Jiang_et_al.</v>
      </c>
      <c r="C66" s="1" t="n">
        <f aca="false">AMP_invivo_sekarang!C66</f>
        <v>2009</v>
      </c>
      <c r="D66" s="1" t="str">
        <f aca="false">AMP_invivo_sekarang!D66</f>
        <v>soybean_bioactive_peptide</v>
      </c>
      <c r="E66" s="1" t="str">
        <f aca="false">AMP_invivo_sekarang!E66</f>
        <v>purified_peptide</v>
      </c>
      <c r="F66" s="1" t="n">
        <f aca="false">IF(E66="control",1,IF(E66="peptide",2,IF(E66="crude_peptide",3,4)))</f>
        <v>4</v>
      </c>
      <c r="G66" s="1" t="str">
        <f aca="false">AMP_invivo_sekarang!F66</f>
        <v>feed</v>
      </c>
      <c r="H66" s="27" t="n">
        <f aca="false">AMP_invivo_sekarang!G66</f>
        <v>120</v>
      </c>
      <c r="I66" s="2" t="n">
        <f aca="false">H66</f>
        <v>120</v>
      </c>
      <c r="J66" s="1" t="str">
        <f aca="false">AMP_invivo_sekarang!H66</f>
        <v>Arbor_Acres</v>
      </c>
      <c r="K66" s="1" t="n">
        <f aca="false">IF(J66="Arbor_Acres", 1, IF(J66="ROSS_308", 2, IF(J66="Cobb_500", 3, IF(J66="Lohman_Brown", 4, IF(J66="Lingnan", 5, IF(J66="Unknown", 6, 7))))))</f>
        <v>1</v>
      </c>
      <c r="L66" s="1" t="str">
        <f aca="false">AMP_invivo_sekarang!I66</f>
        <v>unknown</v>
      </c>
      <c r="M66" s="1" t="n">
        <f aca="false">IF(L66="male", 1, IF(L66="female", 2, 3))</f>
        <v>3</v>
      </c>
      <c r="N66" s="1" t="str">
        <f aca="false">AMP_invivo_sekarang!J66</f>
        <v>1-28</v>
      </c>
      <c r="O66" s="1" t="str">
        <f aca="false">AMP_invivo_sekarang!K66</f>
        <v>29-49</v>
      </c>
      <c r="P66" s="1" t="str">
        <f aca="false">AMP_invivo_sekarang!L66</f>
        <v>1-49</v>
      </c>
      <c r="Q66" s="4" t="n">
        <v>957</v>
      </c>
      <c r="R66" s="4" t="n">
        <v>32.75</v>
      </c>
      <c r="S66" s="4" t="n">
        <v>62.93</v>
      </c>
      <c r="T66" s="4" t="n">
        <v>1.92</v>
      </c>
      <c r="U66" s="4" t="n">
        <v>2422.8</v>
      </c>
      <c r="V66" s="4" t="n">
        <v>69.8</v>
      </c>
      <c r="W66" s="4" t="n">
        <v>161.06</v>
      </c>
      <c r="X66" s="4" t="n">
        <v>2.31</v>
      </c>
      <c r="Y66" s="4" t="n">
        <v>2422.8</v>
      </c>
      <c r="Z66" s="4" t="n">
        <f aca="false">(Y66-40)/49</f>
        <v>48.6285714285714</v>
      </c>
      <c r="AA66" s="4" t="n">
        <v>104.99</v>
      </c>
      <c r="AB66" s="4" t="n">
        <v>2.16</v>
      </c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 t="n">
        <v>3.43</v>
      </c>
      <c r="DQ66" s="4" t="n">
        <v>2.86</v>
      </c>
      <c r="DR66" s="4" t="n">
        <v>3.06</v>
      </c>
      <c r="DS66" s="4" t="n">
        <v>125.3</v>
      </c>
      <c r="DT66" s="4" t="n">
        <v>161</v>
      </c>
      <c r="DU66" s="4" t="n">
        <v>129.3</v>
      </c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 t="n">
        <v>138.533333333333</v>
      </c>
    </row>
    <row r="67" customFormat="false" ht="12.8" hidden="false" customHeight="false" outlineLevel="0" collapsed="false">
      <c r="A67" s="1" t="n">
        <f aca="false">AMP_invivo_sekarang!A67</f>
        <v>22</v>
      </c>
      <c r="B67" s="1" t="str">
        <f aca="false">AMP_invivo_sekarang!B67</f>
        <v>Jiang_et_al.</v>
      </c>
      <c r="C67" s="1" t="n">
        <f aca="false">AMP_invivo_sekarang!C67</f>
        <v>2009</v>
      </c>
      <c r="D67" s="1" t="str">
        <f aca="false">AMP_invivo_sekarang!D67</f>
        <v>soybean_bioactive_peptide</v>
      </c>
      <c r="E67" s="1" t="str">
        <f aca="false">AMP_invivo_sekarang!E67</f>
        <v>purified_peptide</v>
      </c>
      <c r="F67" s="1" t="n">
        <f aca="false">IF(E67="control",1,IF(E67="peptide",2,IF(E67="crude_peptide",3,4)))</f>
        <v>4</v>
      </c>
      <c r="G67" s="1" t="str">
        <f aca="false">AMP_invivo_sekarang!F67</f>
        <v>feed</v>
      </c>
      <c r="H67" s="27" t="n">
        <f aca="false">AMP_invivo_sekarang!G67</f>
        <v>200</v>
      </c>
      <c r="I67" s="2" t="n">
        <f aca="false">H67</f>
        <v>200</v>
      </c>
      <c r="J67" s="1" t="str">
        <f aca="false">AMP_invivo_sekarang!H67</f>
        <v>Arbor_Acres</v>
      </c>
      <c r="K67" s="1" t="n">
        <f aca="false">IF(J67="Arbor_Acres", 1, IF(J67="ROSS_308", 2, IF(J67="Cobb_500", 3, IF(J67="Lohman_Brown", 4, IF(J67="Lingnan", 5, IF(J67="Unknown", 6, 7))))))</f>
        <v>1</v>
      </c>
      <c r="L67" s="1" t="str">
        <f aca="false">AMP_invivo_sekarang!I67</f>
        <v>unknown</v>
      </c>
      <c r="M67" s="1" t="n">
        <f aca="false">IF(L67="male", 1, IF(L67="female", 2, 3))</f>
        <v>3</v>
      </c>
      <c r="N67" s="1" t="str">
        <f aca="false">AMP_invivo_sekarang!J67</f>
        <v>1-28</v>
      </c>
      <c r="O67" s="1" t="str">
        <f aca="false">AMP_invivo_sekarang!K67</f>
        <v>29-49</v>
      </c>
      <c r="P67" s="1" t="str">
        <f aca="false">AMP_invivo_sekarang!L67</f>
        <v>1-49</v>
      </c>
      <c r="Q67" s="4" t="n">
        <v>939.92</v>
      </c>
      <c r="R67" s="4" t="n">
        <v>32.14</v>
      </c>
      <c r="S67" s="4" t="n">
        <v>63.45</v>
      </c>
      <c r="T67" s="4" t="n">
        <v>1.97</v>
      </c>
      <c r="U67" s="4" t="n">
        <v>2417.9</v>
      </c>
      <c r="V67" s="4" t="n">
        <v>70.38</v>
      </c>
      <c r="W67" s="4" t="n">
        <v>160.68</v>
      </c>
      <c r="X67" s="4" t="n">
        <v>2.28</v>
      </c>
      <c r="Y67" s="4" t="n">
        <v>2417.9</v>
      </c>
      <c r="Z67" s="4" t="n">
        <f aca="false">(Y67-40)/49</f>
        <v>48.5285714285714</v>
      </c>
      <c r="AA67" s="4" t="n">
        <v>105.12</v>
      </c>
      <c r="AB67" s="4" t="n">
        <v>2.17</v>
      </c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 t="n">
        <v>2.39</v>
      </c>
      <c r="DQ67" s="4" t="n">
        <v>2.39</v>
      </c>
      <c r="DR67" s="4" t="n">
        <v>2.55</v>
      </c>
      <c r="DS67" s="4" t="n">
        <v>122.4</v>
      </c>
      <c r="DT67" s="4" t="n">
        <v>141.5</v>
      </c>
      <c r="DU67" s="4" t="n">
        <v>128.2</v>
      </c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 t="n">
        <v>130.7</v>
      </c>
    </row>
    <row r="68" customFormat="false" ht="12.8" hidden="false" customHeight="false" outlineLevel="0" collapsed="false">
      <c r="A68" s="1" t="n">
        <f aca="false">AMP_invivo_sekarang!A68</f>
        <v>23</v>
      </c>
      <c r="B68" s="1" t="str">
        <f aca="false">AMP_invivo_sekarang!B68</f>
        <v>Liu_et_al.</v>
      </c>
      <c r="C68" s="1" t="n">
        <f aca="false">AMP_invivo_sekarang!C68</f>
        <v>2010</v>
      </c>
      <c r="D68" s="1" t="str">
        <f aca="false">AMP_invivo_sekarang!D68</f>
        <v>control</v>
      </c>
      <c r="E68" s="1" t="str">
        <f aca="false">AMP_invivo_sekarang!E68</f>
        <v>control</v>
      </c>
      <c r="F68" s="1" t="n">
        <f aca="false">IF(E68="control",1,IF(E68="peptide",2,IF(E68="crude_peptide",3,4)))</f>
        <v>1</v>
      </c>
      <c r="G68" s="1" t="str">
        <f aca="false">AMP_invivo_sekarang!F68</f>
        <v>control</v>
      </c>
      <c r="H68" s="27" t="n">
        <f aca="false">AMP_invivo_sekarang!G68</f>
        <v>0</v>
      </c>
      <c r="I68" s="2" t="n">
        <f aca="false">H68</f>
        <v>0</v>
      </c>
      <c r="J68" s="1" t="str">
        <f aca="false">AMP_invivo_sekarang!H68</f>
        <v>Arbor_Acres</v>
      </c>
      <c r="K68" s="1" t="n">
        <f aca="false">IF(J68="Arbor_Acres", 1, IF(J68="ROSS_308", 2, IF(J68="Cobb_500", 3, IF(J68="Lohman_Brown", 4, IF(J68="Lingnan", 5, IF(J68="Unknown", 6, 7))))))</f>
        <v>1</v>
      </c>
      <c r="L68" s="1" t="str">
        <f aca="false">AMP_invivo_sekarang!I68</f>
        <v>male</v>
      </c>
      <c r="M68" s="1" t="n">
        <f aca="false">IF(L68="male", 1, IF(L68="female", 2, 3))</f>
        <v>1</v>
      </c>
      <c r="N68" s="1" t="str">
        <f aca="false">AMP_invivo_sekarang!J68</f>
        <v>1-14</v>
      </c>
      <c r="O68" s="1" t="str">
        <f aca="false">AMP_invivo_sekarang!K68</f>
        <v>15-28</v>
      </c>
      <c r="P68" s="1" t="str">
        <f aca="false">AMP_invivo_sekarang!L68</f>
        <v>1-28</v>
      </c>
      <c r="Q68" s="4"/>
      <c r="R68" s="4"/>
      <c r="S68" s="4"/>
      <c r="T68" s="4"/>
      <c r="U68" s="4"/>
      <c r="V68" s="4"/>
      <c r="W68" s="4"/>
      <c r="X68" s="4"/>
      <c r="Y68" s="4" t="n">
        <v>971.8</v>
      </c>
      <c r="Z68" s="4" t="n">
        <v>45.39</v>
      </c>
      <c r="AA68" s="4" t="n">
        <v>78.89</v>
      </c>
      <c r="AB68" s="4" t="n">
        <v>1.74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 t="n">
        <v>0.7</v>
      </c>
      <c r="CI68" s="4"/>
      <c r="CJ68" s="4"/>
      <c r="CK68" s="4"/>
      <c r="CL68" s="4"/>
      <c r="CM68" s="4"/>
      <c r="CN68" s="4" t="n">
        <v>5.1</v>
      </c>
      <c r="CO68" s="4" t="n">
        <v>6.99</v>
      </c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 t="n">
        <v>4.99</v>
      </c>
      <c r="DB68" s="4" t="n">
        <v>6.63</v>
      </c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</row>
    <row r="69" customFormat="false" ht="12.8" hidden="false" customHeight="false" outlineLevel="0" collapsed="false">
      <c r="A69" s="1" t="n">
        <f aca="false">AMP_invivo_sekarang!A69</f>
        <v>23</v>
      </c>
      <c r="B69" s="1" t="str">
        <f aca="false">AMP_invivo_sekarang!B69</f>
        <v>Liu_et_al.</v>
      </c>
      <c r="C69" s="1" t="n">
        <f aca="false">AMP_invivo_sekarang!C69</f>
        <v>2010</v>
      </c>
      <c r="D69" s="1" t="str">
        <f aca="false">AMP_invivo_sekarang!D69</f>
        <v>lysozyme</v>
      </c>
      <c r="E69" s="1" t="str">
        <f aca="false">AMP_invivo_sekarang!E69</f>
        <v>purified_peptide</v>
      </c>
      <c r="F69" s="1" t="n">
        <f aca="false">IF(E69="control",1,IF(E69="peptide",2,IF(E69="crude_peptide",3,4)))</f>
        <v>4</v>
      </c>
      <c r="G69" s="1" t="str">
        <f aca="false">AMP_invivo_sekarang!F69</f>
        <v>feed</v>
      </c>
      <c r="H69" s="27" t="n">
        <f aca="false">AMP_invivo_sekarang!G69</f>
        <v>40</v>
      </c>
      <c r="I69" s="2" t="n">
        <f aca="false">H69</f>
        <v>40</v>
      </c>
      <c r="J69" s="1" t="str">
        <f aca="false">AMP_invivo_sekarang!H69</f>
        <v>Arbor_Acres</v>
      </c>
      <c r="K69" s="1" t="n">
        <f aca="false">IF(J69="Arbor_Acres", 1, IF(J69="ROSS_308", 2, IF(J69="Cobb_500", 3, IF(J69="Lohman_Brown", 4, IF(J69="Lingnan", 5, IF(J69="Unknown", 6, 7))))))</f>
        <v>1</v>
      </c>
      <c r="L69" s="1" t="str">
        <f aca="false">AMP_invivo_sekarang!I69</f>
        <v>male</v>
      </c>
      <c r="M69" s="1" t="n">
        <f aca="false">IF(L69="male", 1, IF(L69="female", 2, 3))</f>
        <v>1</v>
      </c>
      <c r="N69" s="1" t="str">
        <f aca="false">AMP_invivo_sekarang!J69</f>
        <v>1-14</v>
      </c>
      <c r="O69" s="1" t="str">
        <f aca="false">AMP_invivo_sekarang!K69</f>
        <v>15-28</v>
      </c>
      <c r="P69" s="1" t="str">
        <f aca="false">AMP_invivo_sekarang!L69</f>
        <v>1-28</v>
      </c>
      <c r="Q69" s="4"/>
      <c r="R69" s="4"/>
      <c r="S69" s="4"/>
      <c r="T69" s="4"/>
      <c r="U69" s="4"/>
      <c r="V69" s="4"/>
      <c r="W69" s="4"/>
      <c r="X69" s="4"/>
      <c r="Y69" s="4" t="n">
        <v>982.9</v>
      </c>
      <c r="Z69" s="4" t="n">
        <v>45.97</v>
      </c>
      <c r="AA69" s="4" t="n">
        <v>78.24</v>
      </c>
      <c r="AB69" s="4" t="n">
        <v>1.7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 t="n">
        <v>0.51</v>
      </c>
      <c r="CI69" s="4"/>
      <c r="CJ69" s="4"/>
      <c r="CK69" s="4"/>
      <c r="CL69" s="4"/>
      <c r="CM69" s="4"/>
      <c r="CN69" s="4" t="n">
        <v>4.71</v>
      </c>
      <c r="CO69" s="4" t="n">
        <v>6.79</v>
      </c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 t="n">
        <v>4.5</v>
      </c>
      <c r="DB69" s="4" t="n">
        <v>6.37</v>
      </c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</row>
    <row r="70" customFormat="false" ht="12.8" hidden="false" customHeight="false" outlineLevel="0" collapsed="false">
      <c r="A70" s="1" t="n">
        <f aca="false">AMP_invivo_sekarang!A70</f>
        <v>24</v>
      </c>
      <c r="B70" s="1" t="str">
        <f aca="false">AMP_invivo_sekarang!B70</f>
        <v>Liu_et_al.</v>
      </c>
      <c r="C70" s="1" t="n">
        <f aca="false">AMP_invivo_sekarang!C70</f>
        <v>2010</v>
      </c>
      <c r="D70" s="1" t="str">
        <f aca="false">AMP_invivo_sekarang!D70</f>
        <v>control</v>
      </c>
      <c r="E70" s="1" t="str">
        <f aca="false">AMP_invivo_sekarang!E70</f>
        <v>control</v>
      </c>
      <c r="F70" s="1" t="n">
        <f aca="false">IF(E70="control",1,IF(E70="peptide",2,IF(E70="crude_peptide",3,4)))</f>
        <v>1</v>
      </c>
      <c r="G70" s="1" t="str">
        <f aca="false">AMP_invivo_sekarang!F70</f>
        <v>control</v>
      </c>
      <c r="H70" s="27" t="n">
        <f aca="false">AMP_invivo_sekarang!G70</f>
        <v>0</v>
      </c>
      <c r="I70" s="2" t="n">
        <f aca="false">H70</f>
        <v>0</v>
      </c>
      <c r="J70" s="1" t="str">
        <f aca="false">AMP_invivo_sekarang!H70</f>
        <v>Arbor_Acres</v>
      </c>
      <c r="K70" s="1" t="n">
        <f aca="false">IF(J70="Arbor_Acres", 1, IF(J70="ROSS_308", 2, IF(J70="Cobb_500", 3, IF(J70="Lohman_Brown", 4, IF(J70="Lingnan", 5, IF(J70="Unknown", 6, 7))))))</f>
        <v>1</v>
      </c>
      <c r="L70" s="1" t="str">
        <f aca="false">AMP_invivo_sekarang!I70</f>
        <v>male</v>
      </c>
      <c r="M70" s="1" t="n">
        <f aca="false">IF(L70="male", 1, IF(L70="female", 2, 3))</f>
        <v>1</v>
      </c>
      <c r="N70" s="1" t="str">
        <f aca="false">AMP_invivo_sekarang!J70</f>
        <v>1-14</v>
      </c>
      <c r="O70" s="1" t="str">
        <f aca="false">AMP_invivo_sekarang!K70</f>
        <v>15-28</v>
      </c>
      <c r="P70" s="1" t="str">
        <f aca="false">AMP_invivo_sekarang!L70</f>
        <v>1-28</v>
      </c>
      <c r="Q70" s="4"/>
      <c r="R70" s="4"/>
      <c r="S70" s="4"/>
      <c r="T70" s="4"/>
      <c r="U70" s="4"/>
      <c r="V70" s="4"/>
      <c r="W70" s="4"/>
      <c r="X70" s="4"/>
      <c r="Y70" s="4" t="n">
        <v>917.6</v>
      </c>
      <c r="Z70" s="4" t="n">
        <v>41.13</v>
      </c>
      <c r="AA70" s="4" t="n">
        <v>74.91</v>
      </c>
      <c r="AB70" s="4" t="n">
        <v>1.82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 t="n">
        <v>4.79</v>
      </c>
      <c r="CI70" s="4"/>
      <c r="CJ70" s="4"/>
      <c r="CK70" s="4"/>
      <c r="CL70" s="4"/>
      <c r="CM70" s="4"/>
      <c r="CN70" s="4" t="n">
        <v>5.1</v>
      </c>
      <c r="CO70" s="4" t="n">
        <v>6.99</v>
      </c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 t="n">
        <v>4.99</v>
      </c>
      <c r="DB70" s="4" t="n">
        <v>6.63</v>
      </c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</row>
    <row r="71" customFormat="false" ht="12.8" hidden="false" customHeight="false" outlineLevel="0" collapsed="false">
      <c r="A71" s="1" t="n">
        <f aca="false">AMP_invivo_sekarang!A71</f>
        <v>24</v>
      </c>
      <c r="B71" s="1" t="str">
        <f aca="false">AMP_invivo_sekarang!B71</f>
        <v>Liu_et_al.</v>
      </c>
      <c r="C71" s="1" t="n">
        <f aca="false">AMP_invivo_sekarang!C71</f>
        <v>2010</v>
      </c>
      <c r="D71" s="1" t="str">
        <f aca="false">AMP_invivo_sekarang!D71</f>
        <v>lysozyme</v>
      </c>
      <c r="E71" s="1" t="str">
        <f aca="false">AMP_invivo_sekarang!E71</f>
        <v>purified_peptide</v>
      </c>
      <c r="F71" s="1" t="n">
        <f aca="false">IF(E71="control",1,IF(E71="peptide",2,IF(E71="crude_peptide",3,4)))</f>
        <v>4</v>
      </c>
      <c r="G71" s="1" t="str">
        <f aca="false">AMP_invivo_sekarang!F71</f>
        <v>feed</v>
      </c>
      <c r="H71" s="27" t="n">
        <f aca="false">AMP_invivo_sekarang!G71</f>
        <v>40</v>
      </c>
      <c r="I71" s="2" t="n">
        <f aca="false">H71</f>
        <v>40</v>
      </c>
      <c r="J71" s="1" t="str">
        <f aca="false">AMP_invivo_sekarang!H71</f>
        <v>Arbor_Acres</v>
      </c>
      <c r="K71" s="1" t="n">
        <f aca="false">IF(J71="Arbor_Acres", 1, IF(J71="ROSS_308", 2, IF(J71="Cobb_500", 3, IF(J71="Lohman_Brown", 4, IF(J71="Lingnan", 5, IF(J71="Unknown", 6, 7))))))</f>
        <v>1</v>
      </c>
      <c r="L71" s="1" t="str">
        <f aca="false">AMP_invivo_sekarang!I71</f>
        <v>male</v>
      </c>
      <c r="M71" s="1" t="n">
        <f aca="false">IF(L71="male", 1, IF(L71="female", 2, 3))</f>
        <v>1</v>
      </c>
      <c r="N71" s="1" t="str">
        <f aca="false">AMP_invivo_sekarang!J71</f>
        <v>1-14</v>
      </c>
      <c r="O71" s="1" t="str">
        <f aca="false">AMP_invivo_sekarang!K71</f>
        <v>15-28</v>
      </c>
      <c r="P71" s="1" t="str">
        <f aca="false">AMP_invivo_sekarang!L71</f>
        <v>1-28</v>
      </c>
      <c r="Q71" s="4"/>
      <c r="R71" s="4"/>
      <c r="S71" s="4"/>
      <c r="T71" s="4"/>
      <c r="U71" s="4"/>
      <c r="V71" s="4"/>
      <c r="W71" s="4"/>
      <c r="X71" s="4"/>
      <c r="Y71" s="4" t="n">
        <v>951.3</v>
      </c>
      <c r="Z71" s="4" t="n">
        <v>44.51</v>
      </c>
      <c r="AA71" s="4" t="n">
        <v>76.57</v>
      </c>
      <c r="AB71" s="4" t="n">
        <v>1.72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 t="n">
        <v>3.67</v>
      </c>
      <c r="CI71" s="4"/>
      <c r="CJ71" s="4"/>
      <c r="CK71" s="4"/>
      <c r="CL71" s="4"/>
      <c r="CM71" s="4"/>
      <c r="CN71" s="4" t="n">
        <v>6.38</v>
      </c>
      <c r="CO71" s="4" t="n">
        <v>7.48</v>
      </c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 t="n">
        <v>5.56</v>
      </c>
      <c r="DB71" s="4" t="n">
        <v>7.13</v>
      </c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</row>
    <row r="72" customFormat="false" ht="12.8" hidden="false" customHeight="false" outlineLevel="0" collapsed="false">
      <c r="A72" s="1" t="n">
        <f aca="false">AMP_invivo_sekarang!A72</f>
        <v>25</v>
      </c>
      <c r="B72" s="1" t="str">
        <f aca="false">AMP_invivo_sekarang!B72</f>
        <v>Karimzadeh_et_al.</v>
      </c>
      <c r="C72" s="1" t="n">
        <f aca="false">AMP_invivo_sekarang!C72</f>
        <v>2016</v>
      </c>
      <c r="D72" s="1" t="str">
        <f aca="false">AMP_invivo_sekarang!D72</f>
        <v>control</v>
      </c>
      <c r="E72" s="1" t="str">
        <f aca="false">AMP_invivo_sekarang!E72</f>
        <v>control</v>
      </c>
      <c r="F72" s="1" t="n">
        <f aca="false">IF(E72="control",1,IF(E72="peptide",2,IF(E72="crude_peptide",3,4)))</f>
        <v>1</v>
      </c>
      <c r="G72" s="1" t="str">
        <f aca="false">AMP_invivo_sekarang!F72</f>
        <v>control</v>
      </c>
      <c r="H72" s="27" t="n">
        <f aca="false">AMP_invivo_sekarang!G72</f>
        <v>0</v>
      </c>
      <c r="I72" s="2" t="n">
        <f aca="false">H72</f>
        <v>0</v>
      </c>
      <c r="J72" s="1" t="str">
        <f aca="false">AMP_invivo_sekarang!H72</f>
        <v>ROSS_308</v>
      </c>
      <c r="K72" s="1" t="n">
        <f aca="false">IF(J72="Arbor_Acres", 1, IF(J72="ROSS_308", 2, IF(J72="Cobb_500", 3, IF(J72="Lohman_Brown", 4, IF(J72="Lingnan", 5, IF(J72="Unknown", 6, 7))))))</f>
        <v>2</v>
      </c>
      <c r="L72" s="1" t="str">
        <f aca="false">AMP_invivo_sekarang!I72</f>
        <v>male</v>
      </c>
      <c r="M72" s="1" t="n">
        <f aca="false">IF(L72="male", 1, IF(L72="female", 2, 3))</f>
        <v>1</v>
      </c>
      <c r="N72" s="1" t="str">
        <f aca="false">AMP_invivo_sekarang!J72</f>
        <v>1-28</v>
      </c>
      <c r="O72" s="1" t="str">
        <f aca="false">AMP_invivo_sekarang!K72</f>
        <v>29-42</v>
      </c>
      <c r="P72" s="1" t="str">
        <f aca="false">AMP_invivo_sekarang!L72</f>
        <v>1-42</v>
      </c>
      <c r="Q72" s="4" t="n">
        <v>1152.92</v>
      </c>
      <c r="R72" s="4" t="n">
        <v>39.64</v>
      </c>
      <c r="S72" s="4" t="n">
        <v>57.71</v>
      </c>
      <c r="T72" s="4" t="n">
        <v>1.46</v>
      </c>
      <c r="U72" s="4" t="n">
        <v>2228.92</v>
      </c>
      <c r="V72" s="4" t="n">
        <v>76.86</v>
      </c>
      <c r="W72" s="4" t="n">
        <v>160.29</v>
      </c>
      <c r="X72" s="4" t="n">
        <v>2.09</v>
      </c>
      <c r="Y72" s="4" t="n">
        <v>2228.92</v>
      </c>
      <c r="Z72" s="4" t="n">
        <v>52.05</v>
      </c>
      <c r="AA72" s="4" t="n">
        <v>109</v>
      </c>
      <c r="AB72" s="4" t="n">
        <v>2.09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 t="n">
        <v>70.64</v>
      </c>
      <c r="AY72" s="4" t="n">
        <v>71.5</v>
      </c>
      <c r="AZ72" s="4" t="n">
        <v>62.74</v>
      </c>
      <c r="BA72" s="4"/>
      <c r="BB72" s="4"/>
      <c r="BC72" s="4"/>
      <c r="BD72" s="4" t="n">
        <v>70.32</v>
      </c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 t="n">
        <v>8.19</v>
      </c>
      <c r="CY72" s="4"/>
      <c r="CZ72" s="4"/>
      <c r="DA72" s="4"/>
      <c r="DB72" s="4"/>
      <c r="DC72" s="4" t="n">
        <v>8.49</v>
      </c>
      <c r="DD72" s="4"/>
      <c r="DE72" s="4"/>
      <c r="DF72" s="4"/>
      <c r="DG72" s="4"/>
      <c r="DH72" s="4"/>
      <c r="DI72" s="4"/>
      <c r="DJ72" s="4" t="n">
        <v>1857.61</v>
      </c>
      <c r="DK72" s="4" t="n">
        <v>1740.43</v>
      </c>
      <c r="DL72" s="4" t="n">
        <v>1582.25</v>
      </c>
      <c r="DM72" s="4" t="n">
        <v>199.36</v>
      </c>
      <c r="DN72" s="4" t="n">
        <v>193.5</v>
      </c>
      <c r="DO72" s="4" t="n">
        <v>172</v>
      </c>
      <c r="DP72" s="4" t="n">
        <f aca="false">DJ72/DM72</f>
        <v>9.31786717495987</v>
      </c>
      <c r="DQ72" s="4" t="n">
        <f aca="false">DK72/DN72</f>
        <v>8.99447028423773</v>
      </c>
      <c r="DR72" s="4" t="n">
        <f aca="false">DL72/DO72</f>
        <v>9.19912790697674</v>
      </c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 t="n">
        <v>1726.76333333333</v>
      </c>
      <c r="FS72" s="4" t="n">
        <v>188.286666666667</v>
      </c>
      <c r="FT72" s="4" t="n">
        <v>9.1709273094218</v>
      </c>
      <c r="FU72" s="4"/>
    </row>
    <row r="73" customFormat="false" ht="12.8" hidden="false" customHeight="false" outlineLevel="0" collapsed="false">
      <c r="A73" s="1" t="n">
        <f aca="false">AMP_invivo_sekarang!A73</f>
        <v>25</v>
      </c>
      <c r="B73" s="1" t="str">
        <f aca="false">AMP_invivo_sekarang!B73</f>
        <v>Karimzadeh_et_al.</v>
      </c>
      <c r="C73" s="1" t="n">
        <f aca="false">AMP_invivo_sekarang!C73</f>
        <v>2016</v>
      </c>
      <c r="D73" s="1" t="str">
        <f aca="false">AMP_invivo_sekarang!D73</f>
        <v>canola_bioactive_peptide</v>
      </c>
      <c r="E73" s="1" t="str">
        <f aca="false">AMP_invivo_sekarang!E73</f>
        <v>purified_peptide</v>
      </c>
      <c r="F73" s="1" t="n">
        <f aca="false">IF(E73="control",1,IF(E73="peptide",2,IF(E73="crude_peptide",3,4)))</f>
        <v>4</v>
      </c>
      <c r="G73" s="1" t="str">
        <f aca="false">AMP_invivo_sekarang!F73</f>
        <v>feed</v>
      </c>
      <c r="H73" s="27" t="n">
        <f aca="false">AMP_invivo_sekarang!G73</f>
        <v>100</v>
      </c>
      <c r="I73" s="2" t="n">
        <f aca="false">H73</f>
        <v>100</v>
      </c>
      <c r="J73" s="1" t="str">
        <f aca="false">AMP_invivo_sekarang!H73</f>
        <v>ROSS_308</v>
      </c>
      <c r="K73" s="1" t="n">
        <f aca="false">IF(J73="Arbor_Acres", 1, IF(J73="ROSS_308", 2, IF(J73="Cobb_500", 3, IF(J73="Lohman_Brown", 4, IF(J73="Lingnan", 5, IF(J73="Unknown", 6, 7))))))</f>
        <v>2</v>
      </c>
      <c r="L73" s="1" t="str">
        <f aca="false">AMP_invivo_sekarang!I73</f>
        <v>male</v>
      </c>
      <c r="M73" s="1" t="n">
        <f aca="false">IF(L73="male", 1, IF(L73="female", 2, 3))</f>
        <v>1</v>
      </c>
      <c r="N73" s="1" t="str">
        <f aca="false">AMP_invivo_sekarang!J73</f>
        <v>1-28</v>
      </c>
      <c r="O73" s="1" t="str">
        <f aca="false">AMP_invivo_sekarang!K73</f>
        <v>29-42</v>
      </c>
      <c r="P73" s="1" t="str">
        <f aca="false">AMP_invivo_sekarang!L73</f>
        <v>1-42</v>
      </c>
      <c r="Q73" s="4" t="n">
        <v>1164.12</v>
      </c>
      <c r="R73" s="4" t="n">
        <v>40.04</v>
      </c>
      <c r="S73" s="4" t="n">
        <v>58.36</v>
      </c>
      <c r="T73" s="4" t="n">
        <v>1.46</v>
      </c>
      <c r="U73" s="4" t="n">
        <v>2240.12</v>
      </c>
      <c r="V73" s="4" t="n">
        <v>76.86</v>
      </c>
      <c r="W73" s="4" t="n">
        <v>159.93</v>
      </c>
      <c r="X73" s="4" t="n">
        <v>2.08</v>
      </c>
      <c r="Y73" s="4" t="n">
        <v>2240.12</v>
      </c>
      <c r="Z73" s="4" t="n">
        <v>52.31</v>
      </c>
      <c r="AA73" s="4" t="n">
        <v>109.15</v>
      </c>
      <c r="AB73" s="4" t="n">
        <v>2.09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 t="n">
        <v>74.5</v>
      </c>
      <c r="AY73" s="4" t="n">
        <v>71.7</v>
      </c>
      <c r="AZ73" s="4" t="n">
        <v>74.86</v>
      </c>
      <c r="BA73" s="4"/>
      <c r="BB73" s="4"/>
      <c r="BC73" s="4"/>
      <c r="BD73" s="4" t="n">
        <v>65.66</v>
      </c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27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27"/>
      <c r="CU73" s="4"/>
      <c r="CV73" s="4"/>
      <c r="CW73" s="4"/>
      <c r="CX73" s="27" t="n">
        <v>7.94</v>
      </c>
      <c r="CY73" s="4"/>
      <c r="CZ73" s="4"/>
      <c r="DA73" s="4"/>
      <c r="DB73" s="4"/>
      <c r="DC73" s="4" t="n">
        <v>8.12</v>
      </c>
      <c r="DD73" s="4"/>
      <c r="DE73" s="4"/>
      <c r="DF73" s="4"/>
      <c r="DG73" s="4"/>
      <c r="DH73" s="4"/>
      <c r="DI73" s="4"/>
      <c r="DJ73" s="4" t="n">
        <v>1861.5</v>
      </c>
      <c r="DK73" s="4" t="n">
        <v>1748.35</v>
      </c>
      <c r="DL73" s="4" t="n">
        <v>1630.83</v>
      </c>
      <c r="DM73" s="4" t="n">
        <v>191.6</v>
      </c>
      <c r="DN73" s="4" t="n">
        <v>187.25</v>
      </c>
      <c r="DO73" s="4" t="n">
        <v>175.5</v>
      </c>
      <c r="DP73" s="4" t="n">
        <f aca="false">DJ73/DM73</f>
        <v>9.71555323590814</v>
      </c>
      <c r="DQ73" s="4" t="n">
        <f aca="false">DK73/DN73</f>
        <v>9.3369826435247</v>
      </c>
      <c r="DR73" s="4" t="n">
        <f aca="false">DL73/DO73</f>
        <v>9.29247863247863</v>
      </c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 t="n">
        <v>1746.89333333333</v>
      </c>
      <c r="FS73" s="4" t="n">
        <v>184.783333333333</v>
      </c>
      <c r="FT73" s="4" t="n">
        <v>9.45373861278975</v>
      </c>
      <c r="FU73" s="4"/>
    </row>
    <row r="74" customFormat="false" ht="12.8" hidden="false" customHeight="false" outlineLevel="0" collapsed="false">
      <c r="A74" s="1" t="n">
        <f aca="false">AMP_invivo_sekarang!A74</f>
        <v>25</v>
      </c>
      <c r="B74" s="1" t="str">
        <f aca="false">AMP_invivo_sekarang!B74</f>
        <v>Karimzadeh_et_al.</v>
      </c>
      <c r="C74" s="1" t="n">
        <f aca="false">AMP_invivo_sekarang!C74</f>
        <v>2016</v>
      </c>
      <c r="D74" s="1" t="str">
        <f aca="false">AMP_invivo_sekarang!D74</f>
        <v>canola_bioactive_peptide</v>
      </c>
      <c r="E74" s="1" t="str">
        <f aca="false">AMP_invivo_sekarang!E74</f>
        <v>purified_peptide</v>
      </c>
      <c r="F74" s="1" t="n">
        <f aca="false">IF(E74="control",1,IF(E74="peptide",2,IF(E74="crude_peptide",3,4)))</f>
        <v>4</v>
      </c>
      <c r="G74" s="1" t="str">
        <f aca="false">AMP_invivo_sekarang!F74</f>
        <v>feed</v>
      </c>
      <c r="H74" s="27" t="n">
        <f aca="false">AMP_invivo_sekarang!G74</f>
        <v>150</v>
      </c>
      <c r="I74" s="2" t="n">
        <f aca="false">H74</f>
        <v>150</v>
      </c>
      <c r="J74" s="1" t="str">
        <f aca="false">AMP_invivo_sekarang!H74</f>
        <v>ROSS_308</v>
      </c>
      <c r="K74" s="1" t="n">
        <f aca="false">IF(J74="Arbor_Acres", 1, IF(J74="ROSS_308", 2, IF(J74="Cobb_500", 3, IF(J74="Lohman_Brown", 4, IF(J74="Lingnan", 5, IF(J74="Unknown", 6, 7))))))</f>
        <v>2</v>
      </c>
      <c r="L74" s="1" t="str">
        <f aca="false">AMP_invivo_sekarang!I74</f>
        <v>male</v>
      </c>
      <c r="M74" s="1" t="n">
        <f aca="false">IF(L74="male", 1, IF(L74="female", 2, 3))</f>
        <v>1</v>
      </c>
      <c r="N74" s="1" t="str">
        <f aca="false">AMP_invivo_sekarang!J74</f>
        <v>1-28</v>
      </c>
      <c r="O74" s="1" t="str">
        <f aca="false">AMP_invivo_sekarang!K74</f>
        <v>29-42</v>
      </c>
      <c r="P74" s="1" t="str">
        <f aca="false">AMP_invivo_sekarang!L74</f>
        <v>1-42</v>
      </c>
      <c r="Q74" s="4" t="n">
        <v>1164.96</v>
      </c>
      <c r="R74" s="4" t="n">
        <v>40.07</v>
      </c>
      <c r="S74" s="4" t="n">
        <v>57.36</v>
      </c>
      <c r="T74" s="4" t="n">
        <v>1.43</v>
      </c>
      <c r="U74" s="4" t="n">
        <v>2267.96</v>
      </c>
      <c r="V74" s="4" t="n">
        <v>78.79</v>
      </c>
      <c r="W74" s="4" t="n">
        <v>162.71</v>
      </c>
      <c r="X74" s="4" t="n">
        <v>2.06</v>
      </c>
      <c r="Y74" s="4" t="n">
        <v>2267.96</v>
      </c>
      <c r="Z74" s="4" t="n">
        <v>52.98</v>
      </c>
      <c r="AA74" s="4" t="n">
        <v>110.04</v>
      </c>
      <c r="AB74" s="4" t="n">
        <v>2.08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 t="n">
        <v>71.9</v>
      </c>
      <c r="AY74" s="4" t="n">
        <v>71.9</v>
      </c>
      <c r="AZ74" s="4" t="n">
        <v>67.8</v>
      </c>
      <c r="BA74" s="4"/>
      <c r="BB74" s="4"/>
      <c r="BC74" s="4"/>
      <c r="BD74" s="4" t="n">
        <v>61.5</v>
      </c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27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27"/>
      <c r="CU74" s="4"/>
      <c r="CV74" s="4"/>
      <c r="CW74" s="4"/>
      <c r="CX74" s="27" t="n">
        <v>7.3</v>
      </c>
      <c r="CY74" s="4"/>
      <c r="CZ74" s="4"/>
      <c r="DA74" s="4"/>
      <c r="DB74" s="4"/>
      <c r="DC74" s="4" t="n">
        <v>7.83</v>
      </c>
      <c r="DD74" s="4"/>
      <c r="DE74" s="4"/>
      <c r="DF74" s="4"/>
      <c r="DG74" s="4"/>
      <c r="DH74" s="4"/>
      <c r="DI74" s="4"/>
      <c r="DJ74" s="4" t="n">
        <v>1867.5</v>
      </c>
      <c r="DK74" s="4" t="n">
        <v>1833.25</v>
      </c>
      <c r="DL74" s="4" t="n">
        <v>1583</v>
      </c>
      <c r="DM74" s="4" t="n">
        <v>185.5</v>
      </c>
      <c r="DN74" s="4" t="n">
        <v>181.5</v>
      </c>
      <c r="DO74" s="4" t="n">
        <v>171.25</v>
      </c>
      <c r="DP74" s="4" t="n">
        <f aca="false">DJ74/DM74</f>
        <v>10.0673854447439</v>
      </c>
      <c r="DQ74" s="4" t="n">
        <f aca="false">DK74/DN74</f>
        <v>10.1005509641873</v>
      </c>
      <c r="DR74" s="4" t="n">
        <f aca="false">DL74/DO74</f>
        <v>9.24379562043796</v>
      </c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 t="n">
        <v>1761.25</v>
      </c>
      <c r="FS74" s="4" t="n">
        <v>179.416666666667</v>
      </c>
      <c r="FT74" s="4" t="n">
        <v>9.81653506734789</v>
      </c>
      <c r="FU74" s="4"/>
    </row>
    <row r="75" customFormat="false" ht="12.8" hidden="false" customHeight="false" outlineLevel="0" collapsed="false">
      <c r="A75" s="1" t="n">
        <f aca="false">AMP_invivo_sekarang!A75</f>
        <v>25</v>
      </c>
      <c r="B75" s="1" t="str">
        <f aca="false">AMP_invivo_sekarang!B75</f>
        <v>Karimzadeh_et_al.</v>
      </c>
      <c r="C75" s="1" t="n">
        <f aca="false">AMP_invivo_sekarang!C75</f>
        <v>2016</v>
      </c>
      <c r="D75" s="1" t="str">
        <f aca="false">AMP_invivo_sekarang!D75</f>
        <v>canola_bioactive_peptide</v>
      </c>
      <c r="E75" s="1" t="str">
        <f aca="false">AMP_invivo_sekarang!E75</f>
        <v>purified_peptide</v>
      </c>
      <c r="F75" s="1" t="n">
        <f aca="false">IF(E75="control",1,IF(E75="peptide",2,IF(E75="crude_peptide",3,4)))</f>
        <v>4</v>
      </c>
      <c r="G75" s="1" t="str">
        <f aca="false">AMP_invivo_sekarang!F75</f>
        <v>feed</v>
      </c>
      <c r="H75" s="27" t="n">
        <f aca="false">AMP_invivo_sekarang!G75</f>
        <v>200</v>
      </c>
      <c r="I75" s="2" t="n">
        <f aca="false">H75</f>
        <v>200</v>
      </c>
      <c r="J75" s="1" t="str">
        <f aca="false">AMP_invivo_sekarang!H75</f>
        <v>ROSS_308</v>
      </c>
      <c r="K75" s="1" t="n">
        <f aca="false">IF(J75="Arbor_Acres", 1, IF(J75="ROSS_308", 2, IF(J75="Cobb_500", 3, IF(J75="Lohman_Brown", 4, IF(J75="Lingnan", 5, IF(J75="Unknown", 6, 7))))))</f>
        <v>2</v>
      </c>
      <c r="L75" s="1" t="str">
        <f aca="false">AMP_invivo_sekarang!I75</f>
        <v>male</v>
      </c>
      <c r="M75" s="1" t="n">
        <f aca="false">IF(L75="male", 1, IF(L75="female", 2, 3))</f>
        <v>1</v>
      </c>
      <c r="N75" s="1" t="str">
        <f aca="false">AMP_invivo_sekarang!J75</f>
        <v>1-28</v>
      </c>
      <c r="O75" s="1" t="str">
        <f aca="false">AMP_invivo_sekarang!K75</f>
        <v>29-42</v>
      </c>
      <c r="P75" s="1" t="str">
        <f aca="false">AMP_invivo_sekarang!L75</f>
        <v>1-42</v>
      </c>
      <c r="Q75" s="4" t="n">
        <v>1233</v>
      </c>
      <c r="R75" s="4" t="n">
        <v>42.5</v>
      </c>
      <c r="S75" s="4" t="n">
        <v>57.46</v>
      </c>
      <c r="T75" s="4" t="n">
        <v>1.35</v>
      </c>
      <c r="U75" s="4" t="n">
        <v>2374</v>
      </c>
      <c r="V75" s="4" t="n">
        <v>81.5</v>
      </c>
      <c r="W75" s="4" t="n">
        <v>161.79</v>
      </c>
      <c r="X75" s="4" t="n">
        <v>1.99</v>
      </c>
      <c r="Y75" s="4" t="n">
        <v>2374</v>
      </c>
      <c r="Z75" s="4" t="n">
        <v>55.5</v>
      </c>
      <c r="AA75" s="4" t="n">
        <v>109.63</v>
      </c>
      <c r="AB75" s="4" t="n">
        <v>1.98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 t="n">
        <v>67.7</v>
      </c>
      <c r="AY75" s="4" t="n">
        <v>74</v>
      </c>
      <c r="AZ75" s="4" t="n">
        <v>61.5</v>
      </c>
      <c r="BA75" s="4"/>
      <c r="BB75" s="4"/>
      <c r="BC75" s="4"/>
      <c r="BD75" s="4" t="n">
        <v>71.06</v>
      </c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27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27"/>
      <c r="CU75" s="4"/>
      <c r="CV75" s="4"/>
      <c r="CW75" s="4"/>
      <c r="CX75" s="27" t="n">
        <v>7.02</v>
      </c>
      <c r="CY75" s="4"/>
      <c r="CZ75" s="4"/>
      <c r="DA75" s="4"/>
      <c r="DB75" s="4"/>
      <c r="DC75" s="4" t="n">
        <v>7.64</v>
      </c>
      <c r="DD75" s="4"/>
      <c r="DE75" s="4"/>
      <c r="DF75" s="4"/>
      <c r="DG75" s="4"/>
      <c r="DH75" s="4"/>
      <c r="DI75" s="4"/>
      <c r="DJ75" s="4" t="n">
        <v>1995.75</v>
      </c>
      <c r="DK75" s="4" t="n">
        <v>1838.5</v>
      </c>
      <c r="DL75" s="4" t="n">
        <v>1595.25</v>
      </c>
      <c r="DM75" s="4" t="n">
        <v>178.5</v>
      </c>
      <c r="DN75" s="4" t="n">
        <v>173</v>
      </c>
      <c r="DO75" s="4" t="n">
        <v>165.5</v>
      </c>
      <c r="DP75" s="4" t="n">
        <f aca="false">DJ75/DM75</f>
        <v>11.1806722689076</v>
      </c>
      <c r="DQ75" s="4" t="n">
        <f aca="false">DK75/DN75</f>
        <v>10.6271676300578</v>
      </c>
      <c r="DR75" s="4" t="n">
        <f aca="false">DL75/DO75</f>
        <v>9.63897280966767</v>
      </c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 t="n">
        <v>1809.83333333333</v>
      </c>
      <c r="FS75" s="4" t="n">
        <v>172.333333333333</v>
      </c>
      <c r="FT75" s="4" t="n">
        <v>10.5019342359768</v>
      </c>
      <c r="FU75" s="4"/>
    </row>
    <row r="76" customFormat="false" ht="12.8" hidden="false" customHeight="false" outlineLevel="0" collapsed="false">
      <c r="A76" s="1" t="n">
        <f aca="false">AMP_invivo_sekarang!A76</f>
        <v>25</v>
      </c>
      <c r="B76" s="1" t="str">
        <f aca="false">AMP_invivo_sekarang!B76</f>
        <v>Karimzadeh_et_al.</v>
      </c>
      <c r="C76" s="1" t="n">
        <f aca="false">AMP_invivo_sekarang!C76</f>
        <v>2016</v>
      </c>
      <c r="D76" s="1" t="str">
        <f aca="false">AMP_invivo_sekarang!D76</f>
        <v>canola_bioactive_peptide</v>
      </c>
      <c r="E76" s="1" t="str">
        <f aca="false">AMP_invivo_sekarang!E76</f>
        <v>purified_peptide</v>
      </c>
      <c r="F76" s="1" t="n">
        <f aca="false">IF(E76="control",1,IF(E76="peptide",2,IF(E76="crude_peptide",3,4)))</f>
        <v>4</v>
      </c>
      <c r="G76" s="1" t="str">
        <f aca="false">AMP_invivo_sekarang!F76</f>
        <v>feed</v>
      </c>
      <c r="H76" s="27" t="n">
        <f aca="false">AMP_invivo_sekarang!G76</f>
        <v>250</v>
      </c>
      <c r="I76" s="2" t="n">
        <f aca="false">H76</f>
        <v>250</v>
      </c>
      <c r="J76" s="1" t="str">
        <f aca="false">AMP_invivo_sekarang!H76</f>
        <v>ROSS_308</v>
      </c>
      <c r="K76" s="1" t="n">
        <f aca="false">IF(J76="Arbor_Acres", 1, IF(J76="ROSS_308", 2, IF(J76="Cobb_500", 3, IF(J76="Lohman_Brown", 4, IF(J76="Lingnan", 5, IF(J76="Unknown", 6, 7))))))</f>
        <v>2</v>
      </c>
      <c r="L76" s="1" t="str">
        <f aca="false">AMP_invivo_sekarang!I76</f>
        <v>male</v>
      </c>
      <c r="M76" s="1" t="n">
        <f aca="false">IF(L76="male", 1, IF(L76="female", 2, 3))</f>
        <v>1</v>
      </c>
      <c r="N76" s="1" t="str">
        <f aca="false">AMP_invivo_sekarang!J76</f>
        <v>1-28</v>
      </c>
      <c r="O76" s="1" t="str">
        <f aca="false">AMP_invivo_sekarang!K76</f>
        <v>29-42</v>
      </c>
      <c r="P76" s="1" t="str">
        <f aca="false">AMP_invivo_sekarang!L76</f>
        <v>1-42</v>
      </c>
      <c r="Q76" s="4" t="n">
        <v>1273.04</v>
      </c>
      <c r="R76" s="4" t="n">
        <v>43.93</v>
      </c>
      <c r="S76" s="4" t="n">
        <v>58.18</v>
      </c>
      <c r="T76" s="4" t="n">
        <v>1.32</v>
      </c>
      <c r="U76" s="4" t="n">
        <v>2462.04</v>
      </c>
      <c r="V76" s="4" t="n">
        <v>84.93</v>
      </c>
      <c r="W76" s="4" t="n">
        <v>162.57</v>
      </c>
      <c r="X76" s="4" t="n">
        <v>1.92</v>
      </c>
      <c r="Y76" s="4" t="n">
        <v>2462.04</v>
      </c>
      <c r="Z76" s="4" t="n">
        <v>57.6</v>
      </c>
      <c r="AA76" s="4" t="n">
        <v>110.38</v>
      </c>
      <c r="AB76" s="4" t="n">
        <v>1.92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 t="n">
        <v>74.6</v>
      </c>
      <c r="AY76" s="4" t="n">
        <v>74.3</v>
      </c>
      <c r="AZ76" s="4" t="n">
        <v>67.9</v>
      </c>
      <c r="BA76" s="4"/>
      <c r="BB76" s="4"/>
      <c r="BC76" s="4"/>
      <c r="BD76" s="4" t="n">
        <v>76.54</v>
      </c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27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27"/>
      <c r="CU76" s="4"/>
      <c r="CV76" s="4"/>
      <c r="CW76" s="4"/>
      <c r="CX76" s="27" t="n">
        <v>6.15</v>
      </c>
      <c r="CY76" s="4"/>
      <c r="CZ76" s="4"/>
      <c r="DA76" s="4"/>
      <c r="DB76" s="4"/>
      <c r="DC76" s="4" t="n">
        <v>6.54</v>
      </c>
      <c r="DD76" s="4"/>
      <c r="DE76" s="4"/>
      <c r="DF76" s="4"/>
      <c r="DG76" s="4"/>
      <c r="DH76" s="4"/>
      <c r="DI76" s="4"/>
      <c r="DJ76" s="4" t="n">
        <v>2007.5</v>
      </c>
      <c r="DK76" s="4" t="n">
        <v>1927.5</v>
      </c>
      <c r="DL76" s="4" t="n">
        <v>1775.75</v>
      </c>
      <c r="DM76" s="4" t="n">
        <v>178.25</v>
      </c>
      <c r="DN76" s="4" t="n">
        <v>170.75</v>
      </c>
      <c r="DO76" s="4" t="n">
        <v>168.75</v>
      </c>
      <c r="DP76" s="4" t="n">
        <f aca="false">DJ76/DM76</f>
        <v>11.2622720897616</v>
      </c>
      <c r="DQ76" s="4" t="n">
        <f aca="false">DK76/DN76</f>
        <v>11.2884333821376</v>
      </c>
      <c r="DR76" s="4" t="n">
        <f aca="false">DL76/DO76</f>
        <v>10.522962962963</v>
      </c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 t="n">
        <v>1903.58333333333</v>
      </c>
      <c r="FS76" s="4" t="n">
        <v>172.583333333333</v>
      </c>
      <c r="FT76" s="4" t="n">
        <v>11.0299372283921</v>
      </c>
      <c r="FU76" s="4"/>
    </row>
    <row r="77" customFormat="false" ht="12.8" hidden="false" customHeight="false" outlineLevel="0" collapsed="false">
      <c r="A77" s="1" t="n">
        <f aca="false">AMP_invivo_sekarang!A77</f>
        <v>26</v>
      </c>
      <c r="B77" s="1" t="str">
        <f aca="false">AMP_invivo_sekarang!B77</f>
        <v>Karimzadeh_et_al.</v>
      </c>
      <c r="C77" s="1" t="n">
        <f aca="false">AMP_invivo_sekarang!C77</f>
        <v>2017</v>
      </c>
      <c r="D77" s="1" t="str">
        <f aca="false">AMP_invivo_sekarang!D77</f>
        <v>control</v>
      </c>
      <c r="E77" s="1" t="str">
        <f aca="false">AMP_invivo_sekarang!E77</f>
        <v>control</v>
      </c>
      <c r="F77" s="1" t="n">
        <f aca="false">IF(E77="control",1,IF(E77="peptide",2,IF(E77="crude_peptide",3,4)))</f>
        <v>1</v>
      </c>
      <c r="G77" s="1" t="str">
        <f aca="false">AMP_invivo_sekarang!F77</f>
        <v>control</v>
      </c>
      <c r="H77" s="27" t="n">
        <f aca="false">AMP_invivo_sekarang!G77</f>
        <v>0</v>
      </c>
      <c r="I77" s="2" t="n">
        <f aca="false">H77</f>
        <v>0</v>
      </c>
      <c r="J77" s="1" t="str">
        <f aca="false">AMP_invivo_sekarang!H77</f>
        <v>ROSS_308</v>
      </c>
      <c r="K77" s="1" t="n">
        <f aca="false">IF(J77="Arbor_Acres", 1, IF(J77="ROSS_308", 2, IF(J77="Cobb_500", 3, IF(J77="Lohman_Brown", 4, IF(J77="Lingnan", 5, IF(J77="Unknown", 6, 7))))))</f>
        <v>2</v>
      </c>
      <c r="L77" s="1" t="str">
        <f aca="false">AMP_invivo_sekarang!I77</f>
        <v>male</v>
      </c>
      <c r="M77" s="1" t="n">
        <f aca="false">IF(L77="male", 1, IF(L77="female", 2, 3))</f>
        <v>1</v>
      </c>
      <c r="N77" s="1" t="str">
        <f aca="false">AMP_invivo_sekarang!J77</f>
        <v>1-28</v>
      </c>
      <c r="O77" s="1" t="str">
        <f aca="false">AMP_invivo_sekarang!K77</f>
        <v>29-42</v>
      </c>
      <c r="P77" s="1" t="str">
        <f aca="false">AMP_invivo_sekarang!L77</f>
        <v>1-42</v>
      </c>
      <c r="Q77" s="4"/>
      <c r="R77" s="4"/>
      <c r="S77" s="4"/>
      <c r="T77" s="4"/>
      <c r="U77" s="4"/>
      <c r="V77" s="4"/>
      <c r="W77" s="4"/>
      <c r="X77" s="4"/>
      <c r="Y77" s="4"/>
      <c r="Z77" s="4" t="n">
        <v>52.05</v>
      </c>
      <c r="AA77" s="4" t="n">
        <v>91.9</v>
      </c>
      <c r="AB77" s="4" t="n">
        <v>1.77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 t="n">
        <v>3.45</v>
      </c>
      <c r="BP77" s="4"/>
      <c r="BQ77" s="4"/>
      <c r="BR77" s="4"/>
      <c r="BS77" s="4" t="n">
        <v>140</v>
      </c>
      <c r="BT77" s="4"/>
      <c r="BU77" s="4" t="n">
        <v>40.2</v>
      </c>
      <c r="BV77" s="4"/>
      <c r="BW77" s="4"/>
      <c r="BX77" s="4" t="n">
        <v>4.69</v>
      </c>
      <c r="BY77" s="4"/>
      <c r="BZ77" s="4"/>
      <c r="CA77" s="4"/>
      <c r="CB77" s="4" t="n">
        <v>185</v>
      </c>
      <c r="CC77" s="4"/>
      <c r="CD77" s="4" t="n">
        <v>36.7</v>
      </c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 t="n">
        <v>0.2</v>
      </c>
      <c r="EE77" s="4" t="n">
        <v>0.5</v>
      </c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 t="n">
        <v>2.3</v>
      </c>
      <c r="FD77" s="4"/>
      <c r="FE77" s="4"/>
      <c r="FF77" s="4"/>
      <c r="FG77" s="4"/>
      <c r="FH77" s="4" t="n">
        <v>11.4</v>
      </c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</row>
    <row r="78" customFormat="false" ht="12.8" hidden="false" customHeight="false" outlineLevel="0" collapsed="false">
      <c r="A78" s="1" t="n">
        <f aca="false">AMP_invivo_sekarang!A78</f>
        <v>26</v>
      </c>
      <c r="B78" s="1" t="str">
        <f aca="false">AMP_invivo_sekarang!B78</f>
        <v>Karimzadeh_et_al.</v>
      </c>
      <c r="C78" s="1" t="n">
        <f aca="false">AMP_invivo_sekarang!C78</f>
        <v>2017</v>
      </c>
      <c r="D78" s="1" t="str">
        <f aca="false">AMP_invivo_sekarang!D78</f>
        <v>canola_bioactive_peptide</v>
      </c>
      <c r="E78" s="1" t="str">
        <f aca="false">AMP_invivo_sekarang!E78</f>
        <v>purified_peptide</v>
      </c>
      <c r="F78" s="1" t="n">
        <f aca="false">IF(E78="control",1,IF(E78="peptide",2,IF(E78="crude_peptide",3,4)))</f>
        <v>4</v>
      </c>
      <c r="G78" s="1" t="str">
        <f aca="false">AMP_invivo_sekarang!F78</f>
        <v>feed</v>
      </c>
      <c r="H78" s="27" t="n">
        <f aca="false">AMP_invivo_sekarang!G78</f>
        <v>100</v>
      </c>
      <c r="I78" s="2" t="n">
        <f aca="false">H78</f>
        <v>100</v>
      </c>
      <c r="J78" s="1" t="str">
        <f aca="false">AMP_invivo_sekarang!H78</f>
        <v>ROSS_308</v>
      </c>
      <c r="K78" s="1" t="n">
        <f aca="false">IF(J78="Arbor_Acres", 1, IF(J78="ROSS_308", 2, IF(J78="Cobb_500", 3, IF(J78="Lohman_Brown", 4, IF(J78="Lingnan", 5, IF(J78="Unknown", 6, 7))))))</f>
        <v>2</v>
      </c>
      <c r="L78" s="1" t="str">
        <f aca="false">AMP_invivo_sekarang!I78</f>
        <v>male</v>
      </c>
      <c r="M78" s="1" t="n">
        <f aca="false">IF(L78="male", 1, IF(L78="female", 2, 3))</f>
        <v>1</v>
      </c>
      <c r="N78" s="1" t="str">
        <f aca="false">AMP_invivo_sekarang!J78</f>
        <v>1-28</v>
      </c>
      <c r="O78" s="1" t="str">
        <f aca="false">AMP_invivo_sekarang!K78</f>
        <v>29-42</v>
      </c>
      <c r="P78" s="1" t="str">
        <f aca="false">AMP_invivo_sekarang!L78</f>
        <v>1-42</v>
      </c>
      <c r="Q78" s="4"/>
      <c r="R78" s="4"/>
      <c r="S78" s="4"/>
      <c r="T78" s="4"/>
      <c r="U78" s="4"/>
      <c r="V78" s="4"/>
      <c r="W78" s="4"/>
      <c r="X78" s="4"/>
      <c r="Y78" s="4"/>
      <c r="Z78" s="27" t="n">
        <v>52.31</v>
      </c>
      <c r="AA78" s="4" t="n">
        <v>92.24</v>
      </c>
      <c r="AB78" s="4" t="n">
        <v>1.76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 t="n">
        <v>3.55</v>
      </c>
      <c r="BP78" s="4"/>
      <c r="BQ78" s="4"/>
      <c r="BR78" s="4"/>
      <c r="BS78" s="4" t="n">
        <v>109</v>
      </c>
      <c r="BT78" s="4"/>
      <c r="BU78" s="4" t="n">
        <v>34.3</v>
      </c>
      <c r="BV78" s="4"/>
      <c r="BW78" s="4"/>
      <c r="BX78" s="4" t="n">
        <v>3.74</v>
      </c>
      <c r="BY78" s="4"/>
      <c r="BZ78" s="4"/>
      <c r="CA78" s="4"/>
      <c r="CB78" s="4" t="n">
        <v>127</v>
      </c>
      <c r="CC78" s="4"/>
      <c r="CD78" s="4" t="n">
        <v>37.8</v>
      </c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 t="n">
        <v>0.2</v>
      </c>
      <c r="EE78" s="4" t="n">
        <v>0.5</v>
      </c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 t="n">
        <v>2.1</v>
      </c>
      <c r="FD78" s="4"/>
      <c r="FE78" s="4"/>
      <c r="FF78" s="4"/>
      <c r="FG78" s="4"/>
      <c r="FH78" s="4" t="n">
        <v>10.8</v>
      </c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</row>
    <row r="79" customFormat="false" ht="12.8" hidden="false" customHeight="false" outlineLevel="0" collapsed="false">
      <c r="A79" s="1" t="n">
        <f aca="false">AMP_invivo_sekarang!A79</f>
        <v>26</v>
      </c>
      <c r="B79" s="1" t="str">
        <f aca="false">AMP_invivo_sekarang!B79</f>
        <v>Karimzadeh_et_al.</v>
      </c>
      <c r="C79" s="1" t="n">
        <f aca="false">AMP_invivo_sekarang!C79</f>
        <v>2017</v>
      </c>
      <c r="D79" s="1" t="str">
        <f aca="false">AMP_invivo_sekarang!D79</f>
        <v>canola_bioactive_peptide</v>
      </c>
      <c r="E79" s="1" t="str">
        <f aca="false">AMP_invivo_sekarang!E79</f>
        <v>purified_peptide</v>
      </c>
      <c r="F79" s="1" t="n">
        <f aca="false">IF(E79="control",1,IF(E79="peptide",2,IF(E79="crude_peptide",3,4)))</f>
        <v>4</v>
      </c>
      <c r="G79" s="1" t="str">
        <f aca="false">AMP_invivo_sekarang!F79</f>
        <v>feed</v>
      </c>
      <c r="H79" s="27" t="n">
        <f aca="false">AMP_invivo_sekarang!G79</f>
        <v>150</v>
      </c>
      <c r="I79" s="2" t="n">
        <f aca="false">H79</f>
        <v>150</v>
      </c>
      <c r="J79" s="1" t="str">
        <f aca="false">AMP_invivo_sekarang!H79</f>
        <v>ROSS_308</v>
      </c>
      <c r="K79" s="1" t="n">
        <f aca="false">IF(J79="Arbor_Acres", 1, IF(J79="ROSS_308", 2, IF(J79="Cobb_500", 3, IF(J79="Lohman_Brown", 4, IF(J79="Lingnan", 5, IF(J79="Unknown", 6, 7))))))</f>
        <v>2</v>
      </c>
      <c r="L79" s="1" t="str">
        <f aca="false">AMP_invivo_sekarang!I79</f>
        <v>male</v>
      </c>
      <c r="M79" s="1" t="n">
        <f aca="false">IF(L79="male", 1, IF(L79="female", 2, 3))</f>
        <v>1</v>
      </c>
      <c r="N79" s="1" t="str">
        <f aca="false">AMP_invivo_sekarang!J79</f>
        <v>1-28</v>
      </c>
      <c r="O79" s="1" t="str">
        <f aca="false">AMP_invivo_sekarang!K79</f>
        <v>29-42</v>
      </c>
      <c r="P79" s="1" t="str">
        <f aca="false">AMP_invivo_sekarang!L79</f>
        <v>1-42</v>
      </c>
      <c r="Q79" s="4"/>
      <c r="R79" s="4"/>
      <c r="S79" s="4"/>
      <c r="T79" s="4"/>
      <c r="U79" s="4"/>
      <c r="V79" s="4"/>
      <c r="W79" s="4"/>
      <c r="X79" s="4"/>
      <c r="Y79" s="4"/>
      <c r="Z79" s="27" t="n">
        <v>52.98</v>
      </c>
      <c r="AA79" s="4" t="n">
        <v>92.48</v>
      </c>
      <c r="AB79" s="4" t="n">
        <v>1.75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 t="n">
        <v>3.77</v>
      </c>
      <c r="BP79" s="4"/>
      <c r="BQ79" s="4"/>
      <c r="BR79" s="4"/>
      <c r="BS79" s="4" t="n">
        <v>105</v>
      </c>
      <c r="BT79" s="4"/>
      <c r="BU79" s="4" t="n">
        <v>36.3</v>
      </c>
      <c r="BV79" s="4"/>
      <c r="BW79" s="4"/>
      <c r="BX79" s="4" t="n">
        <v>3.82</v>
      </c>
      <c r="BY79" s="4"/>
      <c r="BZ79" s="4"/>
      <c r="CA79" s="4"/>
      <c r="CB79" s="4" t="n">
        <v>126</v>
      </c>
      <c r="CC79" s="4"/>
      <c r="CD79" s="4" t="n">
        <v>38</v>
      </c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 t="n">
        <v>0.2</v>
      </c>
      <c r="EE79" s="4" t="n">
        <v>0.5</v>
      </c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 t="n">
        <v>2.7</v>
      </c>
      <c r="FD79" s="4"/>
      <c r="FE79" s="4"/>
      <c r="FF79" s="4"/>
      <c r="FG79" s="4"/>
      <c r="FH79" s="4" t="n">
        <v>11.4</v>
      </c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</row>
    <row r="80" customFormat="false" ht="12.8" hidden="false" customHeight="false" outlineLevel="0" collapsed="false">
      <c r="A80" s="1" t="n">
        <f aca="false">AMP_invivo_sekarang!A80</f>
        <v>26</v>
      </c>
      <c r="B80" s="1" t="str">
        <f aca="false">AMP_invivo_sekarang!B80</f>
        <v>Karimzadeh_et_al.</v>
      </c>
      <c r="C80" s="1" t="n">
        <f aca="false">AMP_invivo_sekarang!C80</f>
        <v>2017</v>
      </c>
      <c r="D80" s="1" t="str">
        <f aca="false">AMP_invivo_sekarang!D80</f>
        <v>canola_bioactive_peptide</v>
      </c>
      <c r="E80" s="1" t="str">
        <f aca="false">AMP_invivo_sekarang!E80</f>
        <v>purified_peptide</v>
      </c>
      <c r="F80" s="1" t="n">
        <f aca="false">IF(E80="control",1,IF(E80="peptide",2,IF(E80="crude_peptide",3,4)))</f>
        <v>4</v>
      </c>
      <c r="G80" s="1" t="str">
        <f aca="false">AMP_invivo_sekarang!F80</f>
        <v>feed</v>
      </c>
      <c r="H80" s="27" t="n">
        <f aca="false">AMP_invivo_sekarang!G80</f>
        <v>200</v>
      </c>
      <c r="I80" s="2" t="n">
        <f aca="false">H80</f>
        <v>200</v>
      </c>
      <c r="J80" s="1" t="str">
        <f aca="false">AMP_invivo_sekarang!H80</f>
        <v>ROSS_308</v>
      </c>
      <c r="K80" s="1" t="n">
        <f aca="false">IF(J80="Arbor_Acres", 1, IF(J80="ROSS_308", 2, IF(J80="Cobb_500", 3, IF(J80="Lohman_Brown", 4, IF(J80="Lingnan", 5, IF(J80="Unknown", 6, 7))))))</f>
        <v>2</v>
      </c>
      <c r="L80" s="1" t="str">
        <f aca="false">AMP_invivo_sekarang!I80</f>
        <v>male</v>
      </c>
      <c r="M80" s="1" t="n">
        <f aca="false">IF(L80="male", 1, IF(L80="female", 2, 3))</f>
        <v>1</v>
      </c>
      <c r="N80" s="1" t="str">
        <f aca="false">AMP_invivo_sekarang!J80</f>
        <v>1-28</v>
      </c>
      <c r="O80" s="1" t="str">
        <f aca="false">AMP_invivo_sekarang!K80</f>
        <v>29-42</v>
      </c>
      <c r="P80" s="1" t="str">
        <f aca="false">AMP_invivo_sekarang!L80</f>
        <v>1-42</v>
      </c>
      <c r="Q80" s="4"/>
      <c r="R80" s="4"/>
      <c r="S80" s="4"/>
      <c r="T80" s="4"/>
      <c r="U80" s="4"/>
      <c r="V80" s="4"/>
      <c r="W80" s="4"/>
      <c r="X80" s="4"/>
      <c r="Y80" s="4"/>
      <c r="Z80" s="27" t="n">
        <v>55.5</v>
      </c>
      <c r="AA80" s="27" t="n">
        <v>92.26</v>
      </c>
      <c r="AB80" s="4" t="n">
        <v>1.66</v>
      </c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 t="n">
        <v>3.91</v>
      </c>
      <c r="BP80" s="4"/>
      <c r="BQ80" s="4"/>
      <c r="BR80" s="4"/>
      <c r="BS80" s="4" t="n">
        <v>108</v>
      </c>
      <c r="BT80" s="4"/>
      <c r="BU80" s="4" t="n">
        <v>23</v>
      </c>
      <c r="BV80" s="4"/>
      <c r="BW80" s="4"/>
      <c r="BX80" s="4" t="n">
        <v>2.72</v>
      </c>
      <c r="BY80" s="4"/>
      <c r="BZ80" s="4"/>
      <c r="CA80" s="4"/>
      <c r="CB80" s="4" t="n">
        <v>119</v>
      </c>
      <c r="CC80" s="4"/>
      <c r="CD80" s="4" t="n">
        <v>41.7</v>
      </c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 t="n">
        <v>0.2</v>
      </c>
      <c r="EE80" s="4" t="n">
        <v>0.6</v>
      </c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 t="n">
        <v>3.4</v>
      </c>
      <c r="FD80" s="4"/>
      <c r="FE80" s="4"/>
      <c r="FF80" s="4"/>
      <c r="FG80" s="4"/>
      <c r="FH80" s="4" t="n">
        <v>18.7</v>
      </c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</row>
    <row r="81" customFormat="false" ht="12.8" hidden="false" customHeight="false" outlineLevel="0" collapsed="false">
      <c r="A81" s="1" t="n">
        <f aca="false">AMP_invivo_sekarang!A81</f>
        <v>26</v>
      </c>
      <c r="B81" s="1" t="str">
        <f aca="false">AMP_invivo_sekarang!B81</f>
        <v>Karimzadeh_et_al.</v>
      </c>
      <c r="C81" s="1" t="n">
        <f aca="false">AMP_invivo_sekarang!C81</f>
        <v>2017</v>
      </c>
      <c r="D81" s="1" t="str">
        <f aca="false">AMP_invivo_sekarang!D81</f>
        <v>canola_bioactive_peptide</v>
      </c>
      <c r="E81" s="1" t="str">
        <f aca="false">AMP_invivo_sekarang!E81</f>
        <v>purified_peptide</v>
      </c>
      <c r="F81" s="1" t="n">
        <f aca="false">IF(E81="control",1,IF(E81="peptide",2,IF(E81="crude_peptide",3,4)))</f>
        <v>4</v>
      </c>
      <c r="G81" s="1" t="str">
        <f aca="false">AMP_invivo_sekarang!F81</f>
        <v>feed</v>
      </c>
      <c r="H81" s="27" t="n">
        <f aca="false">AMP_invivo_sekarang!G81</f>
        <v>250</v>
      </c>
      <c r="I81" s="2" t="n">
        <f aca="false">H81</f>
        <v>250</v>
      </c>
      <c r="J81" s="1" t="str">
        <f aca="false">AMP_invivo_sekarang!H81</f>
        <v>ROSS_308</v>
      </c>
      <c r="K81" s="1" t="n">
        <f aca="false">IF(J81="Arbor_Acres", 1, IF(J81="ROSS_308", 2, IF(J81="Cobb_500", 3, IF(J81="Lohman_Brown", 4, IF(J81="Lingnan", 5, IF(J81="Unknown", 6, 7))))))</f>
        <v>2</v>
      </c>
      <c r="L81" s="1" t="str">
        <f aca="false">AMP_invivo_sekarang!I81</f>
        <v>male</v>
      </c>
      <c r="M81" s="1" t="n">
        <f aca="false">IF(L81="male", 1, IF(L81="female", 2, 3))</f>
        <v>1</v>
      </c>
      <c r="N81" s="1" t="str">
        <f aca="false">AMP_invivo_sekarang!J81</f>
        <v>1-28</v>
      </c>
      <c r="O81" s="1" t="str">
        <f aca="false">AMP_invivo_sekarang!K81</f>
        <v>29-42</v>
      </c>
      <c r="P81" s="1" t="str">
        <f aca="false">AMP_invivo_sekarang!L81</f>
        <v>1-42</v>
      </c>
      <c r="Q81" s="4"/>
      <c r="R81" s="4"/>
      <c r="S81" s="4"/>
      <c r="T81" s="4"/>
      <c r="U81" s="4"/>
      <c r="V81" s="4"/>
      <c r="W81" s="4"/>
      <c r="X81" s="4"/>
      <c r="Y81" s="4"/>
      <c r="Z81" s="27" t="n">
        <v>57.6</v>
      </c>
      <c r="AA81" s="27" t="n">
        <v>92.98</v>
      </c>
      <c r="AB81" s="4" t="n">
        <v>1.61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 t="n">
        <v>3.86</v>
      </c>
      <c r="BP81" s="4"/>
      <c r="BQ81" s="4"/>
      <c r="BR81" s="4"/>
      <c r="BS81" s="4" t="n">
        <v>106</v>
      </c>
      <c r="BT81" s="4"/>
      <c r="BU81" s="4" t="n">
        <v>22.3</v>
      </c>
      <c r="BV81" s="4"/>
      <c r="BW81" s="4"/>
      <c r="BX81" s="4" t="n">
        <v>2.62</v>
      </c>
      <c r="BY81" s="4"/>
      <c r="BZ81" s="4"/>
      <c r="CA81" s="4"/>
      <c r="CB81" s="4" t="n">
        <v>121</v>
      </c>
      <c r="CC81" s="4"/>
      <c r="CD81" s="4" t="n">
        <v>39.1</v>
      </c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 t="n">
        <v>0.2</v>
      </c>
      <c r="EE81" s="4" t="n">
        <v>0.6</v>
      </c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 t="n">
        <v>3.2</v>
      </c>
      <c r="FD81" s="4"/>
      <c r="FE81" s="4"/>
      <c r="FF81" s="4"/>
      <c r="FG81" s="4"/>
      <c r="FH81" s="4" t="n">
        <v>19</v>
      </c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</row>
    <row r="82" customFormat="false" ht="12.8" hidden="false" customHeight="false" outlineLevel="0" collapsed="false">
      <c r="A82" s="1" t="n">
        <f aca="false">AMP_invivo_sekarang!A82</f>
        <v>27</v>
      </c>
      <c r="B82" s="1" t="str">
        <f aca="false">AMP_invivo_sekarang!B82</f>
        <v>Bai_et_al.</v>
      </c>
      <c r="C82" s="1" t="n">
        <f aca="false">AMP_invivo_sekarang!C82</f>
        <v>2019</v>
      </c>
      <c r="D82" s="1" t="str">
        <f aca="false">AMP_invivo_sekarang!D82</f>
        <v>control</v>
      </c>
      <c r="E82" s="1" t="str">
        <f aca="false">AMP_invivo_sekarang!E82</f>
        <v>control</v>
      </c>
      <c r="F82" s="1" t="n">
        <f aca="false">IF(E82="control",1,IF(E82="peptide",2,IF(E82="crude_peptide",3,4)))</f>
        <v>1</v>
      </c>
      <c r="G82" s="1" t="str">
        <f aca="false">AMP_invivo_sekarang!F82</f>
        <v>control</v>
      </c>
      <c r="H82" s="27" t="n">
        <f aca="false">AMP_invivo_sekarang!G82</f>
        <v>0</v>
      </c>
      <c r="I82" s="2" t="n">
        <f aca="false">H82</f>
        <v>0</v>
      </c>
      <c r="J82" s="1" t="str">
        <f aca="false">AMP_invivo_sekarang!H82</f>
        <v>Arbor_Acres</v>
      </c>
      <c r="K82" s="1" t="n">
        <f aca="false">IF(J82="Arbor_Acres", 1, IF(J82="ROSS_308", 2, IF(J82="Cobb_500", 3, IF(J82="Lohman_Brown", 4, IF(J82="Lingnan", 5, IF(J82="Unknown", 6, 7))))))</f>
        <v>1</v>
      </c>
      <c r="L82" s="1" t="str">
        <f aca="false">AMP_invivo_sekarang!I82</f>
        <v>mix</v>
      </c>
      <c r="M82" s="1" t="n">
        <f aca="false">IF(L82="male", 1, IF(L82="female", 2, 3))</f>
        <v>3</v>
      </c>
      <c r="N82" s="1" t="str">
        <f aca="false">AMP_invivo_sekarang!J82</f>
        <v>1-21</v>
      </c>
      <c r="O82" s="1" t="str">
        <f aca="false">AMP_invivo_sekarang!K82</f>
        <v>22-42</v>
      </c>
      <c r="P82" s="1" t="str">
        <f aca="false">AMP_invivo_sekarang!L82</f>
        <v>1-42</v>
      </c>
      <c r="Q82" s="4" t="n">
        <v>964.4</v>
      </c>
      <c r="R82" s="4" t="n">
        <v>38.38</v>
      </c>
      <c r="S82" s="4" t="n">
        <v>55.81</v>
      </c>
      <c r="T82" s="4" t="n">
        <v>1.56</v>
      </c>
      <c r="U82" s="4" t="n">
        <v>2679.04</v>
      </c>
      <c r="V82" s="4" t="n">
        <v>82.81</v>
      </c>
      <c r="W82" s="4" t="n">
        <v>166.36</v>
      </c>
      <c r="X82" s="4" t="n">
        <v>1.9</v>
      </c>
      <c r="Y82" s="4" t="n">
        <f aca="false">U82</f>
        <v>2679.04</v>
      </c>
      <c r="Z82" s="4" t="n">
        <v>111.99</v>
      </c>
      <c r="AA82" s="4" t="n">
        <v>215.18</v>
      </c>
      <c r="AB82" s="4" t="n">
        <v>1.87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 t="n">
        <v>8.04</v>
      </c>
      <c r="CO82" s="4" t="n">
        <v>7.04</v>
      </c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 t="n">
        <v>8.53</v>
      </c>
      <c r="DB82" s="4" t="n">
        <v>8.05</v>
      </c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 t="n">
        <v>1.85</v>
      </c>
      <c r="EJ82" s="4" t="n">
        <v>30.45</v>
      </c>
      <c r="EK82" s="4" t="n">
        <v>5.12</v>
      </c>
      <c r="EL82" s="4" t="n">
        <v>33.65</v>
      </c>
      <c r="EM82" s="4" t="n">
        <v>2.49</v>
      </c>
      <c r="EN82" s="4" t="n">
        <v>0.94</v>
      </c>
      <c r="EO82" s="4" t="n">
        <v>4.79</v>
      </c>
      <c r="EP82" s="4" t="n">
        <v>1.58</v>
      </c>
      <c r="EQ82" s="4" t="n">
        <v>1.26</v>
      </c>
      <c r="ER82" s="4" t="n">
        <v>5.08</v>
      </c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</row>
    <row r="83" customFormat="false" ht="12.8" hidden="false" customHeight="false" outlineLevel="0" collapsed="false">
      <c r="A83" s="1" t="n">
        <f aca="false">AMP_invivo_sekarang!A83</f>
        <v>27</v>
      </c>
      <c r="B83" s="1" t="str">
        <f aca="false">AMP_invivo_sekarang!B83</f>
        <v>Bai_et_al.</v>
      </c>
      <c r="C83" s="1" t="n">
        <f aca="false">AMP_invivo_sekarang!C83</f>
        <v>2019</v>
      </c>
      <c r="D83" s="1" t="str">
        <f aca="false">AMP_invivo_sekarang!D83</f>
        <v>cecropin</v>
      </c>
      <c r="E83" s="1" t="str">
        <f aca="false">AMP_invivo_sekarang!E83</f>
        <v>purified_peptide</v>
      </c>
      <c r="F83" s="1" t="n">
        <f aca="false">IF(E83="control",1,IF(E83="peptide",2,IF(E83="crude_peptide",3,4)))</f>
        <v>4</v>
      </c>
      <c r="G83" s="1" t="str">
        <f aca="false">AMP_invivo_sekarang!F83</f>
        <v>feed</v>
      </c>
      <c r="H83" s="27" t="n">
        <f aca="false">AMP_invivo_sekarang!G83</f>
        <v>300</v>
      </c>
      <c r="I83" s="2" t="n">
        <f aca="false">H83</f>
        <v>300</v>
      </c>
      <c r="J83" s="1" t="str">
        <f aca="false">AMP_invivo_sekarang!H83</f>
        <v>Arbor_Acres</v>
      </c>
      <c r="K83" s="1" t="n">
        <f aca="false">IF(J83="Arbor_Acres", 1, IF(J83="ROSS_308", 2, IF(J83="Cobb_500", 3, IF(J83="Lohman_Brown", 4, IF(J83="Lingnan", 5, IF(J83="Unknown", 6, 7))))))</f>
        <v>1</v>
      </c>
      <c r="L83" s="1" t="str">
        <f aca="false">AMP_invivo_sekarang!I83</f>
        <v>mix</v>
      </c>
      <c r="M83" s="1" t="n">
        <f aca="false">IF(L83="male", 1, IF(L83="female", 2, 3))</f>
        <v>3</v>
      </c>
      <c r="N83" s="1" t="str">
        <f aca="false">AMP_invivo_sekarang!J83</f>
        <v>1-21</v>
      </c>
      <c r="O83" s="1" t="str">
        <f aca="false">AMP_invivo_sekarang!K83</f>
        <v>22-42</v>
      </c>
      <c r="P83" s="1" t="str">
        <f aca="false">AMP_invivo_sekarang!L83</f>
        <v>1-42</v>
      </c>
      <c r="Q83" s="4" t="n">
        <v>965.14</v>
      </c>
      <c r="R83" s="4" t="n">
        <v>38.68</v>
      </c>
      <c r="S83" s="4" t="n">
        <v>56.46</v>
      </c>
      <c r="T83" s="4" t="n">
        <v>1.55</v>
      </c>
      <c r="U83" s="4" t="n">
        <v>2691.23</v>
      </c>
      <c r="V83" s="4" t="n">
        <v>83.82</v>
      </c>
      <c r="W83" s="4" t="n">
        <v>166.52</v>
      </c>
      <c r="X83" s="4" t="n">
        <v>1.88</v>
      </c>
      <c r="Y83" s="4" t="n">
        <f aca="false">U83</f>
        <v>2691.23</v>
      </c>
      <c r="Z83" s="4" t="n">
        <v>113.22</v>
      </c>
      <c r="AA83" s="4" t="n">
        <v>215.3</v>
      </c>
      <c r="AB83" s="4" t="n">
        <v>1.85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 t="n">
        <v>7.51</v>
      </c>
      <c r="CO83" s="4" t="n">
        <v>6.7</v>
      </c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 t="n">
        <v>8.54</v>
      </c>
      <c r="DB83" s="4" t="n">
        <v>8.13</v>
      </c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 t="n">
        <v>2.25</v>
      </c>
      <c r="EJ83" s="4" t="n">
        <v>31.5</v>
      </c>
      <c r="EK83" s="4" t="n">
        <v>5.25</v>
      </c>
      <c r="EL83" s="4" t="n">
        <v>34.5</v>
      </c>
      <c r="EM83" s="4" t="n">
        <v>2.52</v>
      </c>
      <c r="EN83" s="4" t="n">
        <v>0.96</v>
      </c>
      <c r="EO83" s="4" t="n">
        <v>5.12</v>
      </c>
      <c r="EP83" s="4" t="n">
        <v>1.64</v>
      </c>
      <c r="EQ83" s="4" t="n">
        <v>1.28</v>
      </c>
      <c r="ER83" s="4" t="n">
        <v>5.12</v>
      </c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</row>
    <row r="84" customFormat="false" ht="12.8" hidden="false" customHeight="false" outlineLevel="0" collapsed="false">
      <c r="A84" s="1" t="n">
        <f aca="false">AMP_invivo_sekarang!A84</f>
        <v>27</v>
      </c>
      <c r="B84" s="1" t="str">
        <f aca="false">AMP_invivo_sekarang!B84</f>
        <v>Bai_et_al.</v>
      </c>
      <c r="C84" s="1" t="n">
        <f aca="false">AMP_invivo_sekarang!C84</f>
        <v>2019</v>
      </c>
      <c r="D84" s="1" t="str">
        <f aca="false">AMP_invivo_sekarang!D84</f>
        <v>cecropin</v>
      </c>
      <c r="E84" s="1" t="str">
        <f aca="false">AMP_invivo_sekarang!E84</f>
        <v>purified_peptide</v>
      </c>
      <c r="F84" s="1" t="n">
        <f aca="false">IF(E84="control",1,IF(E84="peptide",2,IF(E84="crude_peptide",3,4)))</f>
        <v>4</v>
      </c>
      <c r="G84" s="1" t="str">
        <f aca="false">AMP_invivo_sekarang!F84</f>
        <v>feed</v>
      </c>
      <c r="H84" s="27" t="n">
        <f aca="false">AMP_invivo_sekarang!G84</f>
        <v>600</v>
      </c>
      <c r="I84" s="2" t="n">
        <f aca="false">H84</f>
        <v>600</v>
      </c>
      <c r="J84" s="1" t="str">
        <f aca="false">AMP_invivo_sekarang!H84</f>
        <v>Arbor_Acres</v>
      </c>
      <c r="K84" s="1" t="n">
        <f aca="false">IF(J84="Arbor_Acres", 1, IF(J84="ROSS_308", 2, IF(J84="Cobb_500", 3, IF(J84="Lohman_Brown", 4, IF(J84="Lingnan", 5, IF(J84="Unknown", 6, 7))))))</f>
        <v>1</v>
      </c>
      <c r="L84" s="1" t="str">
        <f aca="false">AMP_invivo_sekarang!I84</f>
        <v>mix</v>
      </c>
      <c r="M84" s="1" t="n">
        <f aca="false">IF(L84="male", 1, IF(L84="female", 2, 3))</f>
        <v>3</v>
      </c>
      <c r="N84" s="1" t="str">
        <f aca="false">AMP_invivo_sekarang!J84</f>
        <v>1-21</v>
      </c>
      <c r="O84" s="1" t="str">
        <f aca="false">AMP_invivo_sekarang!K84</f>
        <v>22-42</v>
      </c>
      <c r="P84" s="1" t="str">
        <f aca="false">AMP_invivo_sekarang!L84</f>
        <v>1-42</v>
      </c>
      <c r="Q84" s="4" t="n">
        <v>967.14</v>
      </c>
      <c r="R84" s="4" t="n">
        <v>38.54</v>
      </c>
      <c r="S84" s="4" t="n">
        <v>56.6</v>
      </c>
      <c r="T84" s="4" t="n">
        <v>1.54</v>
      </c>
      <c r="U84" s="4" t="n">
        <v>2713.08</v>
      </c>
      <c r="V84" s="4" t="n">
        <v>83.98</v>
      </c>
      <c r="W84" s="4" t="n">
        <v>168.54</v>
      </c>
      <c r="X84" s="4" t="n">
        <v>1.89</v>
      </c>
      <c r="Y84" s="4" t="n">
        <f aca="false">U84</f>
        <v>2713.08</v>
      </c>
      <c r="Z84" s="4" t="n">
        <v>118.13</v>
      </c>
      <c r="AA84" s="4" t="n">
        <v>217.62</v>
      </c>
      <c r="AB84" s="4" t="n">
        <v>1.79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 t="n">
        <v>7.35</v>
      </c>
      <c r="CO84" s="4" t="n">
        <v>6.64</v>
      </c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 t="n">
        <v>8.62</v>
      </c>
      <c r="DB84" s="4" t="n">
        <v>8.19</v>
      </c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 t="n">
        <v>2.5</v>
      </c>
      <c r="EJ84" s="4" t="n">
        <v>35.25</v>
      </c>
      <c r="EK84" s="4" t="n">
        <v>5.5</v>
      </c>
      <c r="EL84" s="4" t="n">
        <v>37.5</v>
      </c>
      <c r="EM84" s="4" t="n">
        <v>2.65</v>
      </c>
      <c r="EN84" s="4" t="n">
        <v>1.02</v>
      </c>
      <c r="EO84" s="4" t="n">
        <v>5.21</v>
      </c>
      <c r="EP84" s="4" t="n">
        <v>1.81</v>
      </c>
      <c r="EQ84" s="4" t="n">
        <v>1.32</v>
      </c>
      <c r="ER84" s="4" t="n">
        <v>5.46</v>
      </c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</row>
    <row r="85" customFormat="false" ht="12.8" hidden="false" customHeight="false" outlineLevel="0" collapsed="false">
      <c r="A85" s="1" t="n">
        <f aca="false">AMP_invivo_sekarang!A85</f>
        <v>28</v>
      </c>
      <c r="B85" s="1" t="str">
        <f aca="false">AMP_invivo_sekarang!B85</f>
        <v>Bai_et_al.</v>
      </c>
      <c r="C85" s="1" t="n">
        <f aca="false">AMP_invivo_sekarang!C85</f>
        <v>2019</v>
      </c>
      <c r="D85" s="1" t="str">
        <f aca="false">AMP_invivo_sekarang!D85</f>
        <v>control</v>
      </c>
      <c r="E85" s="1" t="str">
        <f aca="false">AMP_invivo_sekarang!E85</f>
        <v>control</v>
      </c>
      <c r="F85" s="1" t="n">
        <f aca="false">IF(E85="control",1,IF(E85="peptide",2,IF(E85="crude_peptide",3,4)))</f>
        <v>1</v>
      </c>
      <c r="G85" s="1" t="str">
        <f aca="false">AMP_invivo_sekarang!F85</f>
        <v>control</v>
      </c>
      <c r="H85" s="27" t="n">
        <f aca="false">AMP_invivo_sekarang!G85</f>
        <v>0</v>
      </c>
      <c r="I85" s="2" t="n">
        <f aca="false">H85</f>
        <v>0</v>
      </c>
      <c r="J85" s="1" t="str">
        <f aca="false">AMP_invivo_sekarang!H85</f>
        <v>Arbor_Acres</v>
      </c>
      <c r="K85" s="1" t="n">
        <f aca="false">IF(J85="Arbor_Acres", 1, IF(J85="ROSS_308", 2, IF(J85="Cobb_500", 3, IF(J85="Lohman_Brown", 4, IF(J85="Lingnan", 5, IF(J85="Unknown", 6, 7))))))</f>
        <v>1</v>
      </c>
      <c r="L85" s="1" t="str">
        <f aca="false">AMP_invivo_sekarang!I85</f>
        <v>mix</v>
      </c>
      <c r="M85" s="1" t="n">
        <f aca="false">IF(L85="male", 1, IF(L85="female", 2, 3))</f>
        <v>3</v>
      </c>
      <c r="N85" s="1" t="str">
        <f aca="false">AMP_invivo_sekarang!J85</f>
        <v>1-21</v>
      </c>
      <c r="O85" s="1" t="str">
        <f aca="false">AMP_invivo_sekarang!K85</f>
        <v>22-42</v>
      </c>
      <c r="P85" s="1" t="str">
        <f aca="false">AMP_invivo_sekarang!L85</f>
        <v>1-42</v>
      </c>
      <c r="Q85" s="4" t="n">
        <v>964.4</v>
      </c>
      <c r="R85" s="4" t="n">
        <v>38.38</v>
      </c>
      <c r="S85" s="4" t="n">
        <v>55.81</v>
      </c>
      <c r="T85" s="4" t="n">
        <v>1.56</v>
      </c>
      <c r="U85" s="4" t="n">
        <v>2679.04</v>
      </c>
      <c r="V85" s="4" t="n">
        <v>82.81</v>
      </c>
      <c r="W85" s="4" t="n">
        <v>166.36</v>
      </c>
      <c r="X85" s="4" t="n">
        <v>1.9</v>
      </c>
      <c r="Y85" s="4" t="n">
        <f aca="false">U85</f>
        <v>2679.04</v>
      </c>
      <c r="Z85" s="4" t="n">
        <v>111.99</v>
      </c>
      <c r="AA85" s="4" t="n">
        <v>215.18</v>
      </c>
      <c r="AB85" s="4" t="n">
        <v>1.87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 t="n">
        <v>8.04</v>
      </c>
      <c r="CO85" s="4" t="n">
        <v>7.04</v>
      </c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 t="n">
        <v>8.53</v>
      </c>
      <c r="DB85" s="4" t="n">
        <v>8.05</v>
      </c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 t="n">
        <v>1.85</v>
      </c>
      <c r="EJ85" s="4" t="n">
        <v>30.45</v>
      </c>
      <c r="EK85" s="4" t="n">
        <v>5.12</v>
      </c>
      <c r="EL85" s="4" t="n">
        <v>33.65</v>
      </c>
      <c r="EM85" s="4" t="n">
        <v>2.49</v>
      </c>
      <c r="EN85" s="4" t="n">
        <v>0.94</v>
      </c>
      <c r="EO85" s="4" t="n">
        <v>4.79</v>
      </c>
      <c r="EP85" s="4" t="n">
        <v>1.58</v>
      </c>
      <c r="EQ85" s="4" t="n">
        <v>1.26</v>
      </c>
      <c r="ER85" s="4" t="n">
        <v>5.08</v>
      </c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</row>
    <row r="86" customFormat="false" ht="12.8" hidden="false" customHeight="false" outlineLevel="0" collapsed="false">
      <c r="A86" s="1" t="n">
        <f aca="false">AMP_invivo_sekarang!A86</f>
        <v>28</v>
      </c>
      <c r="B86" s="1" t="str">
        <f aca="false">AMP_invivo_sekarang!B86</f>
        <v>Bai_et_al.</v>
      </c>
      <c r="C86" s="1" t="n">
        <f aca="false">AMP_invivo_sekarang!C86</f>
        <v>2019</v>
      </c>
      <c r="D86" s="1" t="str">
        <f aca="false">AMP_invivo_sekarang!D86</f>
        <v>cecropin</v>
      </c>
      <c r="E86" s="1" t="str">
        <f aca="false">AMP_invivo_sekarang!E86</f>
        <v>purified_peptide</v>
      </c>
      <c r="F86" s="1" t="n">
        <f aca="false">IF(E86="control",1,IF(E86="peptide",2,IF(E86="crude_peptide",3,4)))</f>
        <v>4</v>
      </c>
      <c r="G86" s="1" t="str">
        <f aca="false">AMP_invivo_sekarang!F86</f>
        <v>feed</v>
      </c>
      <c r="H86" s="27" t="n">
        <f aca="false">AMP_invivo_sekarang!G86</f>
        <v>300</v>
      </c>
      <c r="I86" s="2" t="n">
        <f aca="false">H86</f>
        <v>300</v>
      </c>
      <c r="J86" s="1" t="str">
        <f aca="false">AMP_invivo_sekarang!H86</f>
        <v>Arbor_Acres</v>
      </c>
      <c r="K86" s="1" t="n">
        <f aca="false">IF(J86="Arbor_Acres", 1, IF(J86="ROSS_308", 2, IF(J86="Cobb_500", 3, IF(J86="Lohman_Brown", 4, IF(J86="Lingnan", 5, IF(J86="Unknown", 6, 7))))))</f>
        <v>1</v>
      </c>
      <c r="L86" s="1" t="str">
        <f aca="false">AMP_invivo_sekarang!I86</f>
        <v>mix</v>
      </c>
      <c r="M86" s="1" t="n">
        <f aca="false">IF(L86="male", 1, IF(L86="female", 2, 3))</f>
        <v>3</v>
      </c>
      <c r="N86" s="1" t="str">
        <f aca="false">AMP_invivo_sekarang!J86</f>
        <v>1-21</v>
      </c>
      <c r="O86" s="1" t="str">
        <f aca="false">AMP_invivo_sekarang!K86</f>
        <v>22-42</v>
      </c>
      <c r="P86" s="1" t="str">
        <f aca="false">AMP_invivo_sekarang!L86</f>
        <v>1-42</v>
      </c>
      <c r="Q86" s="4" t="n">
        <v>966.11</v>
      </c>
      <c r="R86" s="4" t="n">
        <v>39.25</v>
      </c>
      <c r="S86" s="4" t="n">
        <v>56.86</v>
      </c>
      <c r="T86" s="4" t="n">
        <v>1.54</v>
      </c>
      <c r="U86" s="4" t="n">
        <v>2713.79</v>
      </c>
      <c r="V86" s="4" t="n">
        <v>83.94</v>
      </c>
      <c r="W86" s="4" t="n">
        <v>167.94</v>
      </c>
      <c r="X86" s="4" t="n">
        <v>1.87</v>
      </c>
      <c r="Y86" s="4" t="n">
        <f aca="false">U86</f>
        <v>2713.79</v>
      </c>
      <c r="Z86" s="4" t="n">
        <v>114.32</v>
      </c>
      <c r="AA86" s="4" t="n">
        <v>216.4</v>
      </c>
      <c r="AB86" s="4" t="n">
        <v>1.81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 t="n">
        <v>7.32</v>
      </c>
      <c r="CO86" s="4" t="n">
        <v>6.54</v>
      </c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 t="n">
        <v>8.76</v>
      </c>
      <c r="DB86" s="4" t="n">
        <v>8.17</v>
      </c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 t="n">
        <v>2.5</v>
      </c>
      <c r="EJ86" s="4" t="n">
        <v>33.75</v>
      </c>
      <c r="EK86" s="4" t="n">
        <v>5.5</v>
      </c>
      <c r="EL86" s="4" t="n">
        <v>36.5</v>
      </c>
      <c r="EM86" s="4" t="n">
        <v>2.58</v>
      </c>
      <c r="EN86" s="4" t="n">
        <v>0.99</v>
      </c>
      <c r="EO86" s="4" t="n">
        <v>5.14</v>
      </c>
      <c r="EP86" s="4" t="n">
        <v>1.78</v>
      </c>
      <c r="EQ86" s="4" t="n">
        <v>1.3</v>
      </c>
      <c r="ER86" s="4" t="n">
        <v>5.24</v>
      </c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</row>
    <row r="87" customFormat="false" ht="12.8" hidden="false" customHeight="false" outlineLevel="0" collapsed="false">
      <c r="A87" s="1" t="n">
        <f aca="false">AMP_invivo_sekarang!A87</f>
        <v>28</v>
      </c>
      <c r="B87" s="1" t="str">
        <f aca="false">AMP_invivo_sekarang!B87</f>
        <v>Bai_et_al.</v>
      </c>
      <c r="C87" s="1" t="n">
        <f aca="false">AMP_invivo_sekarang!C87</f>
        <v>2019</v>
      </c>
      <c r="D87" s="1" t="str">
        <f aca="false">AMP_invivo_sekarang!D87</f>
        <v>cecropin</v>
      </c>
      <c r="E87" s="1" t="str">
        <f aca="false">AMP_invivo_sekarang!E87</f>
        <v>purified_peptide</v>
      </c>
      <c r="F87" s="1" t="n">
        <f aca="false">IF(E87="control",1,IF(E87="peptide",2,IF(E87="crude_peptide",3,4)))</f>
        <v>4</v>
      </c>
      <c r="G87" s="1" t="str">
        <f aca="false">AMP_invivo_sekarang!F87</f>
        <v>feed</v>
      </c>
      <c r="H87" s="27" t="n">
        <f aca="false">AMP_invivo_sekarang!G87</f>
        <v>600</v>
      </c>
      <c r="I87" s="2" t="n">
        <f aca="false">H87</f>
        <v>600</v>
      </c>
      <c r="J87" s="1" t="str">
        <f aca="false">AMP_invivo_sekarang!H87</f>
        <v>Arbor_Acres</v>
      </c>
      <c r="K87" s="1" t="n">
        <f aca="false">IF(J87="Arbor_Acres", 1, IF(J87="ROSS_308", 2, IF(J87="Cobb_500", 3, IF(J87="Lohman_Brown", 4, IF(J87="Lingnan", 5, IF(J87="Unknown", 6, 7))))))</f>
        <v>1</v>
      </c>
      <c r="L87" s="1" t="str">
        <f aca="false">AMP_invivo_sekarang!I87</f>
        <v>mix</v>
      </c>
      <c r="M87" s="1" t="n">
        <f aca="false">IF(L87="male", 1, IF(L87="female", 2, 3))</f>
        <v>3</v>
      </c>
      <c r="N87" s="1" t="str">
        <f aca="false">AMP_invivo_sekarang!J87</f>
        <v>1-21</v>
      </c>
      <c r="O87" s="1" t="str">
        <f aca="false">AMP_invivo_sekarang!K87</f>
        <v>22-42</v>
      </c>
      <c r="P87" s="1" t="str">
        <f aca="false">AMP_invivo_sekarang!L87</f>
        <v>1-42</v>
      </c>
      <c r="Q87" s="4" t="n">
        <v>969.94</v>
      </c>
      <c r="R87" s="4" t="n">
        <v>38.96</v>
      </c>
      <c r="S87" s="4" t="n">
        <v>56.98</v>
      </c>
      <c r="T87" s="4" t="n">
        <v>1.53</v>
      </c>
      <c r="U87" s="4" t="n">
        <v>2731.49</v>
      </c>
      <c r="V87" s="4" t="n">
        <v>84.34</v>
      </c>
      <c r="W87" s="4" t="n">
        <v>169.36</v>
      </c>
      <c r="X87" s="4" t="n">
        <v>1.88</v>
      </c>
      <c r="Y87" s="4" t="n">
        <f aca="false">U87</f>
        <v>2731.49</v>
      </c>
      <c r="Z87" s="4" t="n">
        <v>115.45</v>
      </c>
      <c r="AA87" s="4" t="n">
        <v>217.12</v>
      </c>
      <c r="AB87" s="4" t="n">
        <v>1.78</v>
      </c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 t="n">
        <v>7.2</v>
      </c>
      <c r="CO87" s="4" t="n">
        <v>6.42</v>
      </c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 t="n">
        <v>8.83</v>
      </c>
      <c r="DB87" s="4" t="n">
        <v>8.25</v>
      </c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 t="n">
        <v>2.75</v>
      </c>
      <c r="EJ87" s="4" t="n">
        <v>37.25</v>
      </c>
      <c r="EK87" s="4" t="n">
        <v>6</v>
      </c>
      <c r="EL87" s="4" t="n">
        <v>39.5</v>
      </c>
      <c r="EM87" s="4" t="n">
        <v>2.68</v>
      </c>
      <c r="EN87" s="4" t="n">
        <v>1.03</v>
      </c>
      <c r="EO87" s="4" t="n">
        <v>6.05</v>
      </c>
      <c r="EP87" s="4" t="n">
        <v>1.88</v>
      </c>
      <c r="EQ87" s="4" t="n">
        <v>1.35</v>
      </c>
      <c r="ER87" s="4" t="n">
        <v>5.53</v>
      </c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</row>
    <row r="88" customFormat="false" ht="12.8" hidden="false" customHeight="false" outlineLevel="0" collapsed="false">
      <c r="A88" s="1" t="n">
        <f aca="false">AMP_invivo_sekarang!A88</f>
        <v>29</v>
      </c>
      <c r="B88" s="1" t="str">
        <f aca="false">AMP_invivo_sekarang!B88</f>
        <v>Bai_et_al.</v>
      </c>
      <c r="C88" s="1" t="n">
        <f aca="false">AMP_invivo_sekarang!C88</f>
        <v>2019</v>
      </c>
      <c r="D88" s="1" t="str">
        <f aca="false">AMP_invivo_sekarang!D88</f>
        <v>control</v>
      </c>
      <c r="E88" s="1" t="str">
        <f aca="false">AMP_invivo_sekarang!E88</f>
        <v>control</v>
      </c>
      <c r="F88" s="1" t="n">
        <f aca="false">IF(E88="control",1,IF(E88="peptide",2,IF(E88="crude_peptide",3,4)))</f>
        <v>1</v>
      </c>
      <c r="G88" s="1" t="str">
        <f aca="false">AMP_invivo_sekarang!F88</f>
        <v>control</v>
      </c>
      <c r="H88" s="27" t="n">
        <f aca="false">AMP_invivo_sekarang!G88</f>
        <v>0</v>
      </c>
      <c r="I88" s="2" t="n">
        <f aca="false">H88</f>
        <v>0</v>
      </c>
      <c r="J88" s="1" t="str">
        <f aca="false">AMP_invivo_sekarang!H88</f>
        <v>Arbor_Acres</v>
      </c>
      <c r="K88" s="1" t="n">
        <f aca="false">IF(J88="Arbor_Acres", 1, IF(J88="ROSS_308", 2, IF(J88="Cobb_500", 3, IF(J88="Lohman_Brown", 4, IF(J88="Lingnan", 5, IF(J88="Unknown", 6, 7))))))</f>
        <v>1</v>
      </c>
      <c r="L88" s="1" t="str">
        <f aca="false">AMP_invivo_sekarang!I88</f>
        <v>mix</v>
      </c>
      <c r="M88" s="1" t="n">
        <f aca="false">IF(L88="male", 1, IF(L88="female", 2, 3))</f>
        <v>3</v>
      </c>
      <c r="N88" s="1" t="str">
        <f aca="false">AMP_invivo_sekarang!J88</f>
        <v>1-21</v>
      </c>
      <c r="O88" s="1" t="str">
        <f aca="false">AMP_invivo_sekarang!K88</f>
        <v>22-42</v>
      </c>
      <c r="P88" s="1" t="str">
        <f aca="false">AMP_invivo_sekarang!L88</f>
        <v>1-42</v>
      </c>
      <c r="Q88" s="4" t="n">
        <v>964.4</v>
      </c>
      <c r="R88" s="4" t="n">
        <v>38.38</v>
      </c>
      <c r="S88" s="4" t="n">
        <v>55.81</v>
      </c>
      <c r="T88" s="4" t="n">
        <v>1.56</v>
      </c>
      <c r="U88" s="4" t="n">
        <v>2679.04</v>
      </c>
      <c r="V88" s="4" t="n">
        <v>82.81</v>
      </c>
      <c r="W88" s="4" t="n">
        <v>166.36</v>
      </c>
      <c r="X88" s="4" t="n">
        <v>1.9</v>
      </c>
      <c r="Y88" s="4" t="n">
        <f aca="false">U88</f>
        <v>2679.04</v>
      </c>
      <c r="Z88" s="4" t="n">
        <v>111.99</v>
      </c>
      <c r="AA88" s="4" t="n">
        <v>215.18</v>
      </c>
      <c r="AB88" s="4" t="n">
        <v>1.87</v>
      </c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 t="n">
        <v>8.04</v>
      </c>
      <c r="CO88" s="4" t="n">
        <v>7.04</v>
      </c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 t="n">
        <v>8.53</v>
      </c>
      <c r="DB88" s="4" t="n">
        <v>8.05</v>
      </c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 t="n">
        <v>1.85</v>
      </c>
      <c r="EJ88" s="4" t="n">
        <v>30.45</v>
      </c>
      <c r="EK88" s="4" t="n">
        <v>5.12</v>
      </c>
      <c r="EL88" s="4" t="n">
        <v>33.65</v>
      </c>
      <c r="EM88" s="4" t="n">
        <v>2.49</v>
      </c>
      <c r="EN88" s="4" t="n">
        <v>0.94</v>
      </c>
      <c r="EO88" s="4" t="n">
        <v>4.79</v>
      </c>
      <c r="EP88" s="4" t="n">
        <v>1.58</v>
      </c>
      <c r="EQ88" s="4" t="n">
        <v>1.26</v>
      </c>
      <c r="ER88" s="4" t="n">
        <v>5.08</v>
      </c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</row>
    <row r="89" customFormat="false" ht="12.8" hidden="false" customHeight="false" outlineLevel="0" collapsed="false">
      <c r="A89" s="1" t="n">
        <f aca="false">AMP_invivo_sekarang!A89</f>
        <v>29</v>
      </c>
      <c r="B89" s="1" t="str">
        <f aca="false">AMP_invivo_sekarang!B89</f>
        <v>Bai_et_al.</v>
      </c>
      <c r="C89" s="1" t="n">
        <f aca="false">AMP_invivo_sekarang!C89</f>
        <v>2019</v>
      </c>
      <c r="D89" s="1" t="str">
        <f aca="false">AMP_invivo_sekarang!D89</f>
        <v>cecropin</v>
      </c>
      <c r="E89" s="1" t="str">
        <f aca="false">AMP_invivo_sekarang!E89</f>
        <v>purified_peptide</v>
      </c>
      <c r="F89" s="1" t="n">
        <f aca="false">IF(E89="control",1,IF(E89="peptide",2,IF(E89="crude_peptide",3,4)))</f>
        <v>4</v>
      </c>
      <c r="G89" s="1" t="str">
        <f aca="false">AMP_invivo_sekarang!F89</f>
        <v>feed</v>
      </c>
      <c r="H89" s="27" t="n">
        <f aca="false">AMP_invivo_sekarang!G89</f>
        <v>300</v>
      </c>
      <c r="I89" s="2" t="n">
        <f aca="false">H89</f>
        <v>300</v>
      </c>
      <c r="J89" s="1" t="str">
        <f aca="false">AMP_invivo_sekarang!H89</f>
        <v>Arbor_Acres</v>
      </c>
      <c r="K89" s="1" t="n">
        <f aca="false">IF(J89="Arbor_Acres", 1, IF(J89="ROSS_308", 2, IF(J89="Cobb_500", 3, IF(J89="Lohman_Brown", 4, IF(J89="Lingnan", 5, IF(J89="Unknown", 6, 7))))))</f>
        <v>1</v>
      </c>
      <c r="L89" s="1" t="str">
        <f aca="false">AMP_invivo_sekarang!I89</f>
        <v>mix</v>
      </c>
      <c r="M89" s="1" t="n">
        <f aca="false">IF(L89="male", 1, IF(L89="female", 2, 3))</f>
        <v>3</v>
      </c>
      <c r="N89" s="1" t="str">
        <f aca="false">AMP_invivo_sekarang!J89</f>
        <v>1-21</v>
      </c>
      <c r="O89" s="1" t="str">
        <f aca="false">AMP_invivo_sekarang!K89</f>
        <v>22-42</v>
      </c>
      <c r="P89" s="1" t="str">
        <f aca="false">AMP_invivo_sekarang!L89</f>
        <v>1-42</v>
      </c>
      <c r="Q89" s="4" t="n">
        <v>977.09</v>
      </c>
      <c r="R89" s="4" t="n">
        <v>40.05</v>
      </c>
      <c r="S89" s="4" t="n">
        <v>57.04</v>
      </c>
      <c r="T89" s="4" t="n">
        <v>1.51</v>
      </c>
      <c r="U89" s="4" t="n">
        <v>2836.56</v>
      </c>
      <c r="V89" s="4" t="n">
        <v>86.96</v>
      </c>
      <c r="W89" s="4" t="n">
        <v>171.44</v>
      </c>
      <c r="X89" s="4" t="n">
        <v>1.86</v>
      </c>
      <c r="Y89" s="4" t="n">
        <f aca="false">U89</f>
        <v>2836.56</v>
      </c>
      <c r="Z89" s="4" t="n">
        <v>119.38</v>
      </c>
      <c r="AA89" s="4" t="n">
        <v>218.84</v>
      </c>
      <c r="AB89" s="4" t="n">
        <v>1.72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 t="n">
        <v>7.05</v>
      </c>
      <c r="CO89" s="4" t="n">
        <v>6.26</v>
      </c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 t="n">
        <v>9.12</v>
      </c>
      <c r="DB89" s="4" t="n">
        <v>8.34</v>
      </c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 t="n">
        <v>3</v>
      </c>
      <c r="EJ89" s="4" t="n">
        <v>40.5</v>
      </c>
      <c r="EK89" s="4" t="n">
        <v>6.5</v>
      </c>
      <c r="EL89" s="4" t="n">
        <v>44.75</v>
      </c>
      <c r="EM89" s="4" t="n">
        <v>2.76</v>
      </c>
      <c r="EN89" s="4" t="n">
        <v>1.06</v>
      </c>
      <c r="EO89" s="4" t="n">
        <v>6.45</v>
      </c>
      <c r="EP89" s="4" t="n">
        <v>2.16</v>
      </c>
      <c r="EQ89" s="4" t="n">
        <v>1.38</v>
      </c>
      <c r="ER89" s="4" t="n">
        <v>5.64</v>
      </c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</row>
    <row r="90" customFormat="false" ht="12.8" hidden="false" customHeight="false" outlineLevel="0" collapsed="false">
      <c r="A90" s="1" t="n">
        <f aca="false">AMP_invivo_sekarang!A90</f>
        <v>29</v>
      </c>
      <c r="B90" s="1" t="str">
        <f aca="false">AMP_invivo_sekarang!B90</f>
        <v>Bai_et_al.</v>
      </c>
      <c r="C90" s="1" t="n">
        <f aca="false">AMP_invivo_sekarang!C90</f>
        <v>2019</v>
      </c>
      <c r="D90" s="1" t="str">
        <f aca="false">AMP_invivo_sekarang!D90</f>
        <v>cecropin</v>
      </c>
      <c r="E90" s="1" t="str">
        <f aca="false">AMP_invivo_sekarang!E90</f>
        <v>purified_peptide</v>
      </c>
      <c r="F90" s="1" t="n">
        <f aca="false">IF(E90="control",1,IF(E90="peptide",2,IF(E90="crude_peptide",3,4)))</f>
        <v>4</v>
      </c>
      <c r="G90" s="1" t="str">
        <f aca="false">AMP_invivo_sekarang!F90</f>
        <v>feed</v>
      </c>
      <c r="H90" s="27" t="n">
        <f aca="false">AMP_invivo_sekarang!G90</f>
        <v>600</v>
      </c>
      <c r="I90" s="2" t="n">
        <f aca="false">H90</f>
        <v>600</v>
      </c>
      <c r="J90" s="1" t="str">
        <f aca="false">AMP_invivo_sekarang!H90</f>
        <v>Arbor_Acres</v>
      </c>
      <c r="K90" s="1" t="n">
        <f aca="false">IF(J90="Arbor_Acres", 1, IF(J90="ROSS_308", 2, IF(J90="Cobb_500", 3, IF(J90="Lohman_Brown", 4, IF(J90="Lingnan", 5, IF(J90="Unknown", 6, 7))))))</f>
        <v>1</v>
      </c>
      <c r="L90" s="1" t="str">
        <f aca="false">AMP_invivo_sekarang!I90</f>
        <v>mix</v>
      </c>
      <c r="M90" s="1" t="n">
        <f aca="false">IF(L90="male", 1, IF(L90="female", 2, 3))</f>
        <v>3</v>
      </c>
      <c r="N90" s="1" t="str">
        <f aca="false">AMP_invivo_sekarang!J90</f>
        <v>1-21</v>
      </c>
      <c r="O90" s="1" t="str">
        <f aca="false">AMP_invivo_sekarang!K90</f>
        <v>22-42</v>
      </c>
      <c r="P90" s="1" t="str">
        <f aca="false">AMP_invivo_sekarang!L90</f>
        <v>1-42</v>
      </c>
      <c r="Q90" s="4" t="n">
        <v>966.68</v>
      </c>
      <c r="R90" s="4" t="n">
        <v>39.68</v>
      </c>
      <c r="S90" s="4" t="n">
        <v>57</v>
      </c>
      <c r="T90" s="4" t="n">
        <v>1.52</v>
      </c>
      <c r="U90" s="4" t="n">
        <v>2740.2</v>
      </c>
      <c r="V90" s="4" t="n">
        <v>86.12</v>
      </c>
      <c r="W90" s="4" t="n">
        <v>169.62</v>
      </c>
      <c r="X90" s="4" t="n">
        <v>1.87</v>
      </c>
      <c r="Y90" s="4" t="n">
        <f aca="false">U90</f>
        <v>2740.2</v>
      </c>
      <c r="Z90" s="4" t="n">
        <v>117.35</v>
      </c>
      <c r="AA90" s="4" t="n">
        <v>217.86</v>
      </c>
      <c r="AB90" s="4" t="n">
        <v>1.76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 t="n">
        <v>7.08</v>
      </c>
      <c r="CO90" s="4" t="n">
        <v>6.3</v>
      </c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 t="n">
        <v>8.94</v>
      </c>
      <c r="DB90" s="4" t="n">
        <v>8.28</v>
      </c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 t="n">
        <v>2.9</v>
      </c>
      <c r="EJ90" s="4" t="n">
        <v>39.25</v>
      </c>
      <c r="EK90" s="4" t="n">
        <v>6.25</v>
      </c>
      <c r="EL90" s="4" t="n">
        <v>42.5</v>
      </c>
      <c r="EM90" s="4" t="n">
        <v>2.72</v>
      </c>
      <c r="EN90" s="4" t="n">
        <v>1.04</v>
      </c>
      <c r="EO90" s="4" t="n">
        <v>6.09</v>
      </c>
      <c r="EP90" s="4" t="n">
        <v>1.95</v>
      </c>
      <c r="EQ90" s="4" t="n">
        <v>1.36</v>
      </c>
      <c r="ER90" s="4" t="n">
        <v>5.56</v>
      </c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</row>
    <row r="91" customFormat="false" ht="12.8" hidden="false" customHeight="false" outlineLevel="0" collapsed="false">
      <c r="A91" s="1" t="n">
        <f aca="false">AMP_invivo_sekarang!A91</f>
        <v>30</v>
      </c>
      <c r="B91" s="1" t="str">
        <f aca="false">AMP_invivo_sekarang!B91</f>
        <v>Bai_et_al.</v>
      </c>
      <c r="C91" s="1" t="n">
        <f aca="false">AMP_invivo_sekarang!C91</f>
        <v>2019</v>
      </c>
      <c r="D91" s="1" t="str">
        <f aca="false">AMP_invivo_sekarang!D91</f>
        <v>control</v>
      </c>
      <c r="E91" s="1" t="str">
        <f aca="false">AMP_invivo_sekarang!E91</f>
        <v>control</v>
      </c>
      <c r="F91" s="1" t="n">
        <f aca="false">IF(E91="control",1,IF(E91="peptide",2,IF(E91="crude_peptide",3,4)))</f>
        <v>1</v>
      </c>
      <c r="G91" s="1" t="str">
        <f aca="false">AMP_invivo_sekarang!F91</f>
        <v>control</v>
      </c>
      <c r="H91" s="27" t="n">
        <f aca="false">AMP_invivo_sekarang!G91</f>
        <v>0</v>
      </c>
      <c r="I91" s="2" t="n">
        <f aca="false">H91</f>
        <v>0</v>
      </c>
      <c r="J91" s="1" t="str">
        <f aca="false">AMP_invivo_sekarang!H91</f>
        <v>Arbor_Acres</v>
      </c>
      <c r="K91" s="1" t="n">
        <f aca="false">IF(J91="Arbor_Acres", 1, IF(J91="ROSS_308", 2, IF(J91="Cobb_500", 3, IF(J91="Lohman_Brown", 4, IF(J91="Lingnan", 5, IF(J91="Unknown", 6, 7))))))</f>
        <v>1</v>
      </c>
      <c r="L91" s="1" t="str">
        <f aca="false">AMP_invivo_sekarang!I91</f>
        <v>mix</v>
      </c>
      <c r="M91" s="1" t="n">
        <f aca="false">IF(L91="male", 1, IF(L91="female", 2, 3))</f>
        <v>3</v>
      </c>
      <c r="N91" s="1" t="str">
        <f aca="false">AMP_invivo_sekarang!J91</f>
        <v>1-21</v>
      </c>
      <c r="O91" s="1" t="str">
        <f aca="false">AMP_invivo_sekarang!K91</f>
        <v>22-42</v>
      </c>
      <c r="P91" s="1" t="str">
        <f aca="false">AMP_invivo_sekarang!L91</f>
        <v>1-42</v>
      </c>
      <c r="Q91" s="4" t="n">
        <v>963.7</v>
      </c>
      <c r="R91" s="4" t="n">
        <v>38.18</v>
      </c>
      <c r="S91" s="4" t="n">
        <v>55.52</v>
      </c>
      <c r="T91" s="4" t="n">
        <v>1.56</v>
      </c>
      <c r="U91" s="4" t="n">
        <v>2608.74</v>
      </c>
      <c r="V91" s="4" t="n">
        <v>81.72</v>
      </c>
      <c r="W91" s="4" t="n">
        <v>166.04</v>
      </c>
      <c r="X91" s="4" t="n">
        <v>1.92</v>
      </c>
      <c r="Y91" s="4" t="n">
        <f aca="false">U91</f>
        <v>2608.74</v>
      </c>
      <c r="Z91" s="4" t="n">
        <v>109.99</v>
      </c>
      <c r="AA91" s="4" t="n">
        <v>215.22</v>
      </c>
      <c r="AB91" s="4" t="n">
        <v>1.88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 t="n">
        <v>8.14</v>
      </c>
      <c r="CO91" s="4" t="n">
        <v>7.24</v>
      </c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 t="n">
        <v>8.5</v>
      </c>
      <c r="DB91" s="4" t="n">
        <v>7.85</v>
      </c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 t="n">
        <v>1.75</v>
      </c>
      <c r="EJ91" s="4" t="n">
        <v>29.25</v>
      </c>
      <c r="EK91" s="4" t="n">
        <v>5</v>
      </c>
      <c r="EL91" s="4" t="n">
        <v>32.25</v>
      </c>
      <c r="EM91" s="4" t="n">
        <v>2.48</v>
      </c>
      <c r="EN91" s="4" t="n">
        <v>0.93</v>
      </c>
      <c r="EO91" s="4" t="n">
        <v>4.48</v>
      </c>
      <c r="EP91" s="4" t="n">
        <v>1.56</v>
      </c>
      <c r="EQ91" s="4" t="n">
        <v>1.25</v>
      </c>
      <c r="ER91" s="4" t="n">
        <v>5.05</v>
      </c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</row>
    <row r="92" customFormat="false" ht="12.8" hidden="false" customHeight="false" outlineLevel="0" collapsed="false">
      <c r="A92" s="1" t="n">
        <f aca="false">AMP_invivo_sekarang!A92</f>
        <v>30</v>
      </c>
      <c r="B92" s="1" t="str">
        <f aca="false">AMP_invivo_sekarang!B92</f>
        <v>Bai_et_al.</v>
      </c>
      <c r="C92" s="1" t="n">
        <f aca="false">AMP_invivo_sekarang!C92</f>
        <v>2019</v>
      </c>
      <c r="D92" s="1" t="str">
        <f aca="false">AMP_invivo_sekarang!D92</f>
        <v>cecropin</v>
      </c>
      <c r="E92" s="1" t="str">
        <f aca="false">AMP_invivo_sekarang!E92</f>
        <v>purified_peptide</v>
      </c>
      <c r="F92" s="1" t="n">
        <f aca="false">IF(E92="control",1,IF(E92="peptide",2,IF(E92="crude_peptide",3,4)))</f>
        <v>4</v>
      </c>
      <c r="G92" s="1" t="str">
        <f aca="false">AMP_invivo_sekarang!F92</f>
        <v>feed</v>
      </c>
      <c r="H92" s="27" t="n">
        <f aca="false">AMP_invivo_sekarang!G92</f>
        <v>300</v>
      </c>
      <c r="I92" s="2" t="n">
        <f aca="false">H92</f>
        <v>300</v>
      </c>
      <c r="J92" s="1" t="str">
        <f aca="false">AMP_invivo_sekarang!H92</f>
        <v>Arbor_Acres</v>
      </c>
      <c r="K92" s="1" t="n">
        <f aca="false">IF(J92="Arbor_Acres", 1, IF(J92="ROSS_308", 2, IF(J92="Cobb_500", 3, IF(J92="Lohman_Brown", 4, IF(J92="Lingnan", 5, IF(J92="Unknown", 6, 7))))))</f>
        <v>1</v>
      </c>
      <c r="L92" s="1" t="str">
        <f aca="false">AMP_invivo_sekarang!I92</f>
        <v>mix</v>
      </c>
      <c r="M92" s="1" t="n">
        <f aca="false">IF(L92="male", 1, IF(L92="female", 2, 3))</f>
        <v>3</v>
      </c>
      <c r="N92" s="1" t="str">
        <f aca="false">AMP_invivo_sekarang!J92</f>
        <v>1-21</v>
      </c>
      <c r="O92" s="1" t="str">
        <f aca="false">AMP_invivo_sekarang!K92</f>
        <v>22-42</v>
      </c>
      <c r="P92" s="1" t="str">
        <f aca="false">AMP_invivo_sekarang!L92</f>
        <v>1-42</v>
      </c>
      <c r="Q92" s="4" t="n">
        <v>964.4</v>
      </c>
      <c r="R92" s="4" t="n">
        <v>38.48</v>
      </c>
      <c r="S92" s="4" t="n">
        <v>56.12</v>
      </c>
      <c r="T92" s="4" t="n">
        <v>1.56</v>
      </c>
      <c r="U92" s="4" t="n">
        <v>2683.94</v>
      </c>
      <c r="V92" s="4" t="n">
        <v>83.22</v>
      </c>
      <c r="W92" s="4" t="n">
        <v>166.28</v>
      </c>
      <c r="X92" s="4" t="n">
        <v>1.89</v>
      </c>
      <c r="Y92" s="4" t="n">
        <f aca="false">U92</f>
        <v>2683.94</v>
      </c>
      <c r="Z92" s="4" t="n">
        <v>112.29</v>
      </c>
      <c r="AA92" s="4" t="n">
        <v>215.24</v>
      </c>
      <c r="AB92" s="4" t="n">
        <v>1.86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 t="n">
        <v>7.74</v>
      </c>
      <c r="CO92" s="4" t="n">
        <v>6.85</v>
      </c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 t="n">
        <v>8.55</v>
      </c>
      <c r="DB92" s="4" t="n">
        <v>8.1</v>
      </c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 t="n">
        <v>2.12</v>
      </c>
      <c r="EJ92" s="4" t="n">
        <v>31.1</v>
      </c>
      <c r="EK92" s="4" t="n">
        <v>5.18</v>
      </c>
      <c r="EL92" s="4" t="n">
        <v>34.1</v>
      </c>
      <c r="EM92" s="4" t="n">
        <v>2.5</v>
      </c>
      <c r="EN92" s="4" t="n">
        <v>0.95</v>
      </c>
      <c r="EO92" s="4" t="n">
        <v>4.82</v>
      </c>
      <c r="EP92" s="4" t="n">
        <v>1.61</v>
      </c>
      <c r="EQ92" s="4" t="n">
        <v>1.27</v>
      </c>
      <c r="ER92" s="4" t="n">
        <v>5.1</v>
      </c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</row>
    <row r="93" customFormat="false" ht="12.8" hidden="false" customHeight="false" outlineLevel="0" collapsed="false">
      <c r="A93" s="1" t="n">
        <f aca="false">AMP_invivo_sekarang!A93</f>
        <v>31</v>
      </c>
      <c r="B93" s="1" t="str">
        <f aca="false">AMP_invivo_sekarang!B93</f>
        <v>Daneshmand_et_al.</v>
      </c>
      <c r="C93" s="1" t="n">
        <f aca="false">AMP_invivo_sekarang!C93</f>
        <v>2019</v>
      </c>
      <c r="D93" s="1" t="str">
        <f aca="false">AMP_invivo_sekarang!D93</f>
        <v>control</v>
      </c>
      <c r="E93" s="1" t="str">
        <f aca="false">AMP_invivo_sekarang!E93</f>
        <v>control</v>
      </c>
      <c r="F93" s="1" t="n">
        <f aca="false">IF(E93="control",1,IF(E93="peptide",2,IF(E93="crude_peptide",3,4)))</f>
        <v>1</v>
      </c>
      <c r="G93" s="1" t="str">
        <f aca="false">AMP_invivo_sekarang!F93</f>
        <v>control</v>
      </c>
      <c r="H93" s="27" t="n">
        <f aca="false">AMP_invivo_sekarang!G93</f>
        <v>0</v>
      </c>
      <c r="I93" s="2" t="n">
        <f aca="false">H93</f>
        <v>0</v>
      </c>
      <c r="J93" s="1" t="str">
        <f aca="false">AMP_invivo_sekarang!H93</f>
        <v>Cobb_500</v>
      </c>
      <c r="K93" s="1" t="n">
        <f aca="false">IF(J93="Arbor_Acres", 1, IF(J93="ROSS_308", 2, IF(J93="Cobb_500", 3, IF(J93="Lohman_Brown", 4, IF(J93="Lingnan", 5, IF(J93="Unknown", 6, 7))))))</f>
        <v>3</v>
      </c>
      <c r="L93" s="1" t="str">
        <f aca="false">AMP_invivo_sekarang!I93</f>
        <v>male</v>
      </c>
      <c r="M93" s="1" t="n">
        <f aca="false">IF(L93="male", 1, IF(L93="female", 2, 3))</f>
        <v>1</v>
      </c>
      <c r="N93" s="1" t="str">
        <f aca="false">AMP_invivo_sekarang!J93</f>
        <v>1-22</v>
      </c>
      <c r="O93" s="1" t="str">
        <f aca="false">AMP_invivo_sekarang!K93</f>
        <v>unknown</v>
      </c>
      <c r="P93" s="1" t="str">
        <f aca="false">AMP_invivo_sekarang!L93</f>
        <v>1-22</v>
      </c>
      <c r="Q93" s="4" t="n">
        <v>1205.13</v>
      </c>
      <c r="R93" s="4" t="n">
        <v>52.915</v>
      </c>
      <c r="S93" s="4" t="n">
        <v>56.4295</v>
      </c>
      <c r="T93" s="4" t="n">
        <v>1.06641783993197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 t="n">
        <v>5.45</v>
      </c>
      <c r="CI93" s="4" t="n">
        <v>4.09</v>
      </c>
      <c r="CJ93" s="4" t="n">
        <v>7.36</v>
      </c>
      <c r="CK93" s="4"/>
      <c r="CL93" s="4"/>
      <c r="CM93" s="4"/>
      <c r="CN93" s="4"/>
      <c r="CO93" s="27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 t="n">
        <v>827</v>
      </c>
      <c r="DL93" s="4"/>
      <c r="DM93" s="4"/>
      <c r="DN93" s="4" t="n">
        <v>201</v>
      </c>
      <c r="DO93" s="27"/>
      <c r="DP93" s="4"/>
      <c r="DQ93" s="4" t="n">
        <f aca="false">DK93/DN93</f>
        <v>4.11442786069652</v>
      </c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 t="n">
        <v>827</v>
      </c>
      <c r="FS93" s="4" t="n">
        <v>201</v>
      </c>
      <c r="FT93" s="4" t="n">
        <v>4.11442786069652</v>
      </c>
      <c r="FU93" s="4"/>
    </row>
    <row r="94" customFormat="false" ht="12.8" hidden="false" customHeight="false" outlineLevel="0" collapsed="false">
      <c r="A94" s="1" t="n">
        <f aca="false">AMP_invivo_sekarang!A94</f>
        <v>31</v>
      </c>
      <c r="B94" s="1" t="str">
        <f aca="false">AMP_invivo_sekarang!B94</f>
        <v>Daneshmand_et_al.</v>
      </c>
      <c r="C94" s="1" t="n">
        <f aca="false">AMP_invivo_sekarang!C94</f>
        <v>2019</v>
      </c>
      <c r="D94" s="1" t="str">
        <f aca="false">AMP_invivo_sekarang!D94</f>
        <v>camel_lactoferrin</v>
      </c>
      <c r="E94" s="1" t="str">
        <f aca="false">AMP_invivo_sekarang!E94</f>
        <v>purified_peptide</v>
      </c>
      <c r="F94" s="1" t="n">
        <f aca="false">IF(E94="control",1,IF(E94="peptide",2,IF(E94="crude_peptide",3,4)))</f>
        <v>4</v>
      </c>
      <c r="G94" s="1" t="str">
        <f aca="false">AMP_invivo_sekarang!F94</f>
        <v>feed</v>
      </c>
      <c r="H94" s="27" t="n">
        <f aca="false">AMP_invivo_sekarang!G94</f>
        <v>20</v>
      </c>
      <c r="I94" s="2" t="n">
        <f aca="false">H94</f>
        <v>20</v>
      </c>
      <c r="J94" s="1" t="str">
        <f aca="false">AMP_invivo_sekarang!H94</f>
        <v>Cobb_500</v>
      </c>
      <c r="K94" s="1" t="n">
        <f aca="false">IF(J94="Arbor_Acres", 1, IF(J94="ROSS_308", 2, IF(J94="Cobb_500", 3, IF(J94="Lohman_Brown", 4, IF(J94="Lingnan", 5, IF(J94="Unknown", 6, 7))))))</f>
        <v>3</v>
      </c>
      <c r="L94" s="1" t="str">
        <f aca="false">AMP_invivo_sekarang!I94</f>
        <v>male</v>
      </c>
      <c r="M94" s="1" t="n">
        <f aca="false">IF(L94="male", 1, IF(L94="female", 2, 3))</f>
        <v>1</v>
      </c>
      <c r="N94" s="1" t="str">
        <f aca="false">AMP_invivo_sekarang!J94</f>
        <v>1-22</v>
      </c>
      <c r="O94" s="1" t="str">
        <f aca="false">AMP_invivo_sekarang!K94</f>
        <v>unknown</v>
      </c>
      <c r="P94" s="1" t="str">
        <f aca="false">AMP_invivo_sekarang!L94</f>
        <v>1-22</v>
      </c>
      <c r="Q94" s="4" t="n">
        <v>1250.45</v>
      </c>
      <c r="R94" s="4" t="n">
        <v>54.975</v>
      </c>
      <c r="S94" s="4" t="n">
        <v>47.843</v>
      </c>
      <c r="T94" s="4" t="n">
        <v>0.870268303774443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 t="n">
        <v>4.68</v>
      </c>
      <c r="CI94" s="4" t="n">
        <v>3.72</v>
      </c>
      <c r="CJ94" s="4" t="n">
        <v>6.69</v>
      </c>
      <c r="CK94" s="4"/>
      <c r="CL94" s="4"/>
      <c r="CM94" s="4"/>
      <c r="CN94" s="4"/>
      <c r="CO94" s="27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 t="n">
        <v>1140</v>
      </c>
      <c r="DL94" s="4"/>
      <c r="DM94" s="4"/>
      <c r="DN94" s="4" t="n">
        <v>171</v>
      </c>
      <c r="DO94" s="27"/>
      <c r="DP94" s="4"/>
      <c r="DQ94" s="4" t="n">
        <f aca="false">DK94/DN94</f>
        <v>6.66666666666667</v>
      </c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 t="n">
        <v>1140</v>
      </c>
      <c r="FS94" s="4" t="n">
        <v>171</v>
      </c>
      <c r="FT94" s="4" t="n">
        <v>6.66666666666667</v>
      </c>
      <c r="FU94" s="4"/>
    </row>
    <row r="95" customFormat="false" ht="12.8" hidden="false" customHeight="false" outlineLevel="0" collapsed="false">
      <c r="A95" s="1" t="n">
        <f aca="false">AMP_invivo_sekarang!A95</f>
        <v>32</v>
      </c>
      <c r="B95" s="1" t="str">
        <f aca="false">AMP_invivo_sekarang!B95</f>
        <v>Oblakova_et_al.</v>
      </c>
      <c r="C95" s="1" t="n">
        <f aca="false">AMP_invivo_sekarang!C95</f>
        <v>2015</v>
      </c>
      <c r="D95" s="1" t="str">
        <f aca="false">AMP_invivo_sekarang!D95</f>
        <v>control</v>
      </c>
      <c r="E95" s="1" t="str">
        <f aca="false">AMP_invivo_sekarang!E95</f>
        <v>control</v>
      </c>
      <c r="F95" s="1" t="n">
        <f aca="false">IF(E95="control",1,IF(E95="peptide",2,IF(E95="crude_peptide",3,4)))</f>
        <v>1</v>
      </c>
      <c r="G95" s="1" t="str">
        <f aca="false">AMP_invivo_sekarang!F95</f>
        <v>control</v>
      </c>
      <c r="H95" s="27" t="n">
        <f aca="false">AMP_invivo_sekarang!G95</f>
        <v>0</v>
      </c>
      <c r="I95" s="2" t="n">
        <f aca="false">H95</f>
        <v>0</v>
      </c>
      <c r="J95" s="1" t="str">
        <f aca="false">AMP_invivo_sekarang!H95</f>
        <v>ROSS_308</v>
      </c>
      <c r="K95" s="1" t="n">
        <f aca="false">IF(J95="Arbor_Acres", 1, IF(J95="ROSS_308", 2, IF(J95="Cobb_500", 3, IF(J95="Lohman_Brown", 4, IF(J95="Lingnan", 5, IF(J95="Unknown", 6, 7))))))</f>
        <v>2</v>
      </c>
      <c r="L95" s="1" t="str">
        <f aca="false">AMP_invivo_sekarang!I95</f>
        <v>male</v>
      </c>
      <c r="M95" s="1" t="n">
        <f aca="false">IF(L95="male", 1, IF(L95="female", 2, 3))</f>
        <v>1</v>
      </c>
      <c r="N95" s="1" t="str">
        <f aca="false">AMP_invivo_sekarang!J95</f>
        <v>1-21</v>
      </c>
      <c r="O95" s="1" t="str">
        <f aca="false">AMP_invivo_sekarang!K95</f>
        <v>22-49</v>
      </c>
      <c r="P95" s="1" t="str">
        <f aca="false">AMP_invivo_sekarang!L95</f>
        <v>1-49</v>
      </c>
      <c r="Q95" s="4" t="n">
        <v>963.02</v>
      </c>
      <c r="R95" s="4" t="n">
        <v>43.76</v>
      </c>
      <c r="S95" s="4" t="n">
        <v>64.99</v>
      </c>
      <c r="T95" s="4" t="n">
        <v>1.49</v>
      </c>
      <c r="U95" s="4" t="n">
        <v>3066.66</v>
      </c>
      <c r="V95" s="4" t="n">
        <v>75.13</v>
      </c>
      <c r="W95" s="4" t="n">
        <v>144.14</v>
      </c>
      <c r="X95" s="4" t="n">
        <v>1.92</v>
      </c>
      <c r="Y95" s="4" t="n">
        <v>3066.66</v>
      </c>
      <c r="Z95" s="4" t="n">
        <v>61.6869387755102</v>
      </c>
      <c r="AA95" s="4" t="n">
        <v>104.975748061225</v>
      </c>
      <c r="AB95" s="4" t="n">
        <v>1.7</v>
      </c>
      <c r="AC95" s="4" t="n">
        <v>2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 t="n">
        <v>76.5001663047094</v>
      </c>
      <c r="BF95" s="4" t="n">
        <v>29.809462915601</v>
      </c>
      <c r="BG95" s="4"/>
      <c r="BH95" s="4" t="n">
        <v>0.959079283887468</v>
      </c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</row>
    <row r="96" customFormat="false" ht="12.8" hidden="false" customHeight="false" outlineLevel="0" collapsed="false">
      <c r="A96" s="1" t="n">
        <f aca="false">AMP_invivo_sekarang!A96</f>
        <v>32</v>
      </c>
      <c r="B96" s="1" t="str">
        <f aca="false">AMP_invivo_sekarang!B96</f>
        <v>Oblakova_et_al.</v>
      </c>
      <c r="C96" s="1" t="n">
        <f aca="false">AMP_invivo_sekarang!C96</f>
        <v>2015</v>
      </c>
      <c r="D96" s="1" t="str">
        <f aca="false">AMP_invivo_sekarang!D96</f>
        <v>natstim</v>
      </c>
      <c r="E96" s="1" t="str">
        <f aca="false">AMP_invivo_sekarang!E96</f>
        <v>purified_peptide</v>
      </c>
      <c r="F96" s="1" t="n">
        <f aca="false">IF(E96="control",1,IF(E96="peptide",2,IF(E96="crude_peptide",3,4)))</f>
        <v>4</v>
      </c>
      <c r="G96" s="1" t="str">
        <f aca="false">AMP_invivo_sekarang!F96</f>
        <v>feed</v>
      </c>
      <c r="H96" s="27" t="n">
        <f aca="false">AMP_invivo_sekarang!G96</f>
        <v>300</v>
      </c>
      <c r="I96" s="2" t="n">
        <f aca="false">H96</f>
        <v>300</v>
      </c>
      <c r="J96" s="1" t="str">
        <f aca="false">AMP_invivo_sekarang!H96</f>
        <v>ROSS_308</v>
      </c>
      <c r="K96" s="1" t="n">
        <f aca="false">IF(J96="Arbor_Acres", 1, IF(J96="ROSS_308", 2, IF(J96="Cobb_500", 3, IF(J96="Lohman_Brown", 4, IF(J96="Lingnan", 5, IF(J96="Unknown", 6, 7))))))</f>
        <v>2</v>
      </c>
      <c r="L96" s="1" t="str">
        <f aca="false">AMP_invivo_sekarang!I96</f>
        <v>male</v>
      </c>
      <c r="M96" s="1" t="n">
        <f aca="false">IF(L96="male", 1, IF(L96="female", 2, 3))</f>
        <v>1</v>
      </c>
      <c r="N96" s="1" t="str">
        <f aca="false">AMP_invivo_sekarang!J96</f>
        <v>1-21</v>
      </c>
      <c r="O96" s="1" t="str">
        <f aca="false">AMP_invivo_sekarang!K96</f>
        <v>22-49</v>
      </c>
      <c r="P96" s="1" t="str">
        <f aca="false">AMP_invivo_sekarang!L96</f>
        <v>1-49</v>
      </c>
      <c r="Q96" s="4" t="n">
        <v>1034.34</v>
      </c>
      <c r="R96" s="4" t="n">
        <v>47.16</v>
      </c>
      <c r="S96" s="4" t="n">
        <v>68.4</v>
      </c>
      <c r="T96" s="4" t="n">
        <v>1.45</v>
      </c>
      <c r="U96" s="4" t="n">
        <v>3250</v>
      </c>
      <c r="V96" s="4" t="n">
        <v>79.13</v>
      </c>
      <c r="W96" s="4" t="n">
        <v>148.49</v>
      </c>
      <c r="X96" s="4" t="n">
        <v>1.88</v>
      </c>
      <c r="Y96" s="4" t="n">
        <v>3250</v>
      </c>
      <c r="Z96" s="4" t="n">
        <v>65.4285714285714</v>
      </c>
      <c r="AA96" s="4" t="n">
        <v>108.840428571429</v>
      </c>
      <c r="AB96" s="4" t="n">
        <v>1.66</v>
      </c>
      <c r="AC96" s="4" t="n">
        <v>0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 t="n">
        <v>74.8153846153846</v>
      </c>
      <c r="BF96" s="4" t="n">
        <v>32.2845979847831</v>
      </c>
      <c r="BG96" s="4"/>
      <c r="BH96" s="4" t="n">
        <v>0.849681266707793</v>
      </c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</row>
    <row r="97" customFormat="false" ht="12.8" hidden="false" customHeight="false" outlineLevel="0" collapsed="false">
      <c r="A97" s="1" t="n">
        <f aca="false">AMP_invivo_sekarang!A97</f>
        <v>33</v>
      </c>
      <c r="B97" s="1" t="str">
        <f aca="false">AMP_invivo_sekarang!B97</f>
        <v>Geier_et_al.</v>
      </c>
      <c r="C97" s="1" t="n">
        <f aca="false">AMP_invivo_sekarang!C97</f>
        <v>2011</v>
      </c>
      <c r="D97" s="1" t="str">
        <f aca="false">AMP_invivo_sekarang!D97</f>
        <v>control</v>
      </c>
      <c r="E97" s="1" t="str">
        <f aca="false">AMP_invivo_sekarang!E97</f>
        <v>control</v>
      </c>
      <c r="F97" s="1" t="n">
        <f aca="false">IF(E97="control",1,IF(E97="peptide",2,IF(E97="crude_peptide",3,4)))</f>
        <v>1</v>
      </c>
      <c r="G97" s="1" t="str">
        <f aca="false">AMP_invivo_sekarang!F97</f>
        <v>control</v>
      </c>
      <c r="H97" s="27" t="n">
        <f aca="false">AMP_invivo_sekarang!G97</f>
        <v>0</v>
      </c>
      <c r="I97" s="2" t="n">
        <f aca="false">H97</f>
        <v>0</v>
      </c>
      <c r="J97" s="1" t="str">
        <f aca="false">AMP_invivo_sekarang!H97</f>
        <v>Cobb_500</v>
      </c>
      <c r="K97" s="1" t="n">
        <f aca="false">IF(J97="Arbor_Acres", 1, IF(J97="ROSS_308", 2, IF(J97="Cobb_500", 3, IF(J97="Lohman_Brown", 4, IF(J97="Lingnan", 5, IF(J97="Unknown", 6, 7))))))</f>
        <v>3</v>
      </c>
      <c r="L97" s="1" t="str">
        <f aca="false">AMP_invivo_sekarang!I97</f>
        <v>male</v>
      </c>
      <c r="M97" s="1" t="n">
        <f aca="false">IF(L97="male", 1, IF(L97="female", 2, 3))</f>
        <v>1</v>
      </c>
      <c r="N97" s="1" t="str">
        <f aca="false">AMP_invivo_sekarang!J97</f>
        <v>1-24</v>
      </c>
      <c r="O97" s="1" t="str">
        <f aca="false">AMP_invivo_sekarang!K97</f>
        <v>25-32</v>
      </c>
      <c r="P97" s="1" t="str">
        <f aca="false">AMP_invivo_sekarang!L97</f>
        <v>1-32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 t="n">
        <v>773</v>
      </c>
      <c r="DM97" s="4"/>
      <c r="DN97" s="4"/>
      <c r="DO97" s="4" t="n">
        <v>171</v>
      </c>
      <c r="DP97" s="4"/>
      <c r="DQ97" s="4"/>
      <c r="DR97" s="4" t="n">
        <f aca="false">DL97/DO97</f>
        <v>4.52046783625731</v>
      </c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 t="n">
        <v>3.21</v>
      </c>
      <c r="EH97" s="4" t="n">
        <v>1.57</v>
      </c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 t="n">
        <v>773</v>
      </c>
      <c r="FS97" s="4" t="n">
        <v>171</v>
      </c>
      <c r="FT97" s="4" t="n">
        <v>4.52046783625731</v>
      </c>
      <c r="FU97" s="4"/>
    </row>
    <row r="98" customFormat="false" ht="12.8" hidden="false" customHeight="false" outlineLevel="0" collapsed="false">
      <c r="A98" s="1" t="n">
        <f aca="false">AMP_invivo_sekarang!A98</f>
        <v>33</v>
      </c>
      <c r="B98" s="1" t="str">
        <f aca="false">AMP_invivo_sekarang!B98</f>
        <v>Geier_et_al.</v>
      </c>
      <c r="C98" s="1" t="n">
        <f aca="false">AMP_invivo_sekarang!C98</f>
        <v>2011</v>
      </c>
      <c r="D98" s="1" t="str">
        <f aca="false">AMP_invivo_sekarang!D98</f>
        <v>bovine_lactoferrin</v>
      </c>
      <c r="E98" s="1" t="str">
        <f aca="false">AMP_invivo_sekarang!E98</f>
        <v>purified_peptide</v>
      </c>
      <c r="F98" s="1" t="n">
        <f aca="false">IF(E98="control",1,IF(E98="peptide",2,IF(E98="crude_peptide",3,4)))</f>
        <v>4</v>
      </c>
      <c r="G98" s="1" t="str">
        <f aca="false">AMP_invivo_sekarang!F98</f>
        <v>feed</v>
      </c>
      <c r="H98" s="27" t="n">
        <f aca="false">AMP_invivo_sekarang!G98</f>
        <v>250</v>
      </c>
      <c r="I98" s="2" t="n">
        <f aca="false">H98</f>
        <v>250</v>
      </c>
      <c r="J98" s="1" t="str">
        <f aca="false">AMP_invivo_sekarang!H98</f>
        <v>Cobb_500</v>
      </c>
      <c r="K98" s="1" t="n">
        <f aca="false">IF(J98="Arbor_Acres", 1, IF(J98="ROSS_308", 2, IF(J98="Cobb_500", 3, IF(J98="Lohman_Brown", 4, IF(J98="Lingnan", 5, IF(J98="Unknown", 6, 7))))))</f>
        <v>3</v>
      </c>
      <c r="L98" s="1" t="str">
        <f aca="false">AMP_invivo_sekarang!I98</f>
        <v>male</v>
      </c>
      <c r="M98" s="1" t="n">
        <f aca="false">IF(L98="male", 1, IF(L98="female", 2, 3))</f>
        <v>1</v>
      </c>
      <c r="N98" s="1" t="str">
        <f aca="false">AMP_invivo_sekarang!J98</f>
        <v>1-24</v>
      </c>
      <c r="O98" s="1" t="str">
        <f aca="false">AMP_invivo_sekarang!K98</f>
        <v>25-32</v>
      </c>
      <c r="P98" s="1" t="str">
        <f aca="false">AMP_invivo_sekarang!L98</f>
        <v>1-32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 t="n">
        <v>795</v>
      </c>
      <c r="DM98" s="4"/>
      <c r="DN98" s="4"/>
      <c r="DO98" s="4" t="n">
        <v>172</v>
      </c>
      <c r="DP98" s="4"/>
      <c r="DQ98" s="4"/>
      <c r="DR98" s="4" t="n">
        <f aca="false">DL98/DO98</f>
        <v>4.62209302325581</v>
      </c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 t="n">
        <v>3.7</v>
      </c>
      <c r="EH98" s="4" t="n">
        <v>1.86</v>
      </c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 t="n">
        <v>795</v>
      </c>
      <c r="FS98" s="4" t="n">
        <v>172</v>
      </c>
      <c r="FT98" s="4" t="n">
        <v>4.62209302325581</v>
      </c>
      <c r="FU98" s="4"/>
    </row>
    <row r="99" customFormat="false" ht="12.8" hidden="false" customHeight="false" outlineLevel="0" collapsed="false">
      <c r="A99" s="1" t="n">
        <f aca="false">AMP_invivo_sekarang!A99</f>
        <v>33</v>
      </c>
      <c r="B99" s="1" t="str">
        <f aca="false">AMP_invivo_sekarang!B99</f>
        <v>Geier_et_al.</v>
      </c>
      <c r="C99" s="1" t="n">
        <f aca="false">AMP_invivo_sekarang!C99</f>
        <v>2011</v>
      </c>
      <c r="D99" s="1" t="str">
        <f aca="false">AMP_invivo_sekarang!D99</f>
        <v>bovine_lactoferrin</v>
      </c>
      <c r="E99" s="1" t="str">
        <f aca="false">AMP_invivo_sekarang!E99</f>
        <v>purified_peptide</v>
      </c>
      <c r="F99" s="1" t="n">
        <f aca="false">IF(E99="control",1,IF(E99="peptide",2,IF(E99="crude_peptide",3,4)))</f>
        <v>4</v>
      </c>
      <c r="G99" s="1" t="str">
        <f aca="false">AMP_invivo_sekarang!F99</f>
        <v>feed</v>
      </c>
      <c r="H99" s="27" t="n">
        <f aca="false">AMP_invivo_sekarang!G99</f>
        <v>500</v>
      </c>
      <c r="I99" s="2" t="n">
        <f aca="false">H99</f>
        <v>500</v>
      </c>
      <c r="J99" s="1" t="str">
        <f aca="false">AMP_invivo_sekarang!H99</f>
        <v>Cobb_500</v>
      </c>
      <c r="K99" s="1" t="n">
        <f aca="false">IF(J99="Arbor_Acres", 1, IF(J99="ROSS_308", 2, IF(J99="Cobb_500", 3, IF(J99="Lohman_Brown", 4, IF(J99="Lingnan", 5, IF(J99="Unknown", 6, 7))))))</f>
        <v>3</v>
      </c>
      <c r="L99" s="1" t="str">
        <f aca="false">AMP_invivo_sekarang!I99</f>
        <v>male</v>
      </c>
      <c r="M99" s="1" t="n">
        <f aca="false">IF(L99="male", 1, IF(L99="female", 2, 3))</f>
        <v>1</v>
      </c>
      <c r="N99" s="1" t="str">
        <f aca="false">AMP_invivo_sekarang!J99</f>
        <v>1-24</v>
      </c>
      <c r="O99" s="1" t="str">
        <f aca="false">AMP_invivo_sekarang!K99</f>
        <v>25-32</v>
      </c>
      <c r="P99" s="1" t="str">
        <f aca="false">AMP_invivo_sekarang!L99</f>
        <v>1-32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 t="n">
        <v>814</v>
      </c>
      <c r="DM99" s="4"/>
      <c r="DN99" s="4"/>
      <c r="DO99" s="4" t="n">
        <v>170</v>
      </c>
      <c r="DP99" s="4"/>
      <c r="DQ99" s="4"/>
      <c r="DR99" s="4" t="n">
        <f aca="false">DL99/DO99</f>
        <v>4.78823529411765</v>
      </c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 t="n">
        <v>3.63</v>
      </c>
      <c r="EH99" s="4" t="n">
        <v>1.96</v>
      </c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 t="n">
        <v>814</v>
      </c>
      <c r="FS99" s="4" t="n">
        <v>170</v>
      </c>
      <c r="FT99" s="4" t="n">
        <v>4.78823529411765</v>
      </c>
      <c r="FU99" s="4"/>
    </row>
    <row r="100" customFormat="false" ht="12.8" hidden="false" customHeight="false" outlineLevel="0" collapsed="false">
      <c r="A100" s="1" t="n">
        <f aca="false">AMP_invivo_sekarang!A100</f>
        <v>34</v>
      </c>
      <c r="B100" s="1" t="str">
        <f aca="false">AMP_invivo_sekarang!B100</f>
        <v>Ali_and_Mohanny</v>
      </c>
      <c r="C100" s="1" t="n">
        <f aca="false">AMP_invivo_sekarang!C100</f>
        <v>2014</v>
      </c>
      <c r="D100" s="1" t="str">
        <f aca="false">AMP_invivo_sekarang!D100</f>
        <v>control</v>
      </c>
      <c r="E100" s="1" t="str">
        <f aca="false">AMP_invivo_sekarang!E100</f>
        <v>control</v>
      </c>
      <c r="F100" s="1" t="n">
        <f aca="false">IF(E100="control",1,IF(E100="peptide",2,IF(E100="crude_peptide",3,4)))</f>
        <v>1</v>
      </c>
      <c r="G100" s="1" t="str">
        <f aca="false">AMP_invivo_sekarang!F100</f>
        <v>control</v>
      </c>
      <c r="H100" s="27" t="n">
        <f aca="false">AMP_invivo_sekarang!G100</f>
        <v>0</v>
      </c>
      <c r="I100" s="2" t="n">
        <f aca="false">H100</f>
        <v>0</v>
      </c>
      <c r="J100" s="1" t="str">
        <f aca="false">AMP_invivo_sekarang!H100</f>
        <v>ROSS_308</v>
      </c>
      <c r="K100" s="1" t="n">
        <f aca="false">IF(J100="Arbor_Acres", 1, IF(J100="ROSS_308", 2, IF(J100="Cobb_500", 3, IF(J100="Lohman_Brown", 4, IF(J100="Lingnan", 5, IF(J100="Unknown", 6, 7))))))</f>
        <v>2</v>
      </c>
      <c r="L100" s="1" t="str">
        <f aca="false">AMP_invivo_sekarang!I100</f>
        <v>mix</v>
      </c>
      <c r="M100" s="1" t="n">
        <f aca="false">IF(L100="male", 1, IF(L100="female", 2, 3))</f>
        <v>3</v>
      </c>
      <c r="N100" s="1" t="str">
        <f aca="false">AMP_invivo_sekarang!J100</f>
        <v>1-21</v>
      </c>
      <c r="O100" s="1" t="str">
        <f aca="false">AMP_invivo_sekarang!K100</f>
        <v>22-42</v>
      </c>
      <c r="P100" s="1" t="str">
        <f aca="false">AMP_invivo_sekarang!L100</f>
        <v>1-42</v>
      </c>
      <c r="Q100" s="27" t="n">
        <v>829.17</v>
      </c>
      <c r="R100" s="27" t="n">
        <v>37.1</v>
      </c>
      <c r="S100" s="27" t="n">
        <v>58.9</v>
      </c>
      <c r="T100" s="27" t="n">
        <v>1.59</v>
      </c>
      <c r="U100" s="27" t="n">
        <v>2233.63</v>
      </c>
      <c r="V100" s="27" t="n">
        <v>66.88</v>
      </c>
      <c r="W100" s="27" t="n">
        <v>137.3</v>
      </c>
      <c r="X100" s="27" t="n">
        <v>2.08</v>
      </c>
      <c r="Y100" s="27" t="n">
        <v>2233.63</v>
      </c>
      <c r="Z100" s="27" t="n">
        <v>51.99</v>
      </c>
      <c r="AA100" s="27" t="n">
        <v>98.1</v>
      </c>
      <c r="AB100" s="27" t="n">
        <v>1.9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27" t="n">
        <v>5.71</v>
      </c>
      <c r="BP100" s="27" t="n">
        <v>3.22</v>
      </c>
      <c r="BQ100" s="27" t="n">
        <v>2.49</v>
      </c>
      <c r="BR100" s="4" t="n">
        <f aca="false">BP100/BQ100</f>
        <v>1.29317269076305</v>
      </c>
      <c r="BS100" s="27" t="n">
        <v>124.27</v>
      </c>
      <c r="BT100" s="27" t="n">
        <v>1037.26</v>
      </c>
      <c r="BU100" s="4"/>
      <c r="BV100" s="4"/>
      <c r="BW100" s="4"/>
      <c r="BX100" s="27" t="n">
        <v>72.71</v>
      </c>
      <c r="BY100" s="27" t="n">
        <v>19.68</v>
      </c>
      <c r="BZ100" s="27" t="n">
        <v>5.49</v>
      </c>
      <c r="CA100" s="4" t="n">
        <f aca="false">BY100/BZ100</f>
        <v>3.58469945355191</v>
      </c>
      <c r="CB100" s="27" t="n">
        <v>2.86</v>
      </c>
      <c r="CC100" s="27" t="n">
        <v>1</v>
      </c>
      <c r="CD100" s="4"/>
      <c r="CE100" s="4"/>
      <c r="CF100" s="4"/>
      <c r="CG100" s="27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 t="n">
        <v>9.07</v>
      </c>
      <c r="EL100" s="4"/>
      <c r="EM100" s="4"/>
      <c r="EN100" s="4"/>
      <c r="EO100" s="4"/>
      <c r="EP100" s="4"/>
      <c r="EQ100" s="4"/>
      <c r="ER100" s="4"/>
      <c r="ES100" s="27" t="n">
        <v>19.68</v>
      </c>
      <c r="ET100" s="27" t="n">
        <v>72.71</v>
      </c>
      <c r="EU100" s="4"/>
      <c r="EV100" s="4"/>
      <c r="EW100" s="4"/>
      <c r="EX100" s="4"/>
      <c r="EY100" s="4"/>
      <c r="EZ100" s="27" t="n">
        <v>18.84</v>
      </c>
      <c r="FA100" s="27" t="n">
        <v>76.58</v>
      </c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</row>
    <row r="101" customFormat="false" ht="12.8" hidden="false" customHeight="false" outlineLevel="0" collapsed="false">
      <c r="A101" s="1" t="n">
        <f aca="false">AMP_invivo_sekarang!A101</f>
        <v>34</v>
      </c>
      <c r="B101" s="1" t="str">
        <f aca="false">AMP_invivo_sekarang!B101</f>
        <v>Ali_and_Mohanny</v>
      </c>
      <c r="C101" s="1" t="n">
        <f aca="false">AMP_invivo_sekarang!C101</f>
        <v>2014</v>
      </c>
      <c r="D101" s="1" t="str">
        <f aca="false">AMP_invivo_sekarang!D101</f>
        <v>bee_venom</v>
      </c>
      <c r="E101" s="1" t="str">
        <f aca="false">AMP_invivo_sekarang!E101</f>
        <v>purified_peptide</v>
      </c>
      <c r="F101" s="1" t="n">
        <f aca="false">IF(E101="control",1,IF(E101="peptide",2,IF(E101="crude_peptide",3,4)))</f>
        <v>4</v>
      </c>
      <c r="G101" s="1" t="str">
        <f aca="false">AMP_invivo_sekarang!F101</f>
        <v>injected</v>
      </c>
      <c r="H101" s="27" t="n">
        <f aca="false">AMP_invivo_sekarang!G101</f>
        <v>0.5</v>
      </c>
      <c r="I101" s="2" t="n">
        <f aca="false">H101</f>
        <v>0.5</v>
      </c>
      <c r="J101" s="1" t="str">
        <f aca="false">AMP_invivo_sekarang!H101</f>
        <v>ROSS_308</v>
      </c>
      <c r="K101" s="1" t="n">
        <f aca="false">IF(J101="Arbor_Acres", 1, IF(J101="ROSS_308", 2, IF(J101="Cobb_500", 3, IF(J101="Lohman_Brown", 4, IF(J101="Lingnan", 5, IF(J101="Unknown", 6, 7))))))</f>
        <v>2</v>
      </c>
      <c r="L101" s="1" t="str">
        <f aca="false">AMP_invivo_sekarang!I101</f>
        <v>mix</v>
      </c>
      <c r="M101" s="1" t="n">
        <f aca="false">IF(L101="male", 1, IF(L101="female", 2, 3))</f>
        <v>3</v>
      </c>
      <c r="N101" s="1" t="str">
        <f aca="false">AMP_invivo_sekarang!J101</f>
        <v>1-21</v>
      </c>
      <c r="O101" s="1" t="str">
        <f aca="false">AMP_invivo_sekarang!K101</f>
        <v>22-42</v>
      </c>
      <c r="P101" s="1" t="str">
        <f aca="false">AMP_invivo_sekarang!L101</f>
        <v>1-42</v>
      </c>
      <c r="Q101" s="27" t="n">
        <v>783.33</v>
      </c>
      <c r="R101" s="27" t="n">
        <v>34.92</v>
      </c>
      <c r="S101" s="27" t="n">
        <v>56.56</v>
      </c>
      <c r="T101" s="27" t="n">
        <v>1.62</v>
      </c>
      <c r="U101" s="27" t="n">
        <v>2187.5</v>
      </c>
      <c r="V101" s="27" t="n">
        <v>66.87</v>
      </c>
      <c r="W101" s="27" t="n">
        <v>129.66</v>
      </c>
      <c r="X101" s="27" t="n">
        <v>1.95</v>
      </c>
      <c r="Y101" s="27" t="n">
        <v>2187.5</v>
      </c>
      <c r="Z101" s="27" t="n">
        <v>50.89</v>
      </c>
      <c r="AA101" s="27" t="n">
        <v>93.11</v>
      </c>
      <c r="AB101" s="27" t="n">
        <v>1.83</v>
      </c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27" t="n">
        <v>4.98</v>
      </c>
      <c r="BP101" s="27" t="n">
        <v>2.71</v>
      </c>
      <c r="BQ101" s="27" t="n">
        <v>2.27</v>
      </c>
      <c r="BR101" s="4" t="n">
        <f aca="false">BP101/BQ101</f>
        <v>1.19383259911894</v>
      </c>
      <c r="BS101" s="27" t="n">
        <v>124.15</v>
      </c>
      <c r="BT101" s="27" t="n">
        <v>1055.96</v>
      </c>
      <c r="BU101" s="4"/>
      <c r="BV101" s="4"/>
      <c r="BW101" s="4"/>
      <c r="BX101" s="27" t="n">
        <v>75.44</v>
      </c>
      <c r="BY101" s="27" t="n">
        <v>18.93</v>
      </c>
      <c r="BZ101" s="27" t="n">
        <v>5.02</v>
      </c>
      <c r="CA101" s="4" t="n">
        <f aca="false">BY101/BZ101</f>
        <v>3.77091633466135</v>
      </c>
      <c r="CB101" s="27" t="n">
        <v>2.42</v>
      </c>
      <c r="CC101" s="27" t="n">
        <v>1.12</v>
      </c>
      <c r="CD101" s="4"/>
      <c r="CE101" s="4"/>
      <c r="CF101" s="4"/>
      <c r="CG101" s="27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 t="n">
        <v>9.81</v>
      </c>
      <c r="EL101" s="4"/>
      <c r="EM101" s="4"/>
      <c r="EN101" s="4"/>
      <c r="EO101" s="4"/>
      <c r="EP101" s="4"/>
      <c r="EQ101" s="4"/>
      <c r="ER101" s="4"/>
      <c r="ES101" s="27" t="n">
        <v>18.93</v>
      </c>
      <c r="ET101" s="27" t="n">
        <v>75.44</v>
      </c>
      <c r="EU101" s="4"/>
      <c r="EV101" s="4"/>
      <c r="EW101" s="4"/>
      <c r="EX101" s="4"/>
      <c r="EY101" s="4"/>
      <c r="EZ101" s="27" t="n">
        <v>18.63</v>
      </c>
      <c r="FA101" s="27" t="n">
        <v>76.84</v>
      </c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</row>
    <row r="102" customFormat="false" ht="12.8" hidden="false" customHeight="false" outlineLevel="0" collapsed="false">
      <c r="A102" s="1" t="n">
        <f aca="false">AMP_invivo_sekarang!A102</f>
        <v>34</v>
      </c>
      <c r="B102" s="1" t="str">
        <f aca="false">AMP_invivo_sekarang!B102</f>
        <v>Ali_and_Mohanny</v>
      </c>
      <c r="C102" s="1" t="n">
        <f aca="false">AMP_invivo_sekarang!C102</f>
        <v>2014</v>
      </c>
      <c r="D102" s="1" t="str">
        <f aca="false">AMP_invivo_sekarang!D102</f>
        <v>bee_venom</v>
      </c>
      <c r="E102" s="1" t="str">
        <f aca="false">AMP_invivo_sekarang!E102</f>
        <v>purified_peptide</v>
      </c>
      <c r="F102" s="1" t="n">
        <f aca="false">IF(E102="control",1,IF(E102="peptide",2,IF(E102="crude_peptide",3,4)))</f>
        <v>4</v>
      </c>
      <c r="G102" s="1" t="str">
        <f aca="false">AMP_invivo_sekarang!F102</f>
        <v>injected</v>
      </c>
      <c r="H102" s="27" t="n">
        <f aca="false">AMP_invivo_sekarang!G102</f>
        <v>1</v>
      </c>
      <c r="I102" s="2" t="n">
        <f aca="false">H102</f>
        <v>1</v>
      </c>
      <c r="J102" s="1" t="str">
        <f aca="false">AMP_invivo_sekarang!H102</f>
        <v>ROSS_308</v>
      </c>
      <c r="K102" s="1" t="n">
        <f aca="false">IF(J102="Arbor_Acres", 1, IF(J102="ROSS_308", 2, IF(J102="Cobb_500", 3, IF(J102="Lohman_Brown", 4, IF(J102="Lingnan", 5, IF(J102="Unknown", 6, 7))))))</f>
        <v>2</v>
      </c>
      <c r="L102" s="1" t="str">
        <f aca="false">AMP_invivo_sekarang!I102</f>
        <v>mix</v>
      </c>
      <c r="M102" s="1" t="n">
        <f aca="false">IF(L102="male", 1, IF(L102="female", 2, 3))</f>
        <v>3</v>
      </c>
      <c r="N102" s="1" t="str">
        <f aca="false">AMP_invivo_sekarang!J102</f>
        <v>1-21</v>
      </c>
      <c r="O102" s="1" t="str">
        <f aca="false">AMP_invivo_sekarang!K102</f>
        <v>22-42</v>
      </c>
      <c r="P102" s="1" t="str">
        <f aca="false">AMP_invivo_sekarang!L102</f>
        <v>1-42</v>
      </c>
      <c r="Q102" s="27" t="n">
        <v>808.33</v>
      </c>
      <c r="R102" s="27" t="n">
        <v>36.11</v>
      </c>
      <c r="S102" s="27" t="n">
        <v>57.11</v>
      </c>
      <c r="T102" s="27" t="n">
        <v>1.58</v>
      </c>
      <c r="U102" s="27" t="n">
        <v>2290.48</v>
      </c>
      <c r="V102" s="27" t="n">
        <v>70.58</v>
      </c>
      <c r="W102" s="27" t="n">
        <v>126.39</v>
      </c>
      <c r="X102" s="27" t="n">
        <v>1.79</v>
      </c>
      <c r="Y102" s="27" t="n">
        <v>2290.48</v>
      </c>
      <c r="Z102" s="27" t="n">
        <v>53.34</v>
      </c>
      <c r="AA102" s="27" t="n">
        <v>91.75</v>
      </c>
      <c r="AB102" s="27" t="n">
        <v>1.72</v>
      </c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27" t="n">
        <v>5.6</v>
      </c>
      <c r="BP102" s="27" t="n">
        <v>2.89</v>
      </c>
      <c r="BQ102" s="27" t="n">
        <v>2.71</v>
      </c>
      <c r="BR102" s="4" t="n">
        <f aca="false">BP102/BQ102</f>
        <v>1.06642066420664</v>
      </c>
      <c r="BS102" s="27" t="n">
        <v>130.54</v>
      </c>
      <c r="BT102" s="27" t="n">
        <v>1050.53</v>
      </c>
      <c r="BU102" s="4"/>
      <c r="BV102" s="4"/>
      <c r="BW102" s="4"/>
      <c r="BX102" s="27" t="n">
        <v>71.4</v>
      </c>
      <c r="BY102" s="27" t="n">
        <v>18.19</v>
      </c>
      <c r="BZ102" s="27" t="n">
        <v>5.38</v>
      </c>
      <c r="CA102" s="4" t="n">
        <f aca="false">BY102/BZ102</f>
        <v>3.38104089219331</v>
      </c>
      <c r="CB102" s="27" t="n">
        <v>2.78</v>
      </c>
      <c r="CC102" s="27" t="n">
        <v>0.93</v>
      </c>
      <c r="CD102" s="4"/>
      <c r="CE102" s="4"/>
      <c r="CF102" s="4"/>
      <c r="CG102" s="27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 t="n">
        <v>10.65</v>
      </c>
      <c r="EL102" s="4"/>
      <c r="EM102" s="4"/>
      <c r="EN102" s="4"/>
      <c r="EO102" s="4"/>
      <c r="EP102" s="4"/>
      <c r="EQ102" s="4"/>
      <c r="ER102" s="4"/>
      <c r="ES102" s="27" t="n">
        <v>18.19</v>
      </c>
      <c r="ET102" s="27" t="n">
        <v>71.4</v>
      </c>
      <c r="EU102" s="4"/>
      <c r="EV102" s="4"/>
      <c r="EW102" s="4"/>
      <c r="EX102" s="4"/>
      <c r="EY102" s="4"/>
      <c r="EZ102" s="27" t="n">
        <v>18.49</v>
      </c>
      <c r="FA102" s="27" t="n">
        <v>80.4</v>
      </c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</row>
    <row r="103" customFormat="false" ht="12.8" hidden="false" customHeight="false" outlineLevel="0" collapsed="false">
      <c r="A103" s="1" t="n">
        <f aca="false">AMP_invivo_sekarang!A103</f>
        <v>34</v>
      </c>
      <c r="B103" s="1" t="str">
        <f aca="false">AMP_invivo_sekarang!B103</f>
        <v>Ali_and_Mohanny</v>
      </c>
      <c r="C103" s="1" t="n">
        <f aca="false">AMP_invivo_sekarang!C103</f>
        <v>2014</v>
      </c>
      <c r="D103" s="1" t="str">
        <f aca="false">AMP_invivo_sekarang!D103</f>
        <v>bee_venom</v>
      </c>
      <c r="E103" s="1" t="str">
        <f aca="false">AMP_invivo_sekarang!E103</f>
        <v>purified_peptide</v>
      </c>
      <c r="F103" s="1" t="n">
        <f aca="false">IF(E103="control",1,IF(E103="peptide",2,IF(E103="crude_peptide",3,4)))</f>
        <v>4</v>
      </c>
      <c r="G103" s="1" t="str">
        <f aca="false">AMP_invivo_sekarang!F103</f>
        <v>injected</v>
      </c>
      <c r="H103" s="27" t="n">
        <f aca="false">AMP_invivo_sekarang!G103</f>
        <v>1.5</v>
      </c>
      <c r="I103" s="2" t="n">
        <f aca="false">H103</f>
        <v>1.5</v>
      </c>
      <c r="J103" s="1" t="str">
        <f aca="false">AMP_invivo_sekarang!H103</f>
        <v>ROSS_308</v>
      </c>
      <c r="K103" s="1" t="n">
        <f aca="false">IF(J103="Arbor_Acres", 1, IF(J103="ROSS_308", 2, IF(J103="Cobb_500", 3, IF(J103="Lohman_Brown", 4, IF(J103="Lingnan", 5, IF(J103="Unknown", 6, 7))))))</f>
        <v>2</v>
      </c>
      <c r="L103" s="1" t="str">
        <f aca="false">AMP_invivo_sekarang!I103</f>
        <v>mix</v>
      </c>
      <c r="M103" s="1" t="n">
        <f aca="false">IF(L103="male", 1, IF(L103="female", 2, 3))</f>
        <v>3</v>
      </c>
      <c r="N103" s="1" t="str">
        <f aca="false">AMP_invivo_sekarang!J103</f>
        <v>1-21</v>
      </c>
      <c r="O103" s="1" t="str">
        <f aca="false">AMP_invivo_sekarang!K103</f>
        <v>22-42</v>
      </c>
      <c r="P103" s="1" t="str">
        <f aca="false">AMP_invivo_sekarang!L103</f>
        <v>1-42</v>
      </c>
      <c r="Q103" s="27" t="n">
        <v>785.42</v>
      </c>
      <c r="R103" s="27" t="n">
        <v>35.02</v>
      </c>
      <c r="S103" s="27" t="n">
        <v>56.68</v>
      </c>
      <c r="T103" s="27" t="n">
        <v>1.62</v>
      </c>
      <c r="U103" s="27" t="n">
        <v>2183.33</v>
      </c>
      <c r="V103" s="27" t="n">
        <v>66.57</v>
      </c>
      <c r="W103" s="27" t="n">
        <v>121.23</v>
      </c>
      <c r="X103" s="27" t="n">
        <v>1.82</v>
      </c>
      <c r="Y103" s="27" t="n">
        <v>2183.33</v>
      </c>
      <c r="Z103" s="27" t="n">
        <v>50.79</v>
      </c>
      <c r="AA103" s="27" t="n">
        <v>88.95</v>
      </c>
      <c r="AB103" s="27" t="n">
        <v>1.75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27" t="n">
        <v>5.14</v>
      </c>
      <c r="BP103" s="27" t="n">
        <v>2.92</v>
      </c>
      <c r="BQ103" s="27" t="n">
        <v>2.22</v>
      </c>
      <c r="BR103" s="4" t="n">
        <f aca="false">BP103/BQ103</f>
        <v>1.31531531531532</v>
      </c>
      <c r="BS103" s="27" t="n">
        <v>117.12</v>
      </c>
      <c r="BT103" s="27" t="n">
        <v>1070.36</v>
      </c>
      <c r="BU103" s="4"/>
      <c r="BV103" s="4"/>
      <c r="BW103" s="4"/>
      <c r="BX103" s="27" t="n">
        <v>71.17</v>
      </c>
      <c r="BY103" s="27" t="n">
        <v>18.17</v>
      </c>
      <c r="BZ103" s="27" t="n">
        <v>5.47</v>
      </c>
      <c r="CA103" s="4" t="n">
        <f aca="false">BY103/BZ103</f>
        <v>3.3217550274223</v>
      </c>
      <c r="CB103" s="27" t="n">
        <v>2.71</v>
      </c>
      <c r="CC103" s="27" t="n">
        <v>1.05</v>
      </c>
      <c r="CD103" s="4"/>
      <c r="CE103" s="4"/>
      <c r="CF103" s="4"/>
      <c r="CG103" s="27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 t="n">
        <v>10.44</v>
      </c>
      <c r="EL103" s="4"/>
      <c r="EM103" s="4"/>
      <c r="EN103" s="4"/>
      <c r="EO103" s="4"/>
      <c r="EP103" s="4"/>
      <c r="EQ103" s="4"/>
      <c r="ER103" s="4"/>
      <c r="ES103" s="27" t="n">
        <v>18.17</v>
      </c>
      <c r="ET103" s="27" t="n">
        <v>71.17</v>
      </c>
      <c r="EU103" s="4"/>
      <c r="EV103" s="4"/>
      <c r="EW103" s="4"/>
      <c r="EX103" s="4"/>
      <c r="EY103" s="4"/>
      <c r="EZ103" s="27" t="n">
        <v>19.83</v>
      </c>
      <c r="FA103" s="27" t="n">
        <v>81.08</v>
      </c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</row>
    <row r="104" customFormat="false" ht="12.8" hidden="false" customHeight="false" outlineLevel="0" collapsed="false">
      <c r="A104" s="1" t="n">
        <f aca="false">AMP_invivo_sekarang!A104</f>
        <v>35</v>
      </c>
      <c r="B104" s="1" t="str">
        <f aca="false">AMP_invivo_sekarang!B104</f>
        <v>Aguirre_et_al.</v>
      </c>
      <c r="C104" s="1" t="n">
        <f aca="false">AMP_invivo_sekarang!C104</f>
        <v>2015</v>
      </c>
      <c r="D104" s="1" t="str">
        <f aca="false">AMP_invivo_sekarang!D104</f>
        <v>control</v>
      </c>
      <c r="E104" s="1" t="str">
        <f aca="false">AMP_invivo_sekarang!E104</f>
        <v>control</v>
      </c>
      <c r="F104" s="1" t="n">
        <f aca="false">IF(E104="control",1,IF(E104="peptide",2,IF(E104="crude_peptide",3,4)))</f>
        <v>1</v>
      </c>
      <c r="G104" s="1" t="str">
        <f aca="false">AMP_invivo_sekarang!F104</f>
        <v>control</v>
      </c>
      <c r="H104" s="27" t="n">
        <f aca="false">AMP_invivo_sekarang!G104</f>
        <v>0</v>
      </c>
      <c r="I104" s="2" t="n">
        <f aca="false">H104</f>
        <v>0</v>
      </c>
      <c r="J104" s="1" t="str">
        <f aca="false">AMP_invivo_sekarang!H104</f>
        <v>Cobb_500</v>
      </c>
      <c r="K104" s="1" t="n">
        <f aca="false">IF(J104="Arbor_Acres", 1, IF(J104="ROSS_308", 2, IF(J104="Cobb_500", 3, IF(J104="Lohman_Brown", 4, IF(J104="Lingnan", 5, IF(J104="Unknown", 6, 7))))))</f>
        <v>3</v>
      </c>
      <c r="L104" s="1" t="str">
        <f aca="false">AMP_invivo_sekarang!I104</f>
        <v>unknown</v>
      </c>
      <c r="M104" s="1" t="n">
        <f aca="false">IF(L104="male", 1, IF(L104="female", 2, 3))</f>
        <v>3</v>
      </c>
      <c r="N104" s="1" t="str">
        <f aca="false">AMP_invivo_sekarang!J104</f>
        <v>8-28</v>
      </c>
      <c r="O104" s="1" t="str">
        <f aca="false">AMP_invivo_sekarang!K104</f>
        <v>29-42</v>
      </c>
      <c r="P104" s="1" t="str">
        <f aca="false">AMP_invivo_sekarang!L104</f>
        <v>8-42</v>
      </c>
      <c r="Q104" s="4" t="n">
        <v>1190</v>
      </c>
      <c r="R104" s="4" t="n">
        <v>49</v>
      </c>
      <c r="S104" s="4" t="n">
        <v>82.8571428571429</v>
      </c>
      <c r="T104" s="4" t="n">
        <v>1.69</v>
      </c>
      <c r="U104" s="4" t="n">
        <v>1862</v>
      </c>
      <c r="V104" s="4" t="n">
        <v>48</v>
      </c>
      <c r="W104" s="4" t="n">
        <v>141.571428571429</v>
      </c>
      <c r="X104" s="4" t="n">
        <v>2.99</v>
      </c>
      <c r="Y104" s="4" t="n">
        <v>1862</v>
      </c>
      <c r="Z104" s="4" t="n">
        <v>48.6</v>
      </c>
      <c r="AA104" s="4" t="n">
        <v>106.342857142857</v>
      </c>
      <c r="AB104" s="4" t="n">
        <v>2.19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 t="n">
        <v>70.1</v>
      </c>
      <c r="AO104" s="4" t="n">
        <v>78.63</v>
      </c>
      <c r="AP104" s="0"/>
      <c r="AQ104" s="4" t="n">
        <v>2578</v>
      </c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 t="n">
        <v>673.11</v>
      </c>
      <c r="DL104" s="4"/>
      <c r="DM104" s="4" t="n">
        <v>411.97</v>
      </c>
      <c r="DN104" s="4"/>
      <c r="DO104" s="4"/>
      <c r="DP104" s="4" t="n">
        <f aca="false">DJ104/DM104</f>
        <v>1.63388110784766</v>
      </c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 t="n">
        <v>673.11</v>
      </c>
      <c r="FS104" s="4" t="n">
        <v>411.97</v>
      </c>
      <c r="FT104" s="4" t="n">
        <v>1.63388110784766</v>
      </c>
      <c r="FU104" s="4"/>
    </row>
    <row r="105" customFormat="false" ht="12.8" hidden="false" customHeight="false" outlineLevel="0" collapsed="false">
      <c r="A105" s="1" t="n">
        <f aca="false">AMP_invivo_sekarang!A105</f>
        <v>35</v>
      </c>
      <c r="B105" s="1" t="str">
        <f aca="false">AMP_invivo_sekarang!B105</f>
        <v>Aguirre_et_al.</v>
      </c>
      <c r="C105" s="1" t="n">
        <f aca="false">AMP_invivo_sekarang!C105</f>
        <v>2015</v>
      </c>
      <c r="D105" s="1" t="str">
        <f aca="false">AMP_invivo_sekarang!D105</f>
        <v>bovine_lactoferrin</v>
      </c>
      <c r="E105" s="1" t="str">
        <f aca="false">AMP_invivo_sekarang!E105</f>
        <v>purified_peptide</v>
      </c>
      <c r="F105" s="1" t="n">
        <f aca="false">IF(E105="control",1,IF(E105="peptide",2,IF(E105="crude_peptide",3,4)))</f>
        <v>4</v>
      </c>
      <c r="G105" s="1" t="str">
        <f aca="false">AMP_invivo_sekarang!F105</f>
        <v>feed</v>
      </c>
      <c r="H105" s="27" t="n">
        <f aca="false">AMP_invivo_sekarang!G105</f>
        <v>130</v>
      </c>
      <c r="I105" s="2" t="n">
        <f aca="false">H105</f>
        <v>130</v>
      </c>
      <c r="J105" s="1" t="str">
        <f aca="false">AMP_invivo_sekarang!H105</f>
        <v>Cobb_500</v>
      </c>
      <c r="K105" s="1" t="n">
        <f aca="false">IF(J105="Arbor_Acres", 1, IF(J105="ROSS_308", 2, IF(J105="Cobb_500", 3, IF(J105="Lohman_Brown", 4, IF(J105="Lingnan", 5, IF(J105="Unknown", 6, 7))))))</f>
        <v>3</v>
      </c>
      <c r="L105" s="1" t="str">
        <f aca="false">AMP_invivo_sekarang!I105</f>
        <v>unknown</v>
      </c>
      <c r="M105" s="1" t="n">
        <f aca="false">IF(L105="male", 1, IF(L105="female", 2, 3))</f>
        <v>3</v>
      </c>
      <c r="N105" s="1" t="str">
        <f aca="false">AMP_invivo_sekarang!J105</f>
        <v>8-28</v>
      </c>
      <c r="O105" s="1" t="str">
        <f aca="false">AMP_invivo_sekarang!K105</f>
        <v>29-42</v>
      </c>
      <c r="P105" s="1" t="str">
        <f aca="false">AMP_invivo_sekarang!L105</f>
        <v>8-42</v>
      </c>
      <c r="Q105" s="4" t="n">
        <v>1223</v>
      </c>
      <c r="R105" s="4" t="n">
        <v>50.6190476190476</v>
      </c>
      <c r="S105" s="4" t="n">
        <v>81.4761904761905</v>
      </c>
      <c r="T105" s="4" t="n">
        <v>1.61</v>
      </c>
      <c r="U105" s="4" t="n">
        <v>2018</v>
      </c>
      <c r="V105" s="4" t="n">
        <v>56.7857142857143</v>
      </c>
      <c r="W105" s="4" t="n">
        <v>142.857142857143</v>
      </c>
      <c r="X105" s="4" t="n">
        <v>2.52</v>
      </c>
      <c r="Y105" s="4" t="n">
        <v>2018</v>
      </c>
      <c r="Z105" s="4" t="n">
        <v>53.0857142857143</v>
      </c>
      <c r="AA105" s="4" t="n">
        <v>106</v>
      </c>
      <c r="AB105" s="4" t="n">
        <v>1.99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 t="n">
        <v>72.59</v>
      </c>
      <c r="AO105" s="4" t="n">
        <v>82.35</v>
      </c>
      <c r="AP105" s="0"/>
      <c r="AQ105" s="4" t="n">
        <v>2647</v>
      </c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 t="n">
        <v>1078.74</v>
      </c>
      <c r="DL105" s="4"/>
      <c r="DM105" s="4" t="n">
        <v>279.55</v>
      </c>
      <c r="DN105" s="4"/>
      <c r="DO105" s="4"/>
      <c r="DP105" s="4" t="n">
        <f aca="false">DJ105/DM105</f>
        <v>3.85884457163298</v>
      </c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 t="n">
        <v>1078.74</v>
      </c>
      <c r="FS105" s="4" t="n">
        <v>279.55</v>
      </c>
      <c r="FT105" s="4" t="n">
        <v>3.85884457163298</v>
      </c>
      <c r="FU105" s="4"/>
    </row>
    <row r="106" customFormat="false" ht="12.8" hidden="false" customHeight="false" outlineLevel="0" collapsed="false">
      <c r="A106" s="1" t="n">
        <f aca="false">AMP_invivo_sekarang!A106</f>
        <v>35</v>
      </c>
      <c r="B106" s="1" t="str">
        <f aca="false">AMP_invivo_sekarang!B106</f>
        <v>Aguirre_et_al.</v>
      </c>
      <c r="C106" s="1" t="n">
        <f aca="false">AMP_invivo_sekarang!C106</f>
        <v>2015</v>
      </c>
      <c r="D106" s="1" t="str">
        <f aca="false">AMP_invivo_sekarang!D106</f>
        <v>bovine_lactoferrin</v>
      </c>
      <c r="E106" s="1" t="str">
        <f aca="false">AMP_invivo_sekarang!E106</f>
        <v>purified_peptide</v>
      </c>
      <c r="F106" s="1" t="n">
        <f aca="false">IF(E106="control",1,IF(E106="peptide",2,IF(E106="crude_peptide",3,4)))</f>
        <v>4</v>
      </c>
      <c r="G106" s="1" t="str">
        <f aca="false">AMP_invivo_sekarang!F106</f>
        <v>feed</v>
      </c>
      <c r="H106" s="27" t="n">
        <f aca="false">AMP_invivo_sekarang!G106</f>
        <v>260</v>
      </c>
      <c r="I106" s="2" t="n">
        <f aca="false">H106</f>
        <v>260</v>
      </c>
      <c r="J106" s="1" t="str">
        <f aca="false">AMP_invivo_sekarang!H106</f>
        <v>Cobb_500</v>
      </c>
      <c r="K106" s="1" t="n">
        <f aca="false">IF(J106="Arbor_Acres", 1, IF(J106="ROSS_308", 2, IF(J106="Cobb_500", 3, IF(J106="Lohman_Brown", 4, IF(J106="Lingnan", 5, IF(J106="Unknown", 6, 7))))))</f>
        <v>3</v>
      </c>
      <c r="L106" s="1" t="str">
        <f aca="false">AMP_invivo_sekarang!I106</f>
        <v>unknown</v>
      </c>
      <c r="M106" s="1" t="n">
        <f aca="false">IF(L106="male", 1, IF(L106="female", 2, 3))</f>
        <v>3</v>
      </c>
      <c r="N106" s="1" t="str">
        <f aca="false">AMP_invivo_sekarang!J106</f>
        <v>8-28</v>
      </c>
      <c r="O106" s="1" t="str">
        <f aca="false">AMP_invivo_sekarang!K106</f>
        <v>29-42</v>
      </c>
      <c r="P106" s="1" t="str">
        <f aca="false">AMP_invivo_sekarang!L106</f>
        <v>8-42</v>
      </c>
      <c r="Q106" s="4" t="n">
        <v>1243</v>
      </c>
      <c r="R106" s="4" t="n">
        <v>51.4761904761905</v>
      </c>
      <c r="S106" s="4" t="n">
        <v>79.1428571428571</v>
      </c>
      <c r="T106" s="4" t="n">
        <v>1.54</v>
      </c>
      <c r="U106" s="4" t="n">
        <v>2103</v>
      </c>
      <c r="V106" s="4" t="n">
        <v>61.5</v>
      </c>
      <c r="W106" s="4" t="n">
        <v>138.714285714286</v>
      </c>
      <c r="X106" s="4" t="n">
        <v>2.27</v>
      </c>
      <c r="Y106" s="4" t="n">
        <v>2103</v>
      </c>
      <c r="Z106" s="4" t="n">
        <v>55.4857142857143</v>
      </c>
      <c r="AA106" s="4" t="n">
        <v>102.971428571429</v>
      </c>
      <c r="AB106" s="4" t="n">
        <v>1.86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 t="n">
        <v>71.87</v>
      </c>
      <c r="AO106" s="4" t="n">
        <v>84.25</v>
      </c>
      <c r="AP106" s="0"/>
      <c r="AQ106" s="4" t="n">
        <v>2819</v>
      </c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 t="n">
        <v>1247.5</v>
      </c>
      <c r="DL106" s="4"/>
      <c r="DM106" s="4" t="n">
        <v>301.3</v>
      </c>
      <c r="DN106" s="4"/>
      <c r="DO106" s="4"/>
      <c r="DP106" s="4" t="n">
        <f aca="false">DJ106/DM106</f>
        <v>4.14039163624295</v>
      </c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 t="n">
        <v>1247.5</v>
      </c>
      <c r="FS106" s="4" t="n">
        <v>301.3</v>
      </c>
      <c r="FT106" s="4" t="n">
        <v>4.14039163624295</v>
      </c>
      <c r="FU106" s="4"/>
    </row>
    <row r="107" customFormat="false" ht="12.8" hidden="false" customHeight="false" outlineLevel="0" collapsed="false">
      <c r="A107" s="1" t="n">
        <f aca="false">AMP_invivo_sekarang!A107</f>
        <v>35</v>
      </c>
      <c r="B107" s="1" t="str">
        <f aca="false">AMP_invivo_sekarang!B107</f>
        <v>Aguirre_et_al.</v>
      </c>
      <c r="C107" s="1" t="n">
        <f aca="false">AMP_invivo_sekarang!C107</f>
        <v>2015</v>
      </c>
      <c r="D107" s="1" t="str">
        <f aca="false">AMP_invivo_sekarang!D107</f>
        <v>bovine_lactoferrin</v>
      </c>
      <c r="E107" s="1" t="str">
        <f aca="false">AMP_invivo_sekarang!E107</f>
        <v>purified_peptide</v>
      </c>
      <c r="F107" s="1" t="n">
        <f aca="false">IF(E107="control",1,IF(E107="peptide",2,IF(E107="crude_peptide",3,4)))</f>
        <v>4</v>
      </c>
      <c r="G107" s="1" t="str">
        <f aca="false">AMP_invivo_sekarang!F107</f>
        <v>feed</v>
      </c>
      <c r="H107" s="27" t="n">
        <f aca="false">AMP_invivo_sekarang!G107</f>
        <v>520</v>
      </c>
      <c r="I107" s="2" t="n">
        <f aca="false">H107</f>
        <v>520</v>
      </c>
      <c r="J107" s="1" t="str">
        <f aca="false">AMP_invivo_sekarang!H107</f>
        <v>Cobb_500</v>
      </c>
      <c r="K107" s="1" t="n">
        <f aca="false">IF(J107="Arbor_Acres", 1, IF(J107="ROSS_308", 2, IF(J107="Cobb_500", 3, IF(J107="Lohman_Brown", 4, IF(J107="Lingnan", 5, IF(J107="Unknown", 6, 7))))))</f>
        <v>3</v>
      </c>
      <c r="L107" s="1" t="str">
        <f aca="false">AMP_invivo_sekarang!I107</f>
        <v>unknown</v>
      </c>
      <c r="M107" s="1" t="n">
        <f aca="false">IF(L107="male", 1, IF(L107="female", 2, 3))</f>
        <v>3</v>
      </c>
      <c r="N107" s="1" t="str">
        <f aca="false">AMP_invivo_sekarang!J107</f>
        <v>8-28</v>
      </c>
      <c r="O107" s="1" t="str">
        <f aca="false">AMP_invivo_sekarang!K107</f>
        <v>29-42</v>
      </c>
      <c r="P107" s="1" t="str">
        <f aca="false">AMP_invivo_sekarang!L107</f>
        <v>8-42</v>
      </c>
      <c r="Q107" s="4" t="n">
        <v>1188</v>
      </c>
      <c r="R107" s="4" t="n">
        <v>49.0476190476191</v>
      </c>
      <c r="S107" s="4" t="n">
        <v>80.5238095238095</v>
      </c>
      <c r="T107" s="4" t="n">
        <v>1.64</v>
      </c>
      <c r="U107" s="4" t="n">
        <v>2012</v>
      </c>
      <c r="V107" s="4" t="n">
        <v>58.8571428571429</v>
      </c>
      <c r="W107" s="4" t="n">
        <v>142.928571428571</v>
      </c>
      <c r="X107" s="4" t="n">
        <v>2.45</v>
      </c>
      <c r="Y107" s="4" t="n">
        <v>2012</v>
      </c>
      <c r="Z107" s="4" t="n">
        <v>52.9714285714286</v>
      </c>
      <c r="AA107" s="4" t="n">
        <v>105.485714285714</v>
      </c>
      <c r="AB107" s="4" t="n">
        <v>1.99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 t="n">
        <v>62.15</v>
      </c>
      <c r="AO107" s="4" t="n">
        <v>78.23</v>
      </c>
      <c r="AP107" s="0"/>
      <c r="AQ107" s="4" t="n">
        <v>2534</v>
      </c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 t="n">
        <v>926.56</v>
      </c>
      <c r="DL107" s="4"/>
      <c r="DM107" s="4" t="n">
        <v>335.24</v>
      </c>
      <c r="DN107" s="4"/>
      <c r="DO107" s="4"/>
      <c r="DP107" s="4" t="n">
        <f aca="false">DJ107/DM107</f>
        <v>2.7638706598258</v>
      </c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 t="n">
        <v>926.56</v>
      </c>
      <c r="FS107" s="4" t="n">
        <v>335.24</v>
      </c>
      <c r="FT107" s="4" t="n">
        <v>2.7638706598258</v>
      </c>
      <c r="FU107" s="4"/>
    </row>
    <row r="108" customFormat="false" ht="12.8" hidden="false" customHeight="false" outlineLevel="0" collapsed="false">
      <c r="A108" s="1" t="n">
        <f aca="false">AMP_invivo_sekarang!A108</f>
        <v>36</v>
      </c>
      <c r="B108" s="1" t="str">
        <f aca="false">AMP_invivo_sekarang!B108</f>
        <v>Enany_et_al.</v>
      </c>
      <c r="C108" s="1" t="n">
        <f aca="false">AMP_invivo_sekarang!C108</f>
        <v>2017</v>
      </c>
      <c r="D108" s="1" t="str">
        <f aca="false">AMP_invivo_sekarang!D108</f>
        <v>control</v>
      </c>
      <c r="E108" s="1" t="str">
        <f aca="false">AMP_invivo_sekarang!E108</f>
        <v>control</v>
      </c>
      <c r="F108" s="1" t="n">
        <f aca="false">IF(E108="control",1,IF(E108="peptide",2,IF(E108="crude_peptide",3,4)))</f>
        <v>1</v>
      </c>
      <c r="G108" s="1" t="str">
        <f aca="false">AMP_invivo_sekarang!F108</f>
        <v>control</v>
      </c>
      <c r="H108" s="27" t="n">
        <f aca="false">AMP_invivo_sekarang!G108</f>
        <v>0</v>
      </c>
      <c r="I108" s="2" t="n">
        <f aca="false">H108</f>
        <v>0</v>
      </c>
      <c r="J108" s="1" t="str">
        <f aca="false">AMP_invivo_sekarang!H108</f>
        <v>Hubbard</v>
      </c>
      <c r="K108" s="1" t="n">
        <f aca="false">IF(J108="Arbor_Acres", 1, IF(J108="ROSS_308", 2, IF(J108="Cobb_500", 3, IF(J108="Lohman_Brown", 4, IF(J108="Lingnan", 5, IF(J108="Unknown", 6, 7))))))</f>
        <v>7</v>
      </c>
      <c r="L108" s="1" t="str">
        <f aca="false">AMP_invivo_sekarang!I108</f>
        <v>mix</v>
      </c>
      <c r="M108" s="1" t="n">
        <f aca="false">IF(L108="male", 1, IF(L108="female", 2, 3))</f>
        <v>3</v>
      </c>
      <c r="N108" s="1" t="str">
        <f aca="false">AMP_invivo_sekarang!J108</f>
        <v>unknown</v>
      </c>
      <c r="O108" s="1" t="str">
        <f aca="false">AMP_invivo_sekarang!K108</f>
        <v>unknown</v>
      </c>
      <c r="P108" s="1" t="str">
        <f aca="false">AMP_invivo_sekarang!L108</f>
        <v>1-42</v>
      </c>
      <c r="Q108" s="4"/>
      <c r="R108" s="4"/>
      <c r="S108" s="4"/>
      <c r="T108" s="4"/>
      <c r="U108" s="4"/>
      <c r="V108" s="4"/>
      <c r="W108" s="4"/>
      <c r="X108" s="4"/>
      <c r="Y108" s="4" t="n">
        <v>1779.4</v>
      </c>
      <c r="Z108" s="4" t="n">
        <f aca="false">1731.79/42</f>
        <v>41.2330952380952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 t="n">
        <v>5.89</v>
      </c>
      <c r="EJ108" s="4"/>
      <c r="EK108" s="4" t="n">
        <v>6.47</v>
      </c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</row>
    <row r="109" customFormat="false" ht="12.8" hidden="false" customHeight="false" outlineLevel="0" collapsed="false">
      <c r="A109" s="1" t="n">
        <f aca="false">AMP_invivo_sekarang!A109</f>
        <v>36</v>
      </c>
      <c r="B109" s="1" t="str">
        <f aca="false">AMP_invivo_sekarang!B109</f>
        <v>Enany_et_al.</v>
      </c>
      <c r="C109" s="1" t="n">
        <f aca="false">AMP_invivo_sekarang!C109</f>
        <v>2017</v>
      </c>
      <c r="D109" s="1" t="str">
        <f aca="false">AMP_invivo_sekarang!D109</f>
        <v>lactoferrin</v>
      </c>
      <c r="E109" s="1" t="str">
        <f aca="false">AMP_invivo_sekarang!E109</f>
        <v>purified_peptide</v>
      </c>
      <c r="F109" s="1" t="n">
        <f aca="false">IF(E109="control",1,IF(E109="peptide",2,IF(E109="crude_peptide",3,4)))</f>
        <v>4</v>
      </c>
      <c r="G109" s="1" t="str">
        <f aca="false">AMP_invivo_sekarang!F109</f>
        <v>feed</v>
      </c>
      <c r="H109" s="27" t="n">
        <f aca="false">AMP_invivo_sekarang!G109</f>
        <v>250</v>
      </c>
      <c r="I109" s="2" t="n">
        <f aca="false">H109</f>
        <v>250</v>
      </c>
      <c r="J109" s="1" t="str">
        <f aca="false">AMP_invivo_sekarang!H109</f>
        <v>Hubbard</v>
      </c>
      <c r="K109" s="1" t="n">
        <f aca="false">IF(J109="Arbor_Acres", 1, IF(J109="ROSS_308", 2, IF(J109="Cobb_500", 3, IF(J109="Lohman_Brown", 4, IF(J109="Lingnan", 5, IF(J109="Unknown", 6, 7))))))</f>
        <v>7</v>
      </c>
      <c r="L109" s="1" t="str">
        <f aca="false">AMP_invivo_sekarang!I109</f>
        <v>mix</v>
      </c>
      <c r="M109" s="1" t="n">
        <f aca="false">IF(L109="male", 1, IF(L109="female", 2, 3))</f>
        <v>3</v>
      </c>
      <c r="N109" s="1" t="str">
        <f aca="false">AMP_invivo_sekarang!J109</f>
        <v>unknown</v>
      </c>
      <c r="O109" s="1" t="str">
        <f aca="false">AMP_invivo_sekarang!K109</f>
        <v>unknown</v>
      </c>
      <c r="P109" s="1" t="str">
        <f aca="false">AMP_invivo_sekarang!L109</f>
        <v>1-42</v>
      </c>
      <c r="Q109" s="4"/>
      <c r="R109" s="4"/>
      <c r="S109" s="4"/>
      <c r="T109" s="4"/>
      <c r="U109" s="4"/>
      <c r="V109" s="4"/>
      <c r="W109" s="4"/>
      <c r="X109" s="4"/>
      <c r="Y109" s="4" t="n">
        <v>2221.8</v>
      </c>
      <c r="Z109" s="4" t="n">
        <f aca="false">2176.28/42</f>
        <v>51.8161904761905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 t="n">
        <v>6.42</v>
      </c>
      <c r="EJ109" s="4"/>
      <c r="EK109" s="4" t="n">
        <v>7.01</v>
      </c>
      <c r="EL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</row>
    <row r="110" customFormat="false" ht="12.8" hidden="false" customHeight="false" outlineLevel="0" collapsed="false">
      <c r="A110" s="1" t="n">
        <f aca="false">AMP_invivo_sekarang!A110</f>
        <v>37</v>
      </c>
      <c r="B110" s="1" t="str">
        <f aca="false">AMP_invivo_sekarang!B110</f>
        <v>Wang_et_al.</v>
      </c>
      <c r="C110" s="1" t="n">
        <f aca="false">AMP_invivo_sekarang!C110</f>
        <v>2020</v>
      </c>
      <c r="D110" s="1" t="str">
        <f aca="false">AMP_invivo_sekarang!D110</f>
        <v>control</v>
      </c>
      <c r="E110" s="1" t="str">
        <f aca="false">AMP_invivo_sekarang!E110</f>
        <v>control</v>
      </c>
      <c r="F110" s="1" t="n">
        <f aca="false">IF(E110="control",1,IF(E110="peptide",2,IF(E110="crude_peptide",3,4)))</f>
        <v>1</v>
      </c>
      <c r="G110" s="1" t="str">
        <f aca="false">AMP_invivo_sekarang!F110</f>
        <v>control</v>
      </c>
      <c r="H110" s="27" t="n">
        <f aca="false">AMP_invivo_sekarang!G110</f>
        <v>0</v>
      </c>
      <c r="I110" s="2" t="n">
        <f aca="false">H110</f>
        <v>0</v>
      </c>
      <c r="J110" s="1" t="str">
        <f aca="false">AMP_invivo_sekarang!H110</f>
        <v>Arbor_Acres</v>
      </c>
      <c r="K110" s="1" t="n">
        <f aca="false">IF(J110="Arbor_Acres", 1, IF(J110="ROSS_308", 2, IF(J110="Cobb_500", 3, IF(J110="Lohman_Brown", 4, IF(J110="Lingnan", 5, IF(J110="Unknown", 6, 7))))))</f>
        <v>1</v>
      </c>
      <c r="L110" s="1" t="str">
        <f aca="false">AMP_invivo_sekarang!I110</f>
        <v>male</v>
      </c>
      <c r="M110" s="1" t="n">
        <f aca="false">IF(L110="male", 1, IF(L110="female", 2, 3))</f>
        <v>1</v>
      </c>
      <c r="N110" s="1" t="str">
        <f aca="false">AMP_invivo_sekarang!J110</f>
        <v>1-21</v>
      </c>
      <c r="O110" s="1" t="str">
        <f aca="false">AMP_invivo_sekarang!K110</f>
        <v>22-42</v>
      </c>
      <c r="P110" s="1" t="str">
        <f aca="false">AMP_invivo_sekarang!L110</f>
        <v>1-42</v>
      </c>
      <c r="Q110" s="4" t="n">
        <v>917.239436619718</v>
      </c>
      <c r="R110" s="4" t="n">
        <v>41.5828303152247</v>
      </c>
      <c r="S110" s="4" t="n">
        <v>59.0476190476191</v>
      </c>
      <c r="T110" s="4" t="n">
        <v>1.42</v>
      </c>
      <c r="U110" s="4" t="n">
        <v>2496.63157894737</v>
      </c>
      <c r="V110" s="4" t="n">
        <v>75.20914963465</v>
      </c>
      <c r="W110" s="4" t="n">
        <v>162.857142857143</v>
      </c>
      <c r="X110" s="4" t="n">
        <v>2.17</v>
      </c>
      <c r="Y110" s="4" t="n">
        <v>2496.63157894737</v>
      </c>
      <c r="Z110" s="4" t="n">
        <v>116.791979949875</v>
      </c>
      <c r="AA110" s="4" t="n">
        <v>221.904761904762</v>
      </c>
      <c r="AB110" s="4" t="n">
        <v>1.9</v>
      </c>
      <c r="AC110" s="4" t="n">
        <v>5.03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 t="n">
        <v>636.27</v>
      </c>
      <c r="DK110" s="4" t="n">
        <v>303.57</v>
      </c>
      <c r="DL110" s="4" t="n">
        <v>242</v>
      </c>
      <c r="DM110" s="4" t="n">
        <v>90.56</v>
      </c>
      <c r="DN110" s="4" t="n">
        <v>97.94</v>
      </c>
      <c r="DO110" s="4" t="n">
        <v>75.11</v>
      </c>
      <c r="DP110" s="4" t="n">
        <f aca="false">DJ110/DM110</f>
        <v>7.02594964664311</v>
      </c>
      <c r="DQ110" s="4" t="n">
        <f aca="false">DK110/DN110</f>
        <v>3.0995507453543</v>
      </c>
      <c r="DR110" s="4" t="n">
        <f aca="false">DL110/DO110</f>
        <v>3.22194115297564</v>
      </c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 t="n">
        <v>393.946666666667</v>
      </c>
      <c r="FS110" s="4" t="n">
        <v>87.87</v>
      </c>
      <c r="FT110" s="4" t="n">
        <v>4.48328970828117</v>
      </c>
      <c r="FU110" s="4"/>
    </row>
    <row r="111" customFormat="false" ht="12.8" hidden="false" customHeight="false" outlineLevel="0" collapsed="false">
      <c r="A111" s="1" t="n">
        <f aca="false">AMP_invivo_sekarang!A111</f>
        <v>37</v>
      </c>
      <c r="B111" s="1" t="str">
        <f aca="false">AMP_invivo_sekarang!B111</f>
        <v>Wang_et_al.</v>
      </c>
      <c r="C111" s="1" t="n">
        <f aca="false">AMP_invivo_sekarang!C111</f>
        <v>2020</v>
      </c>
      <c r="D111" s="1" t="str">
        <f aca="false">AMP_invivo_sekarang!D111</f>
        <v>microcin_j28</v>
      </c>
      <c r="E111" s="1" t="str">
        <f aca="false">AMP_invivo_sekarang!E111</f>
        <v>purified_peptide</v>
      </c>
      <c r="F111" s="1" t="n">
        <f aca="false">IF(E111="control",1,IF(E111="peptide",2,IF(E111="crude_peptide",3,4)))</f>
        <v>4</v>
      </c>
      <c r="G111" s="1" t="str">
        <f aca="false">AMP_invivo_sekarang!F111</f>
        <v>feed</v>
      </c>
      <c r="H111" s="27" t="n">
        <f aca="false">AMP_invivo_sekarang!G111</f>
        <v>0.5</v>
      </c>
      <c r="I111" s="2" t="n">
        <f aca="false">H111</f>
        <v>0.5</v>
      </c>
      <c r="J111" s="1" t="str">
        <f aca="false">AMP_invivo_sekarang!H111</f>
        <v>Arbor_Acres</v>
      </c>
      <c r="K111" s="1" t="n">
        <f aca="false">IF(J111="Arbor_Acres", 1, IF(J111="ROSS_308", 2, IF(J111="Cobb_500", 3, IF(J111="Lohman_Brown", 4, IF(J111="Lingnan", 5, IF(J111="Unknown", 6, 7))))))</f>
        <v>1</v>
      </c>
      <c r="L111" s="1" t="str">
        <f aca="false">AMP_invivo_sekarang!I111</f>
        <v>male</v>
      </c>
      <c r="M111" s="1" t="n">
        <f aca="false">IF(L111="male", 1, IF(L111="female", 2, 3))</f>
        <v>1</v>
      </c>
      <c r="N111" s="1" t="str">
        <f aca="false">AMP_invivo_sekarang!J111</f>
        <v>1-21</v>
      </c>
      <c r="O111" s="1" t="str">
        <f aca="false">AMP_invivo_sekarang!K111</f>
        <v>22-42</v>
      </c>
      <c r="P111" s="1" t="str">
        <f aca="false">AMP_invivo_sekarang!L111</f>
        <v>1-42</v>
      </c>
      <c r="Q111" s="4" t="n">
        <v>950.474820143885</v>
      </c>
      <c r="R111" s="4" t="n">
        <v>43.1654676258993</v>
      </c>
      <c r="S111" s="4" t="n">
        <v>60</v>
      </c>
      <c r="T111" s="4" t="n">
        <v>1.39</v>
      </c>
      <c r="U111" s="4" t="n">
        <v>2554.98901098902</v>
      </c>
      <c r="V111" s="4" t="n">
        <v>76.4054376592919</v>
      </c>
      <c r="W111" s="4" t="n">
        <v>157.619047619048</v>
      </c>
      <c r="X111" s="4" t="n">
        <v>2.06</v>
      </c>
      <c r="Y111" s="4" t="n">
        <v>2554.98901098902</v>
      </c>
      <c r="Z111" s="4" t="n">
        <v>119.570905285191</v>
      </c>
      <c r="AA111" s="4" t="n">
        <v>217.619047619048</v>
      </c>
      <c r="AB111" s="4" t="n">
        <v>1.82</v>
      </c>
      <c r="AC111" s="4" t="n">
        <v>2.78</v>
      </c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 t="n">
        <v>686.04</v>
      </c>
      <c r="DK111" s="4" t="n">
        <v>325.15</v>
      </c>
      <c r="DL111" s="4" t="n">
        <v>236.19</v>
      </c>
      <c r="DM111" s="4" t="n">
        <v>90.2</v>
      </c>
      <c r="DN111" s="4" t="n">
        <v>96.66</v>
      </c>
      <c r="DO111" s="4" t="n">
        <v>60.72</v>
      </c>
      <c r="DP111" s="4" t="n">
        <f aca="false">DJ111/DM111</f>
        <v>7.60576496674058</v>
      </c>
      <c r="DQ111" s="4" t="n">
        <f aca="false">DK111/DN111</f>
        <v>3.36385267949514</v>
      </c>
      <c r="DR111" s="4" t="n">
        <f aca="false">DL111/DO111</f>
        <v>3.88982213438735</v>
      </c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 t="n">
        <v>415.793333333333</v>
      </c>
      <c r="FS111" s="4" t="n">
        <v>82.5266666666667</v>
      </c>
      <c r="FT111" s="4" t="n">
        <v>5.03829065352613</v>
      </c>
      <c r="FU111" s="4"/>
    </row>
    <row r="112" customFormat="false" ht="12.8" hidden="false" customHeight="false" outlineLevel="0" collapsed="false">
      <c r="A112" s="1" t="n">
        <f aca="false">AMP_invivo_sekarang!A112</f>
        <v>37</v>
      </c>
      <c r="B112" s="1" t="str">
        <f aca="false">AMP_invivo_sekarang!B112</f>
        <v>Wang_et_al.</v>
      </c>
      <c r="C112" s="1" t="n">
        <f aca="false">AMP_invivo_sekarang!C112</f>
        <v>2020</v>
      </c>
      <c r="D112" s="1" t="str">
        <f aca="false">AMP_invivo_sekarang!D112</f>
        <v>microcin_j28</v>
      </c>
      <c r="E112" s="1" t="str">
        <f aca="false">AMP_invivo_sekarang!E112</f>
        <v>purified_peptide</v>
      </c>
      <c r="F112" s="1" t="n">
        <f aca="false">IF(E112="control",1,IF(E112="peptide",2,IF(E112="crude_peptide",3,4)))</f>
        <v>4</v>
      </c>
      <c r="G112" s="1" t="str">
        <f aca="false">AMP_invivo_sekarang!F112</f>
        <v>feed</v>
      </c>
      <c r="H112" s="27" t="n">
        <f aca="false">AMP_invivo_sekarang!G112</f>
        <v>1</v>
      </c>
      <c r="I112" s="2" t="n">
        <f aca="false">H112</f>
        <v>1</v>
      </c>
      <c r="J112" s="1" t="str">
        <f aca="false">AMP_invivo_sekarang!H112</f>
        <v>Arbor_Acres</v>
      </c>
      <c r="K112" s="1" t="n">
        <f aca="false">IF(J112="Arbor_Acres", 1, IF(J112="ROSS_308", 2, IF(J112="Cobb_500", 3, IF(J112="Lohman_Brown", 4, IF(J112="Lingnan", 5, IF(J112="Unknown", 6, 7))))))</f>
        <v>1</v>
      </c>
      <c r="L112" s="1" t="str">
        <f aca="false">AMP_invivo_sekarang!I112</f>
        <v>male</v>
      </c>
      <c r="M112" s="1" t="n">
        <f aca="false">IF(L112="male", 1, IF(L112="female", 2, 3))</f>
        <v>1</v>
      </c>
      <c r="N112" s="1" t="str">
        <f aca="false">AMP_invivo_sekarang!J112</f>
        <v>1-21</v>
      </c>
      <c r="O112" s="1" t="str">
        <f aca="false">AMP_invivo_sekarang!K112</f>
        <v>22-42</v>
      </c>
      <c r="P112" s="1" t="str">
        <f aca="false">AMP_invivo_sekarang!L112</f>
        <v>1-42</v>
      </c>
      <c r="Q112" s="4" t="n">
        <v>936.857142857143</v>
      </c>
      <c r="R112" s="4" t="n">
        <v>42.5170068027211</v>
      </c>
      <c r="S112" s="4" t="n">
        <v>59.5238095238095</v>
      </c>
      <c r="T112" s="4" t="n">
        <v>1.4</v>
      </c>
      <c r="U112" s="4" t="n">
        <v>2557.66120218579</v>
      </c>
      <c r="V112" s="4" t="n">
        <v>77.1811456823167</v>
      </c>
      <c r="W112" s="4" t="n">
        <v>159.52380952381</v>
      </c>
      <c r="X112" s="4" t="n">
        <v>2.07</v>
      </c>
      <c r="Y112" s="4" t="n">
        <v>2557.66120218579</v>
      </c>
      <c r="Z112" s="4" t="n">
        <v>119.698152485038</v>
      </c>
      <c r="AA112" s="4" t="n">
        <v>219.047619047619</v>
      </c>
      <c r="AB112" s="4" t="n">
        <v>1.83</v>
      </c>
      <c r="AC112" s="4" t="n">
        <v>2.43</v>
      </c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 t="n">
        <v>695.05</v>
      </c>
      <c r="DK112" s="4" t="n">
        <v>331.47</v>
      </c>
      <c r="DL112" s="4" t="n">
        <v>242.56</v>
      </c>
      <c r="DM112" s="4" t="n">
        <v>91.42</v>
      </c>
      <c r="DN112" s="4" t="n">
        <v>96.37</v>
      </c>
      <c r="DO112" s="4" t="n">
        <v>60.53</v>
      </c>
      <c r="DP112" s="4" t="n">
        <f aca="false">DJ112/DM112</f>
        <v>7.60282213957558</v>
      </c>
      <c r="DQ112" s="4" t="n">
        <f aca="false">DK112/DN112</f>
        <v>3.43955587838539</v>
      </c>
      <c r="DR112" s="4" t="n">
        <f aca="false">DL112/DO112</f>
        <v>4.00726912274905</v>
      </c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 t="n">
        <v>423.026666666667</v>
      </c>
      <c r="FS112" s="4" t="n">
        <v>82.7733333333333</v>
      </c>
      <c r="FT112" s="4" t="n">
        <v>5.11066365979382</v>
      </c>
      <c r="FU112" s="4"/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2.77734375" defaultRowHeight="12.8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94.97"/>
    <col collapsed="false" customWidth="true" hidden="false" outlineLevel="0" max="3" min="3" style="1" width="6.22"/>
    <col collapsed="false" customWidth="true" hidden="false" outlineLevel="0" max="4" min="4" style="1" width="33.48"/>
    <col collapsed="false" customWidth="true" hidden="false" outlineLevel="0" max="5" min="5" style="1" width="38.17"/>
  </cols>
  <sheetData>
    <row r="1" customFormat="false" ht="12.8" hidden="false" customHeight="false" outlineLevel="0" collapsed="false">
      <c r="A1" s="1" t="s">
        <v>448</v>
      </c>
      <c r="B1" s="1" t="s">
        <v>449</v>
      </c>
      <c r="C1" s="1" t="s">
        <v>450</v>
      </c>
      <c r="D1" s="1" t="s">
        <v>451</v>
      </c>
      <c r="E1" s="1" t="s">
        <v>452</v>
      </c>
    </row>
    <row r="2" customFormat="false" ht="12.8" hidden="false" customHeight="false" outlineLevel="0" collapsed="false">
      <c r="A2" s="1" t="n">
        <v>1</v>
      </c>
      <c r="B2" s="1" t="s">
        <v>453</v>
      </c>
      <c r="C2" s="1" t="s">
        <v>454</v>
      </c>
      <c r="D2" s="1" t="s">
        <v>6</v>
      </c>
    </row>
    <row r="3" customFormat="false" ht="12.8" hidden="false" customHeight="false" outlineLevel="0" collapsed="false">
      <c r="A3" s="35" t="n">
        <v>2</v>
      </c>
      <c r="B3" s="35" t="s">
        <v>455</v>
      </c>
      <c r="C3" s="35" t="s">
        <v>454</v>
      </c>
      <c r="D3" s="35" t="s">
        <v>456</v>
      </c>
      <c r="E3" s="35"/>
    </row>
    <row r="4" customFormat="false" ht="12.8" hidden="false" customHeight="false" outlineLevel="0" collapsed="false">
      <c r="A4" s="1" t="n">
        <v>3</v>
      </c>
      <c r="B4" s="1" t="s">
        <v>457</v>
      </c>
      <c r="C4" s="1" t="s">
        <v>454</v>
      </c>
      <c r="D4" s="1" t="s">
        <v>458</v>
      </c>
    </row>
    <row r="5" customFormat="false" ht="12.8" hidden="false" customHeight="false" outlineLevel="0" collapsed="false">
      <c r="A5" s="1" t="n">
        <v>4</v>
      </c>
      <c r="B5" s="1" t="s">
        <v>459</v>
      </c>
      <c r="C5" s="1" t="s">
        <v>454</v>
      </c>
      <c r="D5" s="1" t="s">
        <v>460</v>
      </c>
    </row>
    <row r="6" customFormat="false" ht="12.8" hidden="false" customHeight="false" outlineLevel="0" collapsed="false">
      <c r="A6" s="1" t="n">
        <v>5</v>
      </c>
      <c r="B6" s="1" t="s">
        <v>461</v>
      </c>
      <c r="C6" s="1" t="s">
        <v>454</v>
      </c>
      <c r="D6" s="1" t="s">
        <v>462</v>
      </c>
    </row>
    <row r="7" customFormat="false" ht="12.8" hidden="false" customHeight="false" outlineLevel="0" collapsed="false">
      <c r="A7" s="1" t="n">
        <v>6</v>
      </c>
      <c r="B7" s="1" t="s">
        <v>463</v>
      </c>
      <c r="C7" s="1" t="s">
        <v>464</v>
      </c>
      <c r="D7" s="1" t="s">
        <v>6</v>
      </c>
      <c r="E7" s="1" t="s">
        <v>3</v>
      </c>
    </row>
    <row r="8" customFormat="false" ht="12.8" hidden="false" customHeight="false" outlineLevel="0" collapsed="false">
      <c r="A8" s="1" t="n">
        <v>7</v>
      </c>
      <c r="B8" s="1" t="s">
        <v>465</v>
      </c>
      <c r="C8" s="1" t="s">
        <v>464</v>
      </c>
      <c r="D8" s="1" t="s">
        <v>6</v>
      </c>
      <c r="E8" s="1" t="s">
        <v>466</v>
      </c>
    </row>
    <row r="9" customFormat="false" ht="12.8" hidden="false" customHeight="false" outlineLevel="0" collapsed="false">
      <c r="A9" s="1" t="n">
        <v>8</v>
      </c>
      <c r="B9" s="1" t="s">
        <v>467</v>
      </c>
      <c r="C9" s="1" t="s">
        <v>464</v>
      </c>
      <c r="D9" s="1" t="s">
        <v>6</v>
      </c>
      <c r="E9" s="1" t="s">
        <v>468</v>
      </c>
    </row>
    <row r="10" customFormat="false" ht="12.8" hidden="false" customHeight="false" outlineLevel="0" collapsed="false">
      <c r="A10" s="36" t="n">
        <v>9</v>
      </c>
      <c r="B10" s="36" t="s">
        <v>469</v>
      </c>
      <c r="C10" s="36" t="s">
        <v>464</v>
      </c>
      <c r="D10" s="36" t="s">
        <v>6</v>
      </c>
      <c r="E10" s="36" t="s">
        <v>470</v>
      </c>
    </row>
    <row r="11" customFormat="false" ht="12.8" hidden="false" customHeight="false" outlineLevel="0" collapsed="false">
      <c r="A11" s="1" t="n">
        <v>10</v>
      </c>
      <c r="B11" s="1" t="s">
        <v>471</v>
      </c>
      <c r="C11" s="1" t="s">
        <v>464</v>
      </c>
      <c r="D11" s="1" t="s">
        <v>6</v>
      </c>
      <c r="E11" s="1" t="s">
        <v>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9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6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1" activeCellId="0" sqref="L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9.94"/>
    <col collapsed="false" customWidth="true" hidden="false" outlineLevel="0" max="3" min="3" style="0" width="7.44"/>
    <col collapsed="false" customWidth="true" hidden="false" outlineLevel="0" max="4" min="4" style="0" width="29.67"/>
    <col collapsed="false" customWidth="true" hidden="false" outlineLevel="0" max="5" min="5" style="0" width="11.78"/>
    <col collapsed="false" customWidth="true" hidden="false" outlineLevel="0" max="6" min="6" style="0" width="10.73"/>
    <col collapsed="false" customWidth="true" hidden="false" outlineLevel="0" max="7" min="7" style="0" width="9.69"/>
    <col collapsed="false" customWidth="true" hidden="false" outlineLevel="0" max="8" min="8" style="0" width="15.95"/>
    <col collapsed="false" customWidth="true" hidden="false" outlineLevel="0" max="9" min="9" style="0" width="14.56"/>
    <col collapsed="false" customWidth="true" hidden="false" outlineLevel="0" max="10" min="10" style="0" width="7.8"/>
    <col collapsed="false" customWidth="true" hidden="false" outlineLevel="0" max="11" min="11" style="0" width="9.18"/>
    <col collapsed="false" customWidth="true" hidden="false" outlineLevel="0" max="12" min="12" style="0" width="13.52"/>
  </cols>
  <sheetData>
    <row r="1" customFormat="false" ht="12.8" hidden="false" customHeight="false" outlineLevel="0" collapsed="false">
      <c r="A1" s="13" t="s">
        <v>473</v>
      </c>
      <c r="B1" s="13" t="s">
        <v>474</v>
      </c>
      <c r="C1" s="13" t="s">
        <v>475</v>
      </c>
      <c r="D1" s="14" t="s">
        <v>476</v>
      </c>
      <c r="E1" s="14" t="s">
        <v>477</v>
      </c>
      <c r="F1" s="14" t="s">
        <v>478</v>
      </c>
      <c r="G1" s="13" t="s">
        <v>479</v>
      </c>
      <c r="H1" s="14" t="s">
        <v>480</v>
      </c>
      <c r="I1" s="14" t="s">
        <v>481</v>
      </c>
      <c r="J1" s="14" t="s">
        <v>482</v>
      </c>
      <c r="K1" s="14" t="s">
        <v>483</v>
      </c>
      <c r="L1" s="14" t="s">
        <v>484</v>
      </c>
      <c r="M1" s="4"/>
      <c r="N1" s="4"/>
      <c r="O1" s="27"/>
      <c r="P1" s="27"/>
      <c r="Q1" s="27"/>
      <c r="R1" s="27"/>
      <c r="S1" s="27"/>
      <c r="T1" s="27"/>
      <c r="U1" s="4"/>
      <c r="V1" s="4"/>
      <c r="W1" s="4"/>
      <c r="X1" s="4"/>
      <c r="Y1" s="4"/>
      <c r="Z1" s="27"/>
      <c r="AA1" s="27"/>
      <c r="AB1" s="27"/>
      <c r="AC1" s="4"/>
      <c r="AD1" s="4"/>
      <c r="AE1" s="4"/>
      <c r="AF1" s="4"/>
      <c r="AG1" s="4"/>
      <c r="AH1" s="27"/>
      <c r="AI1" s="27"/>
      <c r="AJ1" s="4"/>
      <c r="AK1" s="4"/>
      <c r="AL1" s="27"/>
      <c r="AM1" s="2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9"/>
      <c r="BC1" s="4"/>
      <c r="BD1" s="4"/>
      <c r="BE1" s="27"/>
      <c r="BF1" s="27"/>
      <c r="BG1" s="27"/>
      <c r="BH1" s="27"/>
      <c r="BI1" s="27"/>
      <c r="BJ1" s="27"/>
      <c r="BK1" s="31"/>
      <c r="BL1" s="4"/>
    </row>
    <row r="2" customFormat="false" ht="12.8" hidden="false" customHeight="false" outlineLevel="0" collapsed="false">
      <c r="A2" s="1" t="n">
        <v>1</v>
      </c>
      <c r="B2" s="1" t="s">
        <v>168</v>
      </c>
      <c r="C2" s="1" t="n">
        <v>2009</v>
      </c>
      <c r="D2" s="1" t="s">
        <v>485</v>
      </c>
      <c r="E2" s="1" t="s">
        <v>486</v>
      </c>
      <c r="F2" s="1" t="s">
        <v>487</v>
      </c>
      <c r="G2" s="1" t="s">
        <v>488</v>
      </c>
      <c r="H2" s="1" t="s">
        <v>489</v>
      </c>
      <c r="I2" s="1" t="s">
        <v>490</v>
      </c>
      <c r="J2" s="1" t="s">
        <v>172</v>
      </c>
      <c r="K2" s="1" t="s">
        <v>173</v>
      </c>
      <c r="L2" s="1" t="s">
        <v>174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customFormat="false" ht="12.8" hidden="false" customHeight="false" outlineLevel="0" collapsed="false">
      <c r="A3" s="1" t="n">
        <v>2</v>
      </c>
      <c r="B3" s="1" t="s">
        <v>168</v>
      </c>
      <c r="C3" s="1" t="n">
        <v>2009</v>
      </c>
      <c r="D3" s="1" t="s">
        <v>485</v>
      </c>
      <c r="E3" s="1" t="s">
        <v>491</v>
      </c>
      <c r="F3" s="1" t="s">
        <v>492</v>
      </c>
      <c r="G3" s="1" t="s">
        <v>493</v>
      </c>
      <c r="H3" s="1" t="s">
        <v>489</v>
      </c>
      <c r="I3" s="1" t="s">
        <v>490</v>
      </c>
      <c r="J3" s="1" t="s">
        <v>172</v>
      </c>
      <c r="K3" s="1" t="s">
        <v>173</v>
      </c>
      <c r="L3" s="1" t="s">
        <v>174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customFormat="false" ht="12.8" hidden="false" customHeight="false" outlineLevel="0" collapsed="false">
      <c r="A4" s="1" t="n">
        <v>3</v>
      </c>
      <c r="B4" s="1" t="s">
        <v>180</v>
      </c>
      <c r="C4" s="1" t="n">
        <v>2009</v>
      </c>
      <c r="D4" s="1" t="s">
        <v>494</v>
      </c>
      <c r="E4" s="1" t="s">
        <v>486</v>
      </c>
      <c r="F4" s="1" t="s">
        <v>487</v>
      </c>
      <c r="G4" s="1" t="s">
        <v>495</v>
      </c>
      <c r="H4" s="1" t="s">
        <v>496</v>
      </c>
      <c r="I4" s="1" t="s">
        <v>490</v>
      </c>
      <c r="J4" s="1" t="s">
        <v>172</v>
      </c>
      <c r="K4" s="1" t="s">
        <v>173</v>
      </c>
      <c r="L4" s="1" t="s">
        <v>174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customFormat="false" ht="12.8" hidden="false" customHeight="false" outlineLevel="0" collapsed="false">
      <c r="A5" s="1" t="n">
        <v>4</v>
      </c>
      <c r="B5" s="1" t="s">
        <v>180</v>
      </c>
      <c r="C5" s="1" t="n">
        <v>2009</v>
      </c>
      <c r="D5" s="1" t="s">
        <v>497</v>
      </c>
      <c r="E5" s="1" t="s">
        <v>486</v>
      </c>
      <c r="F5" s="1" t="s">
        <v>487</v>
      </c>
      <c r="G5" s="1" t="s">
        <v>498</v>
      </c>
      <c r="H5" s="1" t="s">
        <v>496</v>
      </c>
      <c r="I5" s="1" t="s">
        <v>490</v>
      </c>
      <c r="J5" s="1" t="s">
        <v>172</v>
      </c>
      <c r="K5" s="1" t="s">
        <v>173</v>
      </c>
      <c r="L5" s="1" t="s">
        <v>174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customFormat="false" ht="12.8" hidden="false" customHeight="false" outlineLevel="0" collapsed="false">
      <c r="A6" s="1" t="n">
        <v>5</v>
      </c>
      <c r="B6" s="1" t="s">
        <v>184</v>
      </c>
      <c r="C6" s="1" t="n">
        <v>2013</v>
      </c>
      <c r="D6" s="1" t="s">
        <v>499</v>
      </c>
      <c r="E6" s="1" t="s">
        <v>491</v>
      </c>
      <c r="F6" s="1" t="s">
        <v>487</v>
      </c>
      <c r="G6" s="1" t="s">
        <v>500</v>
      </c>
      <c r="H6" s="1" t="s">
        <v>496</v>
      </c>
      <c r="I6" s="1" t="s">
        <v>486</v>
      </c>
      <c r="J6" s="1" t="s">
        <v>172</v>
      </c>
      <c r="K6" s="1" t="s">
        <v>186</v>
      </c>
      <c r="L6" s="1" t="s">
        <v>187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customFormat="false" ht="12.8" hidden="false" customHeight="false" outlineLevel="0" collapsed="false">
      <c r="A7" s="1" t="n">
        <v>6</v>
      </c>
      <c r="B7" s="1" t="s">
        <v>184</v>
      </c>
      <c r="C7" s="1" t="n">
        <v>2013</v>
      </c>
      <c r="D7" s="1" t="s">
        <v>501</v>
      </c>
      <c r="E7" s="1" t="s">
        <v>491</v>
      </c>
      <c r="F7" s="1" t="s">
        <v>487</v>
      </c>
      <c r="G7" s="1" t="s">
        <v>502</v>
      </c>
      <c r="H7" s="1" t="s">
        <v>496</v>
      </c>
      <c r="I7" s="1" t="s">
        <v>486</v>
      </c>
      <c r="J7" s="1" t="s">
        <v>172</v>
      </c>
      <c r="K7" s="1" t="s">
        <v>186</v>
      </c>
      <c r="L7" s="1" t="s">
        <v>187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customFormat="false" ht="12.8" hidden="false" customHeight="false" outlineLevel="0" collapsed="false">
      <c r="A8" s="1" t="n">
        <v>7</v>
      </c>
      <c r="B8" s="1" t="s">
        <v>190</v>
      </c>
      <c r="C8" s="1" t="n">
        <v>2017</v>
      </c>
      <c r="D8" s="1" t="s">
        <v>503</v>
      </c>
      <c r="E8" s="1" t="s">
        <v>491</v>
      </c>
      <c r="F8" s="1" t="s">
        <v>487</v>
      </c>
      <c r="G8" s="1" t="s">
        <v>504</v>
      </c>
      <c r="H8" s="1" t="s">
        <v>496</v>
      </c>
      <c r="I8" s="1" t="s">
        <v>486</v>
      </c>
      <c r="J8" s="1" t="s">
        <v>172</v>
      </c>
      <c r="K8" s="1" t="s">
        <v>186</v>
      </c>
      <c r="L8" s="1" t="s">
        <v>187</v>
      </c>
      <c r="M8" s="4"/>
      <c r="N8" s="4"/>
      <c r="O8" s="27"/>
      <c r="P8" s="27"/>
      <c r="Q8" s="27"/>
      <c r="R8" s="27"/>
      <c r="S8" s="27"/>
      <c r="T8" s="27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27"/>
      <c r="BF8" s="27"/>
      <c r="BG8" s="27"/>
      <c r="BH8" s="4"/>
      <c r="BI8" s="4"/>
      <c r="BJ8" s="4"/>
      <c r="BK8" s="4"/>
      <c r="BL8" s="4"/>
    </row>
    <row r="9" customFormat="false" ht="12.8" hidden="false" customHeight="false" outlineLevel="0" collapsed="false">
      <c r="A9" s="1" t="n">
        <v>8</v>
      </c>
      <c r="B9" s="1" t="s">
        <v>192</v>
      </c>
      <c r="C9" s="1" t="n">
        <v>2017</v>
      </c>
      <c r="D9" s="1" t="s">
        <v>505</v>
      </c>
      <c r="E9" s="1" t="s">
        <v>486</v>
      </c>
      <c r="F9" s="1" t="s">
        <v>487</v>
      </c>
      <c r="G9" s="1" t="s">
        <v>506</v>
      </c>
      <c r="H9" s="1" t="s">
        <v>496</v>
      </c>
      <c r="I9" s="1" t="s">
        <v>490</v>
      </c>
      <c r="J9" s="1" t="s">
        <v>172</v>
      </c>
      <c r="K9" s="1" t="s">
        <v>507</v>
      </c>
      <c r="L9" s="1" t="s">
        <v>172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customFormat="false" ht="12.8" hidden="false" customHeight="false" outlineLevel="0" collapsed="false">
      <c r="A10" s="1" t="n">
        <v>9</v>
      </c>
      <c r="B10" s="1" t="s">
        <v>194</v>
      </c>
      <c r="C10" s="1" t="n">
        <v>2019</v>
      </c>
      <c r="D10" s="1" t="s">
        <v>508</v>
      </c>
      <c r="E10" s="1" t="s">
        <v>491</v>
      </c>
      <c r="F10" s="1" t="s">
        <v>487</v>
      </c>
      <c r="G10" s="1" t="s">
        <v>488</v>
      </c>
      <c r="H10" s="1" t="s">
        <v>489</v>
      </c>
      <c r="I10" s="1" t="s">
        <v>490</v>
      </c>
      <c r="J10" s="1" t="s">
        <v>172</v>
      </c>
      <c r="K10" s="1" t="s">
        <v>173</v>
      </c>
      <c r="L10" s="1" t="s">
        <v>174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customFormat="false" ht="12.8" hidden="false" customHeight="false" outlineLevel="0" collapsed="false">
      <c r="A11" s="1" t="n">
        <v>10</v>
      </c>
      <c r="B11" s="1" t="s">
        <v>196</v>
      </c>
      <c r="C11" s="1" t="n">
        <v>2019</v>
      </c>
      <c r="D11" s="1" t="s">
        <v>505</v>
      </c>
      <c r="E11" s="1" t="s">
        <v>486</v>
      </c>
      <c r="F11" s="1" t="s">
        <v>487</v>
      </c>
      <c r="G11" s="1" t="s">
        <v>509</v>
      </c>
      <c r="H11" s="1" t="s">
        <v>510</v>
      </c>
      <c r="I11" s="1" t="s">
        <v>490</v>
      </c>
      <c r="J11" s="1" t="s">
        <v>198</v>
      </c>
      <c r="K11" s="1" t="s">
        <v>507</v>
      </c>
      <c r="L11" s="1" t="s">
        <v>198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27"/>
      <c r="AA11" s="27"/>
      <c r="AB11" s="27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2.8" hidden="false" customHeight="false" outlineLevel="0" collapsed="false">
      <c r="A12" s="1" t="n">
        <v>11</v>
      </c>
      <c r="B12" s="1" t="s">
        <v>196</v>
      </c>
      <c r="C12" s="1" t="n">
        <v>2019</v>
      </c>
      <c r="D12" s="1" t="s">
        <v>505</v>
      </c>
      <c r="E12" s="1" t="s">
        <v>486</v>
      </c>
      <c r="F12" s="1" t="s">
        <v>487</v>
      </c>
      <c r="G12" s="1" t="s">
        <v>511</v>
      </c>
      <c r="H12" s="1" t="s">
        <v>510</v>
      </c>
      <c r="I12" s="1" t="s">
        <v>490</v>
      </c>
      <c r="J12" s="1" t="s">
        <v>198</v>
      </c>
      <c r="K12" s="1" t="s">
        <v>507</v>
      </c>
      <c r="L12" s="1" t="s">
        <v>198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2.8" hidden="false" customHeight="false" outlineLevel="0" collapsed="false">
      <c r="A13" s="1" t="n">
        <v>12</v>
      </c>
      <c r="B13" s="1" t="s">
        <v>196</v>
      </c>
      <c r="C13" s="1" t="n">
        <v>2019</v>
      </c>
      <c r="D13" s="1" t="s">
        <v>505</v>
      </c>
      <c r="E13" s="1" t="s">
        <v>486</v>
      </c>
      <c r="F13" s="1" t="s">
        <v>487</v>
      </c>
      <c r="G13" s="1" t="s">
        <v>511</v>
      </c>
      <c r="H13" s="1" t="s">
        <v>510</v>
      </c>
      <c r="I13" s="1" t="s">
        <v>490</v>
      </c>
      <c r="J13" s="1" t="s">
        <v>198</v>
      </c>
      <c r="K13" s="1" t="s">
        <v>507</v>
      </c>
      <c r="L13" s="1" t="s">
        <v>198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</row>
    <row r="14" customFormat="false" ht="12.8" hidden="false" customHeight="false" outlineLevel="0" collapsed="false">
      <c r="A14" s="1" t="n">
        <v>13</v>
      </c>
      <c r="B14" s="1" t="s">
        <v>199</v>
      </c>
      <c r="C14" s="1" t="n">
        <v>2019</v>
      </c>
      <c r="D14" s="1" t="s">
        <v>512</v>
      </c>
      <c r="E14" s="1" t="s">
        <v>491</v>
      </c>
      <c r="F14" s="1" t="s">
        <v>487</v>
      </c>
      <c r="G14" s="1" t="s">
        <v>513</v>
      </c>
      <c r="H14" s="1" t="s">
        <v>510</v>
      </c>
      <c r="I14" s="1" t="s">
        <v>490</v>
      </c>
      <c r="J14" s="1" t="s">
        <v>200</v>
      </c>
      <c r="K14" s="1" t="s">
        <v>201</v>
      </c>
      <c r="L14" s="1" t="s">
        <v>202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</row>
    <row r="15" customFormat="false" ht="12.8" hidden="false" customHeight="false" outlineLevel="0" collapsed="false">
      <c r="A15" s="1" t="n">
        <v>14</v>
      </c>
      <c r="B15" s="1" t="s">
        <v>204</v>
      </c>
      <c r="C15" s="1" t="n">
        <v>2018</v>
      </c>
      <c r="D15" s="1" t="s">
        <v>503</v>
      </c>
      <c r="E15" s="1" t="s">
        <v>491</v>
      </c>
      <c r="F15" s="1" t="s">
        <v>487</v>
      </c>
      <c r="G15" s="1" t="s">
        <v>514</v>
      </c>
      <c r="H15" s="1" t="s">
        <v>496</v>
      </c>
      <c r="I15" s="1" t="s">
        <v>490</v>
      </c>
      <c r="J15" s="1" t="s">
        <v>205</v>
      </c>
      <c r="K15" s="1" t="s">
        <v>206</v>
      </c>
      <c r="L15" s="1" t="s">
        <v>207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customFormat="false" ht="12.8" hidden="false" customHeight="false" outlineLevel="0" collapsed="false">
      <c r="A16" s="1" t="n">
        <v>15</v>
      </c>
      <c r="B16" s="1" t="s">
        <v>208</v>
      </c>
      <c r="C16" s="1" t="n">
        <v>2017</v>
      </c>
      <c r="D16" s="1" t="s">
        <v>476</v>
      </c>
      <c r="E16" s="1" t="s">
        <v>491</v>
      </c>
      <c r="F16" s="1" t="s">
        <v>487</v>
      </c>
      <c r="G16" s="1" t="s">
        <v>515</v>
      </c>
      <c r="H16" s="1" t="s">
        <v>516</v>
      </c>
      <c r="I16" s="1" t="s">
        <v>486</v>
      </c>
      <c r="J16" s="1" t="s">
        <v>200</v>
      </c>
      <c r="K16" s="1" t="s">
        <v>210</v>
      </c>
      <c r="L16" s="1" t="s">
        <v>174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customFormat="false" ht="12.8" hidden="false" customHeight="false" outlineLevel="0" collapsed="false">
      <c r="A17" s="1" t="n">
        <v>16</v>
      </c>
      <c r="B17" s="1" t="s">
        <v>211</v>
      </c>
      <c r="C17" s="1" t="n">
        <v>2015</v>
      </c>
      <c r="D17" s="1" t="s">
        <v>517</v>
      </c>
      <c r="E17" s="1" t="s">
        <v>491</v>
      </c>
      <c r="F17" s="1" t="s">
        <v>492</v>
      </c>
      <c r="G17" s="1" t="s">
        <v>518</v>
      </c>
      <c r="H17" s="1" t="s">
        <v>489</v>
      </c>
      <c r="I17" s="1" t="s">
        <v>486</v>
      </c>
      <c r="J17" s="1" t="s">
        <v>172</v>
      </c>
      <c r="K17" s="1" t="s">
        <v>212</v>
      </c>
      <c r="L17" s="1" t="s">
        <v>213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customFormat="false" ht="12.8" hidden="false" customHeight="false" outlineLevel="0" collapsed="false">
      <c r="A18" s="1" t="n">
        <v>17</v>
      </c>
      <c r="B18" s="1" t="s">
        <v>215</v>
      </c>
      <c r="C18" s="1" t="n">
        <v>2016</v>
      </c>
      <c r="D18" s="1" t="s">
        <v>503</v>
      </c>
      <c r="E18" s="1" t="s">
        <v>491</v>
      </c>
      <c r="F18" s="1" t="s">
        <v>487</v>
      </c>
      <c r="G18" s="1" t="s">
        <v>519</v>
      </c>
      <c r="H18" s="1" t="s">
        <v>496</v>
      </c>
      <c r="I18" s="1" t="s">
        <v>490</v>
      </c>
      <c r="J18" s="1" t="s">
        <v>202</v>
      </c>
      <c r="K18" s="1" t="s">
        <v>216</v>
      </c>
      <c r="L18" s="1" t="s">
        <v>187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customFormat="false" ht="12.8" hidden="false" customHeight="false" outlineLevel="0" collapsed="false">
      <c r="A19" s="1" t="n">
        <v>18</v>
      </c>
      <c r="B19" s="1" t="s">
        <v>211</v>
      </c>
      <c r="C19" s="1" t="n">
        <v>2009</v>
      </c>
      <c r="D19" s="1" t="s">
        <v>485</v>
      </c>
      <c r="E19" s="1" t="s">
        <v>491</v>
      </c>
      <c r="F19" s="1" t="s">
        <v>492</v>
      </c>
      <c r="G19" s="1" t="s">
        <v>520</v>
      </c>
      <c r="H19" s="1" t="s">
        <v>521</v>
      </c>
      <c r="I19" s="1" t="s">
        <v>486</v>
      </c>
      <c r="J19" s="1" t="s">
        <v>507</v>
      </c>
      <c r="K19" s="1" t="s">
        <v>507</v>
      </c>
      <c r="L19" s="1" t="s">
        <v>174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customFormat="false" ht="12.8" hidden="false" customHeight="false" outlineLevel="0" collapsed="false">
      <c r="A20" s="1" t="n">
        <v>19</v>
      </c>
      <c r="B20" s="1" t="s">
        <v>220</v>
      </c>
      <c r="C20" s="1" t="n">
        <v>2012</v>
      </c>
      <c r="D20" s="1" t="s">
        <v>522</v>
      </c>
      <c r="E20" s="1" t="s">
        <v>491</v>
      </c>
      <c r="F20" s="1" t="s">
        <v>487</v>
      </c>
      <c r="G20" s="1" t="s">
        <v>523</v>
      </c>
      <c r="H20" s="1" t="s">
        <v>524</v>
      </c>
      <c r="I20" s="1" t="s">
        <v>490</v>
      </c>
      <c r="J20" s="1" t="s">
        <v>205</v>
      </c>
      <c r="K20" s="1" t="s">
        <v>222</v>
      </c>
      <c r="L20" s="1" t="s">
        <v>223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27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27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customFormat="false" ht="12.8" hidden="false" customHeight="false" outlineLevel="0" collapsed="false">
      <c r="A21" s="1" t="n">
        <v>20</v>
      </c>
      <c r="B21" s="1" t="s">
        <v>225</v>
      </c>
      <c r="C21" s="1" t="n">
        <v>2005</v>
      </c>
      <c r="D21" s="1" t="s">
        <v>525</v>
      </c>
      <c r="E21" s="1" t="s">
        <v>486</v>
      </c>
      <c r="F21" s="1" t="s">
        <v>487</v>
      </c>
      <c r="G21" s="1" t="s">
        <v>526</v>
      </c>
      <c r="H21" s="1" t="s">
        <v>496</v>
      </c>
      <c r="I21" s="1" t="s">
        <v>490</v>
      </c>
      <c r="J21" s="1" t="s">
        <v>226</v>
      </c>
      <c r="K21" s="1" t="s">
        <v>227</v>
      </c>
      <c r="L21" s="1" t="s">
        <v>187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customFormat="false" ht="12.8" hidden="false" customHeight="false" outlineLevel="0" collapsed="false">
      <c r="A22" s="1" t="n">
        <v>21</v>
      </c>
      <c r="B22" s="1" t="s">
        <v>225</v>
      </c>
      <c r="C22" s="1" t="n">
        <v>2005</v>
      </c>
      <c r="D22" s="1" t="s">
        <v>527</v>
      </c>
      <c r="E22" s="1" t="s">
        <v>486</v>
      </c>
      <c r="F22" s="1" t="s">
        <v>487</v>
      </c>
      <c r="G22" s="1" t="s">
        <v>526</v>
      </c>
      <c r="H22" s="1" t="s">
        <v>496</v>
      </c>
      <c r="I22" s="1" t="s">
        <v>490</v>
      </c>
      <c r="J22" s="1" t="s">
        <v>226</v>
      </c>
      <c r="K22" s="1" t="s">
        <v>227</v>
      </c>
      <c r="L22" s="1" t="s">
        <v>187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customFormat="false" ht="12.8" hidden="false" customHeight="false" outlineLevel="0" collapsed="false">
      <c r="A23" s="1" t="n">
        <v>22</v>
      </c>
      <c r="B23" s="1" t="s">
        <v>225</v>
      </c>
      <c r="C23" s="1" t="n">
        <v>2005</v>
      </c>
      <c r="D23" s="1" t="s">
        <v>528</v>
      </c>
      <c r="E23" s="1" t="s">
        <v>486</v>
      </c>
      <c r="F23" s="1" t="s">
        <v>487</v>
      </c>
      <c r="G23" s="1" t="s">
        <v>526</v>
      </c>
      <c r="H23" s="1" t="s">
        <v>496</v>
      </c>
      <c r="I23" s="1" t="s">
        <v>490</v>
      </c>
      <c r="J23" s="1" t="s">
        <v>226</v>
      </c>
      <c r="K23" s="1" t="s">
        <v>227</v>
      </c>
      <c r="L23" s="1" t="s">
        <v>187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customFormat="false" ht="12.8" hidden="false" customHeight="false" outlineLevel="0" collapsed="false">
      <c r="A24" s="1" t="n">
        <v>23</v>
      </c>
      <c r="B24" s="1" t="s">
        <v>231</v>
      </c>
      <c r="C24" s="1" t="n">
        <v>2010</v>
      </c>
      <c r="D24" s="1" t="s">
        <v>529</v>
      </c>
      <c r="E24" s="1" t="s">
        <v>491</v>
      </c>
      <c r="F24" s="1" t="s">
        <v>492</v>
      </c>
      <c r="G24" s="1" t="s">
        <v>530</v>
      </c>
      <c r="H24" s="1" t="s">
        <v>489</v>
      </c>
      <c r="I24" s="1" t="s">
        <v>486</v>
      </c>
      <c r="J24" s="1" t="s">
        <v>213</v>
      </c>
      <c r="K24" s="1" t="s">
        <v>507</v>
      </c>
      <c r="L24" s="1" t="s">
        <v>213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customFormat="false" ht="12.8" hidden="false" customHeight="false" outlineLevel="0" collapsed="false">
      <c r="A25" s="1" t="n">
        <v>24</v>
      </c>
      <c r="B25" s="1" t="s">
        <v>233</v>
      </c>
      <c r="C25" s="1" t="n">
        <v>2010</v>
      </c>
      <c r="D25" s="1" t="s">
        <v>531</v>
      </c>
      <c r="E25" s="1" t="s">
        <v>491</v>
      </c>
      <c r="F25" s="1" t="s">
        <v>492</v>
      </c>
      <c r="G25" s="1" t="s">
        <v>532</v>
      </c>
      <c r="H25" s="1" t="s">
        <v>489</v>
      </c>
      <c r="I25" s="1" t="s">
        <v>486</v>
      </c>
      <c r="J25" s="1" t="s">
        <v>172</v>
      </c>
      <c r="K25" s="1" t="s">
        <v>507</v>
      </c>
      <c r="L25" s="1" t="s">
        <v>172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customFormat="false" ht="12.8" hidden="false" customHeight="false" outlineLevel="0" collapsed="false">
      <c r="A26" s="1" t="n">
        <v>25</v>
      </c>
      <c r="B26" s="1" t="s">
        <v>233</v>
      </c>
      <c r="C26" s="1" t="n">
        <v>2010</v>
      </c>
      <c r="D26" s="1" t="s">
        <v>531</v>
      </c>
      <c r="E26" s="1" t="s">
        <v>491</v>
      </c>
      <c r="F26" s="1" t="s">
        <v>492</v>
      </c>
      <c r="G26" s="1" t="s">
        <v>532</v>
      </c>
      <c r="H26" s="1" t="s">
        <v>489</v>
      </c>
      <c r="I26" s="1" t="s">
        <v>486</v>
      </c>
      <c r="J26" s="1" t="s">
        <v>172</v>
      </c>
      <c r="K26" s="1" t="s">
        <v>507</v>
      </c>
      <c r="L26" s="1" t="s">
        <v>172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customFormat="false" ht="12.8" hidden="false" customHeight="false" outlineLevel="0" collapsed="false">
      <c r="A27" s="1" t="n">
        <v>26</v>
      </c>
      <c r="B27" s="1" t="s">
        <v>235</v>
      </c>
      <c r="C27" s="1" t="n">
        <v>2010</v>
      </c>
      <c r="D27" s="1" t="s">
        <v>503</v>
      </c>
      <c r="E27" s="1" t="s">
        <v>491</v>
      </c>
      <c r="F27" s="1" t="s">
        <v>487</v>
      </c>
      <c r="G27" s="1" t="s">
        <v>488</v>
      </c>
      <c r="H27" s="1" t="s">
        <v>510</v>
      </c>
      <c r="I27" s="1" t="s">
        <v>490</v>
      </c>
      <c r="J27" s="1" t="s">
        <v>213</v>
      </c>
      <c r="K27" s="1" t="s">
        <v>507</v>
      </c>
      <c r="L27" s="1" t="s">
        <v>213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customFormat="false" ht="12.8" hidden="false" customHeight="false" outlineLevel="0" collapsed="false">
      <c r="A28" s="1" t="n">
        <v>27</v>
      </c>
      <c r="B28" s="1" t="s">
        <v>235</v>
      </c>
      <c r="C28" s="1" t="n">
        <v>2010</v>
      </c>
      <c r="D28" s="1" t="s">
        <v>503</v>
      </c>
      <c r="E28" s="1" t="s">
        <v>491</v>
      </c>
      <c r="F28" s="1" t="s">
        <v>487</v>
      </c>
      <c r="G28" s="1" t="s">
        <v>488</v>
      </c>
      <c r="H28" s="1" t="s">
        <v>510</v>
      </c>
      <c r="I28" s="1" t="s">
        <v>490</v>
      </c>
      <c r="J28" s="1" t="s">
        <v>213</v>
      </c>
      <c r="K28" s="1" t="s">
        <v>507</v>
      </c>
      <c r="L28" s="1" t="s">
        <v>213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customFormat="false" ht="12.8" hidden="false" customHeight="false" outlineLevel="0" collapsed="false">
      <c r="A29" s="1" t="n">
        <v>28</v>
      </c>
      <c r="B29" s="1" t="s">
        <v>192</v>
      </c>
      <c r="C29" s="1" t="n">
        <v>2018</v>
      </c>
      <c r="D29" s="1" t="s">
        <v>505</v>
      </c>
      <c r="E29" s="1" t="s">
        <v>486</v>
      </c>
      <c r="F29" s="1" t="s">
        <v>487</v>
      </c>
      <c r="G29" s="1" t="s">
        <v>506</v>
      </c>
      <c r="H29" s="1" t="s">
        <v>496</v>
      </c>
      <c r="I29" s="1" t="s">
        <v>490</v>
      </c>
      <c r="J29" s="1" t="s">
        <v>172</v>
      </c>
      <c r="K29" s="1" t="s">
        <v>173</v>
      </c>
      <c r="L29" s="1" t="s">
        <v>174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customFormat="false" ht="12.8" hidden="false" customHeight="false" outlineLevel="0" collapsed="false">
      <c r="A30" s="1" t="n">
        <v>29</v>
      </c>
      <c r="B30" s="1" t="s">
        <v>237</v>
      </c>
      <c r="C30" s="1" t="n">
        <v>2018</v>
      </c>
      <c r="D30" s="1" t="s">
        <v>529</v>
      </c>
      <c r="E30" s="1" t="s">
        <v>491</v>
      </c>
      <c r="F30" s="1" t="s">
        <v>487</v>
      </c>
      <c r="G30" s="1" t="s">
        <v>533</v>
      </c>
      <c r="H30" s="1" t="s">
        <v>496</v>
      </c>
      <c r="I30" s="1" t="s">
        <v>490</v>
      </c>
      <c r="J30" s="1" t="s">
        <v>172</v>
      </c>
      <c r="K30" s="1" t="s">
        <v>507</v>
      </c>
      <c r="L30" s="1" t="s">
        <v>187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customFormat="false" ht="12.8" hidden="false" customHeight="false" outlineLevel="0" collapsed="false">
      <c r="A31" s="1" t="n">
        <v>30</v>
      </c>
      <c r="B31" s="1" t="s">
        <v>238</v>
      </c>
      <c r="C31" s="1" t="n">
        <v>2019</v>
      </c>
      <c r="D31" s="1" t="s">
        <v>534</v>
      </c>
      <c r="E31" s="1" t="s">
        <v>491</v>
      </c>
      <c r="F31" s="1" t="s">
        <v>487</v>
      </c>
      <c r="G31" s="1" t="s">
        <v>535</v>
      </c>
      <c r="H31" s="1" t="s">
        <v>496</v>
      </c>
      <c r="I31" s="1" t="s">
        <v>486</v>
      </c>
      <c r="J31" s="1" t="s">
        <v>202</v>
      </c>
      <c r="K31" s="1" t="s">
        <v>216</v>
      </c>
      <c r="L31" s="1" t="s">
        <v>187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customFormat="false" ht="12.8" hidden="false" customHeight="false" outlineLevel="0" collapsed="false">
      <c r="A32" s="1" t="n">
        <v>31</v>
      </c>
      <c r="B32" s="1" t="s">
        <v>240</v>
      </c>
      <c r="C32" s="1" t="n">
        <v>2009</v>
      </c>
      <c r="D32" s="1" t="s">
        <v>505</v>
      </c>
      <c r="E32" s="1" t="s">
        <v>491</v>
      </c>
      <c r="F32" s="1" t="s">
        <v>487</v>
      </c>
      <c r="G32" s="1" t="s">
        <v>488</v>
      </c>
      <c r="H32" s="1" t="s">
        <v>489</v>
      </c>
      <c r="I32" s="1" t="s">
        <v>486</v>
      </c>
      <c r="J32" s="1" t="s">
        <v>213</v>
      </c>
      <c r="K32" s="1" t="s">
        <v>241</v>
      </c>
      <c r="L32" s="1" t="s">
        <v>242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customFormat="false" ht="12.8" hidden="false" customHeight="false" outlineLevel="0" collapsed="false">
      <c r="A33" s="1" t="n">
        <v>32</v>
      </c>
      <c r="B33" s="1" t="s">
        <v>243</v>
      </c>
      <c r="C33" s="1" t="n">
        <v>2010</v>
      </c>
      <c r="D33" s="1" t="s">
        <v>505</v>
      </c>
      <c r="E33" s="1" t="s">
        <v>486</v>
      </c>
      <c r="F33" s="1" t="s">
        <v>487</v>
      </c>
      <c r="G33" s="1" t="s">
        <v>509</v>
      </c>
      <c r="H33" s="1" t="s">
        <v>516</v>
      </c>
      <c r="I33" s="1" t="s">
        <v>490</v>
      </c>
      <c r="J33" s="1" t="s">
        <v>172</v>
      </c>
      <c r="K33" s="1" t="s">
        <v>507</v>
      </c>
      <c r="L33" s="1" t="s">
        <v>172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customFormat="false" ht="12.8" hidden="false" customHeight="false" outlineLevel="0" collapsed="false">
      <c r="A34" s="1" t="n">
        <v>33</v>
      </c>
      <c r="B34" s="1" t="s">
        <v>244</v>
      </c>
      <c r="C34" s="1" t="n">
        <v>2010</v>
      </c>
      <c r="D34" s="1" t="s">
        <v>503</v>
      </c>
      <c r="E34" s="1" t="s">
        <v>491</v>
      </c>
      <c r="F34" s="1" t="s">
        <v>487</v>
      </c>
      <c r="G34" s="1" t="s">
        <v>514</v>
      </c>
      <c r="H34" s="1" t="s">
        <v>489</v>
      </c>
      <c r="I34" s="1" t="s">
        <v>490</v>
      </c>
      <c r="J34" s="1" t="s">
        <v>226</v>
      </c>
      <c r="K34" s="1" t="s">
        <v>245</v>
      </c>
      <c r="L34" s="1" t="s">
        <v>213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customFormat="false" ht="12.8" hidden="false" customHeight="false" outlineLevel="0" collapsed="false">
      <c r="A35" s="1" t="n">
        <v>34</v>
      </c>
      <c r="B35" s="1" t="s">
        <v>244</v>
      </c>
      <c r="C35" s="1" t="n">
        <v>2010</v>
      </c>
      <c r="D35" s="1" t="s">
        <v>503</v>
      </c>
      <c r="E35" s="1" t="s">
        <v>491</v>
      </c>
      <c r="F35" s="1" t="s">
        <v>487</v>
      </c>
      <c r="G35" s="1" t="s">
        <v>514</v>
      </c>
      <c r="H35" s="1" t="s">
        <v>489</v>
      </c>
      <c r="I35" s="1" t="s">
        <v>490</v>
      </c>
      <c r="J35" s="1" t="s">
        <v>226</v>
      </c>
      <c r="K35" s="1" t="s">
        <v>245</v>
      </c>
      <c r="L35" s="1" t="s">
        <v>213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customFormat="false" ht="12.8" hidden="false" customHeight="false" outlineLevel="0" collapsed="false">
      <c r="A36" s="1" t="n">
        <v>35</v>
      </c>
      <c r="B36" s="1" t="s">
        <v>246</v>
      </c>
      <c r="C36" s="1" t="n">
        <v>2014</v>
      </c>
      <c r="D36" s="1" t="s">
        <v>536</v>
      </c>
      <c r="E36" s="1" t="s">
        <v>486</v>
      </c>
      <c r="F36" s="1" t="s">
        <v>487</v>
      </c>
      <c r="G36" s="1" t="s">
        <v>537</v>
      </c>
      <c r="H36" s="1" t="s">
        <v>496</v>
      </c>
      <c r="I36" s="1" t="s">
        <v>490</v>
      </c>
      <c r="J36" s="1" t="s">
        <v>247</v>
      </c>
      <c r="K36" s="1" t="s">
        <v>248</v>
      </c>
      <c r="L36" s="1" t="s">
        <v>198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customFormat="false" ht="12.8" hidden="false" customHeight="false" outlineLevel="0" collapsed="false">
      <c r="A37" s="1" t="n">
        <v>36</v>
      </c>
      <c r="B37" s="1" t="s">
        <v>246</v>
      </c>
      <c r="C37" s="1" t="n">
        <v>2014</v>
      </c>
      <c r="D37" s="1" t="s">
        <v>536</v>
      </c>
      <c r="E37" s="1" t="s">
        <v>486</v>
      </c>
      <c r="F37" s="1" t="s">
        <v>487</v>
      </c>
      <c r="G37" s="1" t="s">
        <v>537</v>
      </c>
      <c r="H37" s="1" t="s">
        <v>496</v>
      </c>
      <c r="I37" s="1" t="s">
        <v>490</v>
      </c>
      <c r="J37" s="1" t="s">
        <v>247</v>
      </c>
      <c r="K37" s="1" t="s">
        <v>248</v>
      </c>
      <c r="L37" s="1" t="s">
        <v>198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customFormat="false" ht="12.8" hidden="false" customHeight="false" outlineLevel="0" collapsed="false">
      <c r="A38" s="1" t="n">
        <v>37</v>
      </c>
      <c r="B38" s="1" t="s">
        <v>246</v>
      </c>
      <c r="C38" s="1" t="n">
        <v>2014</v>
      </c>
      <c r="D38" s="1" t="s">
        <v>536</v>
      </c>
      <c r="E38" s="1" t="s">
        <v>486</v>
      </c>
      <c r="F38" s="1" t="s">
        <v>487</v>
      </c>
      <c r="G38" s="1" t="s">
        <v>537</v>
      </c>
      <c r="H38" s="1" t="s">
        <v>496</v>
      </c>
      <c r="I38" s="1" t="s">
        <v>490</v>
      </c>
      <c r="J38" s="1" t="s">
        <v>247</v>
      </c>
      <c r="K38" s="1" t="s">
        <v>248</v>
      </c>
      <c r="L38" s="1" t="s">
        <v>198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customFormat="false" ht="12.8" hidden="false" customHeight="false" outlineLevel="0" collapsed="false">
      <c r="A39" s="1" t="n">
        <v>38</v>
      </c>
      <c r="B39" s="1" t="s">
        <v>246</v>
      </c>
      <c r="C39" s="1" t="n">
        <v>2014</v>
      </c>
      <c r="D39" s="1" t="s">
        <v>536</v>
      </c>
      <c r="E39" s="1" t="s">
        <v>486</v>
      </c>
      <c r="F39" s="1" t="s">
        <v>487</v>
      </c>
      <c r="G39" s="1" t="s">
        <v>537</v>
      </c>
      <c r="H39" s="1" t="s">
        <v>496</v>
      </c>
      <c r="I39" s="1" t="s">
        <v>490</v>
      </c>
      <c r="J39" s="1" t="s">
        <v>247</v>
      </c>
      <c r="K39" s="1" t="s">
        <v>248</v>
      </c>
      <c r="L39" s="1" t="s">
        <v>198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customFormat="false" ht="12.8" hidden="false" customHeight="false" outlineLevel="0" collapsed="false">
      <c r="A40" s="1" t="n">
        <v>39</v>
      </c>
      <c r="B40" s="1" t="s">
        <v>250</v>
      </c>
      <c r="C40" s="1" t="n">
        <v>2014</v>
      </c>
      <c r="D40" s="1" t="s">
        <v>536</v>
      </c>
      <c r="E40" s="1" t="s">
        <v>486</v>
      </c>
      <c r="F40" s="1" t="s">
        <v>487</v>
      </c>
      <c r="G40" s="1" t="s">
        <v>538</v>
      </c>
      <c r="H40" s="1" t="s">
        <v>496</v>
      </c>
      <c r="I40" s="1" t="s">
        <v>486</v>
      </c>
      <c r="J40" s="1" t="s">
        <v>172</v>
      </c>
      <c r="K40" s="1" t="s">
        <v>251</v>
      </c>
      <c r="L40" s="1" t="s">
        <v>252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customFormat="false" ht="12.8" hidden="false" customHeight="false" outlineLevel="0" collapsed="false">
      <c r="A41" s="1" t="n">
        <v>40</v>
      </c>
      <c r="B41" s="1" t="s">
        <v>250</v>
      </c>
      <c r="C41" s="1" t="n">
        <v>2014</v>
      </c>
      <c r="D41" s="1" t="s">
        <v>536</v>
      </c>
      <c r="E41" s="1" t="s">
        <v>486</v>
      </c>
      <c r="F41" s="1" t="s">
        <v>487</v>
      </c>
      <c r="G41" s="1" t="s">
        <v>538</v>
      </c>
      <c r="H41" s="1" t="s">
        <v>496</v>
      </c>
      <c r="I41" s="1" t="s">
        <v>486</v>
      </c>
      <c r="J41" s="1" t="s">
        <v>172</v>
      </c>
      <c r="K41" s="1" t="s">
        <v>507</v>
      </c>
      <c r="L41" s="1" t="s">
        <v>172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customFormat="false" ht="12.8" hidden="false" customHeight="false" outlineLevel="0" collapsed="false">
      <c r="A42" s="1" t="n">
        <v>41</v>
      </c>
      <c r="B42" s="1" t="s">
        <v>250</v>
      </c>
      <c r="C42" s="1" t="n">
        <v>2014</v>
      </c>
      <c r="D42" s="1" t="s">
        <v>536</v>
      </c>
      <c r="E42" s="1" t="s">
        <v>486</v>
      </c>
      <c r="F42" s="1" t="s">
        <v>487</v>
      </c>
      <c r="G42" s="1" t="s">
        <v>538</v>
      </c>
      <c r="H42" s="1" t="s">
        <v>496</v>
      </c>
      <c r="I42" s="1" t="s">
        <v>486</v>
      </c>
      <c r="J42" s="1" t="s">
        <v>172</v>
      </c>
      <c r="K42" s="1" t="s">
        <v>507</v>
      </c>
      <c r="L42" s="1" t="s">
        <v>172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customFormat="false" ht="12.8" hidden="false" customHeight="false" outlineLevel="0" collapsed="false">
      <c r="A43" s="1" t="n">
        <v>42</v>
      </c>
      <c r="B43" s="1" t="s">
        <v>250</v>
      </c>
      <c r="C43" s="1" t="n">
        <v>2014</v>
      </c>
      <c r="D43" s="1" t="s">
        <v>536</v>
      </c>
      <c r="E43" s="1" t="s">
        <v>486</v>
      </c>
      <c r="F43" s="1" t="s">
        <v>487</v>
      </c>
      <c r="G43" s="1" t="s">
        <v>538</v>
      </c>
      <c r="H43" s="1" t="s">
        <v>496</v>
      </c>
      <c r="I43" s="1" t="s">
        <v>486</v>
      </c>
      <c r="J43" s="1" t="s">
        <v>172</v>
      </c>
      <c r="K43" s="1" t="s">
        <v>507</v>
      </c>
      <c r="L43" s="1" t="s">
        <v>172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customFormat="false" ht="12.8" hidden="false" customHeight="false" outlineLevel="0" collapsed="false">
      <c r="A44" s="1" t="n">
        <v>43</v>
      </c>
      <c r="B44" s="1" t="s">
        <v>250</v>
      </c>
      <c r="C44" s="1" t="n">
        <v>2014</v>
      </c>
      <c r="D44" s="1" t="s">
        <v>536</v>
      </c>
      <c r="E44" s="1" t="s">
        <v>486</v>
      </c>
      <c r="F44" s="1" t="s">
        <v>487</v>
      </c>
      <c r="G44" s="1" t="s">
        <v>538</v>
      </c>
      <c r="H44" s="1" t="s">
        <v>496</v>
      </c>
      <c r="I44" s="1" t="s">
        <v>486</v>
      </c>
      <c r="J44" s="1" t="s">
        <v>172</v>
      </c>
      <c r="K44" s="1" t="s">
        <v>507</v>
      </c>
      <c r="L44" s="1" t="s">
        <v>172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customFormat="false" ht="12.8" hidden="false" customHeight="false" outlineLevel="0" collapsed="false">
      <c r="A45" s="1" t="n">
        <v>44</v>
      </c>
      <c r="B45" s="1" t="s">
        <v>253</v>
      </c>
      <c r="C45" s="1" t="n">
        <v>2016</v>
      </c>
      <c r="D45" s="1" t="s">
        <v>539</v>
      </c>
      <c r="E45" s="1" t="s">
        <v>491</v>
      </c>
      <c r="F45" s="1" t="s">
        <v>487</v>
      </c>
      <c r="G45" s="1" t="s">
        <v>515</v>
      </c>
      <c r="H45" s="1" t="s">
        <v>496</v>
      </c>
      <c r="I45" s="1" t="s">
        <v>490</v>
      </c>
      <c r="J45" s="1" t="s">
        <v>213</v>
      </c>
      <c r="K45" s="1" t="s">
        <v>222</v>
      </c>
      <c r="L45" s="1" t="s">
        <v>174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customFormat="false" ht="12.8" hidden="false" customHeight="false" outlineLevel="0" collapsed="false">
      <c r="A46" s="1" t="n">
        <v>45</v>
      </c>
      <c r="B46" s="1" t="s">
        <v>253</v>
      </c>
      <c r="C46" s="1" t="n">
        <v>2017</v>
      </c>
      <c r="D46" s="1" t="s">
        <v>539</v>
      </c>
      <c r="E46" s="1" t="s">
        <v>491</v>
      </c>
      <c r="F46" s="1" t="s">
        <v>487</v>
      </c>
      <c r="G46" s="1" t="s">
        <v>515</v>
      </c>
      <c r="H46" s="1" t="s">
        <v>496</v>
      </c>
      <c r="I46" s="1" t="s">
        <v>490</v>
      </c>
      <c r="J46" s="1" t="s">
        <v>213</v>
      </c>
      <c r="K46" s="1" t="s">
        <v>222</v>
      </c>
      <c r="L46" s="1" t="s">
        <v>174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customFormat="false" ht="12.8" hidden="false" customHeight="false" outlineLevel="0" collapsed="false">
      <c r="A47" s="1" t="n">
        <v>46</v>
      </c>
      <c r="B47" s="1" t="s">
        <v>255</v>
      </c>
      <c r="C47" s="1" t="n">
        <v>2018</v>
      </c>
      <c r="D47" s="1" t="s">
        <v>540</v>
      </c>
      <c r="E47" s="1" t="s">
        <v>486</v>
      </c>
      <c r="F47" s="1" t="s">
        <v>487</v>
      </c>
      <c r="G47" s="1" t="s">
        <v>541</v>
      </c>
      <c r="H47" s="1" t="s">
        <v>496</v>
      </c>
      <c r="I47" s="1" t="s">
        <v>542</v>
      </c>
      <c r="J47" s="1" t="s">
        <v>257</v>
      </c>
      <c r="K47" s="1" t="s">
        <v>258</v>
      </c>
      <c r="L47" s="1" t="s">
        <v>187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customFormat="false" ht="12.8" hidden="false" customHeight="false" outlineLevel="0" collapsed="false">
      <c r="A48" s="1" t="n">
        <v>47</v>
      </c>
      <c r="B48" s="1" t="s">
        <v>255</v>
      </c>
      <c r="C48" s="1" t="n">
        <v>2018</v>
      </c>
      <c r="D48" s="1" t="s">
        <v>540</v>
      </c>
      <c r="E48" s="1" t="s">
        <v>486</v>
      </c>
      <c r="F48" s="1" t="s">
        <v>487</v>
      </c>
      <c r="G48" s="1" t="s">
        <v>541</v>
      </c>
      <c r="H48" s="1" t="s">
        <v>496</v>
      </c>
      <c r="I48" s="1" t="s">
        <v>542</v>
      </c>
      <c r="J48" s="1" t="s">
        <v>257</v>
      </c>
      <c r="K48" s="1" t="s">
        <v>258</v>
      </c>
      <c r="L48" s="1" t="s">
        <v>187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customFormat="false" ht="12.8" hidden="false" customHeight="false" outlineLevel="0" collapsed="false">
      <c r="A49" s="1" t="n">
        <v>48</v>
      </c>
      <c r="B49" s="1" t="s">
        <v>255</v>
      </c>
      <c r="C49" s="1" t="n">
        <v>2018</v>
      </c>
      <c r="D49" s="1" t="s">
        <v>540</v>
      </c>
      <c r="E49" s="1" t="s">
        <v>486</v>
      </c>
      <c r="F49" s="1" t="s">
        <v>487</v>
      </c>
      <c r="G49" s="1" t="s">
        <v>541</v>
      </c>
      <c r="H49" s="1" t="s">
        <v>496</v>
      </c>
      <c r="I49" s="1" t="s">
        <v>542</v>
      </c>
      <c r="J49" s="1" t="s">
        <v>257</v>
      </c>
      <c r="K49" s="1" t="s">
        <v>258</v>
      </c>
      <c r="L49" s="1" t="s">
        <v>187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customFormat="false" ht="12.8" hidden="false" customHeight="false" outlineLevel="0" collapsed="false">
      <c r="A50" s="1" t="n">
        <v>49</v>
      </c>
      <c r="B50" s="1" t="s">
        <v>255</v>
      </c>
      <c r="C50" s="1" t="n">
        <v>2018</v>
      </c>
      <c r="D50" s="1" t="s">
        <v>540</v>
      </c>
      <c r="E50" s="1" t="s">
        <v>486</v>
      </c>
      <c r="F50" s="1" t="s">
        <v>487</v>
      </c>
      <c r="G50" s="1" t="s">
        <v>541</v>
      </c>
      <c r="H50" s="1" t="s">
        <v>496</v>
      </c>
      <c r="I50" s="1" t="s">
        <v>542</v>
      </c>
      <c r="J50" s="1" t="s">
        <v>257</v>
      </c>
      <c r="K50" s="1" t="s">
        <v>258</v>
      </c>
      <c r="L50" s="1" t="s">
        <v>187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customFormat="false" ht="12.8" hidden="false" customHeight="false" outlineLevel="0" collapsed="false">
      <c r="A51" s="1" t="n">
        <v>50</v>
      </c>
      <c r="B51" s="1" t="s">
        <v>255</v>
      </c>
      <c r="C51" s="1" t="n">
        <v>2018</v>
      </c>
      <c r="D51" s="1" t="s">
        <v>540</v>
      </c>
      <c r="E51" s="1" t="s">
        <v>486</v>
      </c>
      <c r="F51" s="1" t="s">
        <v>487</v>
      </c>
      <c r="G51" s="1" t="s">
        <v>541</v>
      </c>
      <c r="H51" s="1" t="s">
        <v>496</v>
      </c>
      <c r="I51" s="1" t="s">
        <v>542</v>
      </c>
      <c r="J51" s="1" t="s">
        <v>226</v>
      </c>
      <c r="K51" s="1" t="s">
        <v>260</v>
      </c>
      <c r="L51" s="1" t="s">
        <v>187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customFormat="false" ht="12.8" hidden="false" customHeight="false" outlineLevel="0" collapsed="false">
      <c r="A52" s="1" t="n">
        <v>51</v>
      </c>
      <c r="B52" s="1" t="s">
        <v>255</v>
      </c>
      <c r="C52" s="1" t="n">
        <v>2018</v>
      </c>
      <c r="D52" s="1" t="s">
        <v>540</v>
      </c>
      <c r="E52" s="1" t="s">
        <v>486</v>
      </c>
      <c r="F52" s="1" t="s">
        <v>487</v>
      </c>
      <c r="G52" s="1" t="s">
        <v>541</v>
      </c>
      <c r="H52" s="1" t="s">
        <v>496</v>
      </c>
      <c r="I52" s="1" t="s">
        <v>542</v>
      </c>
      <c r="J52" s="1" t="s">
        <v>226</v>
      </c>
      <c r="K52" s="1" t="s">
        <v>260</v>
      </c>
      <c r="L52" s="1" t="s">
        <v>187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customFormat="false" ht="12.8" hidden="false" customHeight="false" outlineLevel="0" collapsed="false">
      <c r="A53" s="1" t="n">
        <v>52</v>
      </c>
      <c r="B53" s="1" t="s">
        <v>255</v>
      </c>
      <c r="C53" s="1" t="n">
        <v>2018</v>
      </c>
      <c r="D53" s="1" t="s">
        <v>540</v>
      </c>
      <c r="E53" s="1" t="s">
        <v>486</v>
      </c>
      <c r="F53" s="1" t="s">
        <v>487</v>
      </c>
      <c r="G53" s="1" t="s">
        <v>541</v>
      </c>
      <c r="H53" s="1" t="s">
        <v>496</v>
      </c>
      <c r="I53" s="1" t="s">
        <v>542</v>
      </c>
      <c r="J53" s="1" t="s">
        <v>226</v>
      </c>
      <c r="K53" s="1" t="s">
        <v>260</v>
      </c>
      <c r="L53" s="1" t="s">
        <v>187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customFormat="false" ht="12.8" hidden="false" customHeight="false" outlineLevel="0" collapsed="false">
      <c r="A54" s="1" t="n">
        <v>53</v>
      </c>
      <c r="B54" s="1" t="s">
        <v>255</v>
      </c>
      <c r="C54" s="1" t="n">
        <v>2018</v>
      </c>
      <c r="D54" s="1" t="s">
        <v>540</v>
      </c>
      <c r="E54" s="1" t="s">
        <v>486</v>
      </c>
      <c r="F54" s="1" t="s">
        <v>487</v>
      </c>
      <c r="G54" s="1" t="s">
        <v>541</v>
      </c>
      <c r="H54" s="1" t="s">
        <v>496</v>
      </c>
      <c r="I54" s="1" t="s">
        <v>542</v>
      </c>
      <c r="J54" s="1" t="s">
        <v>172</v>
      </c>
      <c r="K54" s="1" t="s">
        <v>261</v>
      </c>
      <c r="L54" s="1" t="s">
        <v>262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customFormat="false" ht="12.8" hidden="false" customHeight="false" outlineLevel="0" collapsed="false">
      <c r="A55" s="1" t="n">
        <v>54</v>
      </c>
      <c r="B55" s="1" t="s">
        <v>263</v>
      </c>
      <c r="C55" s="1" t="n">
        <v>2019</v>
      </c>
      <c r="D55" s="1" t="s">
        <v>543</v>
      </c>
      <c r="E55" s="1" t="s">
        <v>491</v>
      </c>
      <c r="F55" s="1" t="s">
        <v>487</v>
      </c>
      <c r="G55" s="1" t="s">
        <v>498</v>
      </c>
      <c r="H55" s="1" t="s">
        <v>489</v>
      </c>
      <c r="I55" s="1" t="s">
        <v>486</v>
      </c>
      <c r="J55" s="1" t="s">
        <v>172</v>
      </c>
      <c r="K55" s="1" t="s">
        <v>173</v>
      </c>
      <c r="L55" s="1" t="s">
        <v>174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customFormat="false" ht="12.8" hidden="false" customHeight="false" outlineLevel="0" collapsed="false">
      <c r="A56" s="1" t="n">
        <v>55</v>
      </c>
      <c r="B56" s="1" t="s">
        <v>263</v>
      </c>
      <c r="C56" s="1" t="n">
        <v>2019</v>
      </c>
      <c r="D56" s="1" t="s">
        <v>543</v>
      </c>
      <c r="E56" s="1" t="s">
        <v>491</v>
      </c>
      <c r="F56" s="1" t="s">
        <v>487</v>
      </c>
      <c r="G56" s="1" t="s">
        <v>498</v>
      </c>
      <c r="H56" s="1" t="s">
        <v>489</v>
      </c>
      <c r="I56" s="1" t="s">
        <v>486</v>
      </c>
      <c r="J56" s="1" t="s">
        <v>172</v>
      </c>
      <c r="K56" s="1" t="s">
        <v>173</v>
      </c>
      <c r="L56" s="1" t="s">
        <v>174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customFormat="false" ht="12.8" hidden="false" customHeight="false" outlineLevel="0" collapsed="false">
      <c r="A57" s="1" t="n">
        <v>56</v>
      </c>
      <c r="B57" s="1" t="s">
        <v>263</v>
      </c>
      <c r="C57" s="1" t="n">
        <v>2019</v>
      </c>
      <c r="D57" s="1" t="s">
        <v>543</v>
      </c>
      <c r="E57" s="1" t="s">
        <v>491</v>
      </c>
      <c r="F57" s="1" t="s">
        <v>487</v>
      </c>
      <c r="G57" s="1" t="s">
        <v>498</v>
      </c>
      <c r="H57" s="1" t="s">
        <v>489</v>
      </c>
      <c r="I57" s="1" t="s">
        <v>486</v>
      </c>
      <c r="J57" s="1" t="s">
        <v>172</v>
      </c>
      <c r="K57" s="1" t="s">
        <v>173</v>
      </c>
      <c r="L57" s="1" t="s">
        <v>174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customFormat="false" ht="12.8" hidden="false" customHeight="false" outlineLevel="0" collapsed="false">
      <c r="A58" s="1" t="n">
        <v>57</v>
      </c>
      <c r="B58" s="1" t="s">
        <v>263</v>
      </c>
      <c r="C58" s="1" t="n">
        <v>2019</v>
      </c>
      <c r="D58" s="1" t="s">
        <v>543</v>
      </c>
      <c r="E58" s="1" t="s">
        <v>491</v>
      </c>
      <c r="F58" s="1" t="s">
        <v>487</v>
      </c>
      <c r="G58" s="1" t="s">
        <v>544</v>
      </c>
      <c r="H58" s="1" t="s">
        <v>489</v>
      </c>
      <c r="I58" s="1" t="s">
        <v>486</v>
      </c>
      <c r="J58" s="1" t="s">
        <v>172</v>
      </c>
      <c r="K58" s="1" t="s">
        <v>173</v>
      </c>
      <c r="L58" s="1" t="s">
        <v>174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customFormat="false" ht="12.8" hidden="false" customHeight="false" outlineLevel="0" collapsed="false">
      <c r="A59" s="1" t="n">
        <v>58</v>
      </c>
      <c r="B59" s="1" t="s">
        <v>266</v>
      </c>
      <c r="C59" s="1" t="n">
        <v>2018</v>
      </c>
      <c r="D59" s="1" t="s">
        <v>545</v>
      </c>
      <c r="E59" s="1" t="s">
        <v>486</v>
      </c>
      <c r="F59" s="1" t="s">
        <v>487</v>
      </c>
      <c r="G59" s="1" t="s">
        <v>509</v>
      </c>
      <c r="H59" s="1" t="s">
        <v>510</v>
      </c>
      <c r="I59" s="1" t="s">
        <v>490</v>
      </c>
      <c r="J59" s="1" t="s">
        <v>267</v>
      </c>
      <c r="K59" s="1" t="s">
        <v>507</v>
      </c>
      <c r="L59" s="1" t="s">
        <v>267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customFormat="false" ht="12.8" hidden="false" customHeight="false" outlineLevel="0" collapsed="false">
      <c r="A60" s="1" t="n">
        <v>59</v>
      </c>
      <c r="B60" s="1" t="s">
        <v>266</v>
      </c>
      <c r="C60" s="1" t="n">
        <v>2018</v>
      </c>
      <c r="D60" s="1" t="s">
        <v>503</v>
      </c>
      <c r="E60" s="1" t="s">
        <v>486</v>
      </c>
      <c r="F60" s="1" t="s">
        <v>487</v>
      </c>
      <c r="G60" s="1" t="s">
        <v>546</v>
      </c>
      <c r="H60" s="1" t="s">
        <v>510</v>
      </c>
      <c r="I60" s="1" t="s">
        <v>490</v>
      </c>
      <c r="J60" s="1" t="s">
        <v>267</v>
      </c>
      <c r="K60" s="1" t="s">
        <v>507</v>
      </c>
      <c r="L60" s="1" t="s">
        <v>267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customFormat="false" ht="12.8" hidden="false" customHeight="false" outlineLevel="0" collapsed="false">
      <c r="A61" s="1" t="n">
        <v>60</v>
      </c>
      <c r="B61" s="1" t="s">
        <v>180</v>
      </c>
      <c r="C61" s="1" t="n">
        <v>2010</v>
      </c>
      <c r="D61" s="1" t="s">
        <v>494</v>
      </c>
      <c r="E61" s="1" t="s">
        <v>486</v>
      </c>
      <c r="F61" s="1" t="s">
        <v>487</v>
      </c>
      <c r="G61" s="1" t="s">
        <v>495</v>
      </c>
      <c r="H61" s="1" t="s">
        <v>496</v>
      </c>
      <c r="I61" s="1" t="s">
        <v>486</v>
      </c>
      <c r="J61" s="1" t="s">
        <v>172</v>
      </c>
      <c r="K61" s="1" t="s">
        <v>173</v>
      </c>
      <c r="L61" s="1" t="s">
        <v>174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customFormat="false" ht="12.8" hidden="false" customHeight="false" outlineLevel="0" collapsed="false">
      <c r="A62" s="1" t="n">
        <v>61</v>
      </c>
      <c r="B62" s="1" t="s">
        <v>199</v>
      </c>
      <c r="C62" s="1" t="n">
        <v>2019</v>
      </c>
      <c r="D62" s="1" t="s">
        <v>512</v>
      </c>
      <c r="E62" s="1" t="s">
        <v>491</v>
      </c>
      <c r="F62" s="1" t="s">
        <v>487</v>
      </c>
      <c r="G62" s="1" t="s">
        <v>513</v>
      </c>
      <c r="H62" s="1" t="s">
        <v>510</v>
      </c>
      <c r="I62" s="1" t="s">
        <v>490</v>
      </c>
      <c r="J62" s="1" t="s">
        <v>198</v>
      </c>
      <c r="K62" s="1" t="s">
        <v>507</v>
      </c>
      <c r="L62" s="1" t="s">
        <v>198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customFormat="false" ht="12.8" hidden="false" customHeight="false" outlineLevel="0" collapsed="false">
      <c r="A63" s="1" t="n">
        <v>62</v>
      </c>
      <c r="B63" s="1" t="s">
        <v>269</v>
      </c>
      <c r="C63" s="1" t="n">
        <v>2015</v>
      </c>
      <c r="D63" s="1" t="s">
        <v>547</v>
      </c>
      <c r="E63" s="1" t="s">
        <v>491</v>
      </c>
      <c r="F63" s="1" t="s">
        <v>487</v>
      </c>
      <c r="G63" s="1" t="s">
        <v>544</v>
      </c>
      <c r="H63" s="1" t="s">
        <v>496</v>
      </c>
      <c r="I63" s="1" t="s">
        <v>490</v>
      </c>
      <c r="J63" s="1" t="s">
        <v>172</v>
      </c>
      <c r="K63" s="1" t="s">
        <v>270</v>
      </c>
      <c r="L63" s="1" t="s">
        <v>242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customFormat="false" ht="12.8" hidden="false" customHeight="false" outlineLevel="0" collapsed="false">
      <c r="A64" s="1" t="n">
        <v>63</v>
      </c>
      <c r="B64" s="1" t="s">
        <v>272</v>
      </c>
      <c r="C64" s="1" t="n">
        <v>2011</v>
      </c>
      <c r="D64" s="1" t="s">
        <v>548</v>
      </c>
      <c r="E64" s="1" t="s">
        <v>491</v>
      </c>
      <c r="F64" s="1" t="s">
        <v>487</v>
      </c>
      <c r="G64" s="1" t="s">
        <v>549</v>
      </c>
      <c r="H64" s="1" t="s">
        <v>510</v>
      </c>
      <c r="I64" s="1" t="s">
        <v>490</v>
      </c>
      <c r="J64" s="1" t="s">
        <v>202</v>
      </c>
      <c r="K64" s="1" t="s">
        <v>273</v>
      </c>
      <c r="L64" s="1" t="s">
        <v>252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customFormat="false" ht="12.8" hidden="false" customHeight="false" outlineLevel="0" collapsed="false">
      <c r="A65" s="1" t="n">
        <v>64</v>
      </c>
      <c r="B65" s="1" t="s">
        <v>275</v>
      </c>
      <c r="C65" s="1" t="n">
        <v>2014</v>
      </c>
      <c r="D65" s="1" t="s">
        <v>529</v>
      </c>
      <c r="E65" s="1" t="s">
        <v>491</v>
      </c>
      <c r="F65" s="1" t="s">
        <v>492</v>
      </c>
      <c r="G65" s="1" t="s">
        <v>550</v>
      </c>
      <c r="H65" s="1" t="s">
        <v>496</v>
      </c>
      <c r="I65" s="1" t="s">
        <v>486</v>
      </c>
      <c r="J65" s="1" t="s">
        <v>172</v>
      </c>
      <c r="K65" s="1" t="s">
        <v>173</v>
      </c>
      <c r="L65" s="1" t="s">
        <v>174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7"/>
      <c r="AZ65" s="27"/>
      <c r="BA65" s="27"/>
      <c r="BB65" s="4"/>
      <c r="BC65" s="27"/>
      <c r="BD65" s="27"/>
      <c r="BE65" s="4"/>
      <c r="BF65" s="4"/>
      <c r="BG65" s="4"/>
      <c r="BH65" s="27"/>
      <c r="BI65" s="27"/>
      <c r="BJ65" s="27"/>
      <c r="BK65" s="4"/>
      <c r="BL65" s="27"/>
    </row>
    <row r="66" customFormat="false" ht="12.8" hidden="false" customHeight="false" outlineLevel="0" collapsed="false">
      <c r="A66" s="1" t="n">
        <v>65</v>
      </c>
      <c r="B66" s="1" t="s">
        <v>276</v>
      </c>
      <c r="C66" s="1" t="n">
        <v>2015</v>
      </c>
      <c r="D66" s="1" t="s">
        <v>548</v>
      </c>
      <c r="E66" s="1" t="s">
        <v>491</v>
      </c>
      <c r="F66" s="1" t="s">
        <v>487</v>
      </c>
      <c r="G66" s="1" t="s">
        <v>551</v>
      </c>
      <c r="H66" s="1" t="s">
        <v>510</v>
      </c>
      <c r="I66" s="1" t="s">
        <v>486</v>
      </c>
      <c r="J66" s="1" t="s">
        <v>277</v>
      </c>
      <c r="K66" s="1" t="s">
        <v>222</v>
      </c>
      <c r="L66" s="1" t="s">
        <v>278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customFormat="false" ht="12.8" hidden="false" customHeight="false" outlineLevel="0" collapsed="false">
      <c r="A67" s="1" t="n">
        <v>66</v>
      </c>
      <c r="B67" s="1" t="s">
        <v>279</v>
      </c>
      <c r="C67" s="1" t="n">
        <v>2015</v>
      </c>
      <c r="D67" s="1" t="s">
        <v>528</v>
      </c>
      <c r="E67" s="1" t="s">
        <v>486</v>
      </c>
      <c r="F67" s="1" t="s">
        <v>487</v>
      </c>
      <c r="G67" s="1" t="s">
        <v>552</v>
      </c>
      <c r="H67" s="1" t="s">
        <v>496</v>
      </c>
      <c r="I67" s="1" t="s">
        <v>490</v>
      </c>
      <c r="J67" s="1" t="s">
        <v>202</v>
      </c>
      <c r="K67" s="1" t="s">
        <v>216</v>
      </c>
      <c r="L67" s="1" t="s">
        <v>187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customFormat="false" ht="12.8" hidden="false" customHeight="false" outlineLevel="0" collapsed="false">
      <c r="A68" s="1" t="n">
        <v>67</v>
      </c>
      <c r="B68" s="1" t="s">
        <v>280</v>
      </c>
      <c r="C68" s="1" t="n">
        <v>2017</v>
      </c>
      <c r="D68" s="1" t="s">
        <v>545</v>
      </c>
      <c r="E68" s="1" t="s">
        <v>491</v>
      </c>
      <c r="F68" s="1" t="s">
        <v>487</v>
      </c>
      <c r="G68" s="1" t="s">
        <v>515</v>
      </c>
      <c r="H68" s="1" t="s">
        <v>553</v>
      </c>
      <c r="I68" s="1" t="s">
        <v>486</v>
      </c>
      <c r="J68" s="1" t="s">
        <v>507</v>
      </c>
      <c r="K68" s="1" t="s">
        <v>507</v>
      </c>
      <c r="L68" s="1" t="s">
        <v>174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customFormat="false" ht="12.8" hidden="false" customHeight="false" outlineLevel="0" collapsed="false">
      <c r="A69" s="1" t="n">
        <v>68</v>
      </c>
      <c r="B69" s="1" t="s">
        <v>211</v>
      </c>
      <c r="C69" s="1" t="n">
        <v>2020</v>
      </c>
      <c r="D69" s="1" t="s">
        <v>554</v>
      </c>
      <c r="E69" s="1" t="s">
        <v>491</v>
      </c>
      <c r="F69" s="1" t="s">
        <v>487</v>
      </c>
      <c r="G69" s="1" t="s">
        <v>530</v>
      </c>
      <c r="H69" s="1" t="s">
        <v>489</v>
      </c>
      <c r="I69" s="1" t="s">
        <v>490</v>
      </c>
      <c r="J69" s="1" t="s">
        <v>172</v>
      </c>
      <c r="K69" s="1" t="s">
        <v>173</v>
      </c>
      <c r="L69" s="1" t="s">
        <v>174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14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5" activeCellId="0" sqref="B5"/>
    </sheetView>
  </sheetViews>
  <sheetFormatPr defaultColWidth="12.88671875" defaultRowHeight="12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8.8"/>
    <col collapsed="false" customWidth="true" hidden="false" outlineLevel="0" max="3" min="3" style="1" width="5.46"/>
    <col collapsed="false" customWidth="true" hidden="false" outlineLevel="0" max="4" min="4" style="1" width="14.88"/>
    <col collapsed="false" customWidth="true" hidden="false" outlineLevel="0" max="5" min="5" style="1" width="35.73"/>
    <col collapsed="false" customWidth="true" hidden="false" outlineLevel="0" max="6" min="6" style="1" width="14.21"/>
    <col collapsed="false" customWidth="true" hidden="false" outlineLevel="0" max="8" min="7" style="1" width="7.82"/>
    <col collapsed="false" customWidth="true" hidden="false" outlineLevel="0" max="9" min="9" style="37" width="11.52"/>
    <col collapsed="false" customWidth="true" hidden="false" outlineLevel="0" max="10" min="10" style="30" width="9.91"/>
    <col collapsed="false" customWidth="true" hidden="false" outlineLevel="0" max="11" min="11" style="30" width="10.6"/>
    <col collapsed="false" customWidth="true" hidden="false" outlineLevel="0" max="12" min="12" style="30" width="9.63"/>
    <col collapsed="false" customWidth="true" hidden="false" outlineLevel="0" max="13" min="13" style="30" width="9.78"/>
    <col collapsed="false" customWidth="true" hidden="false" outlineLevel="0" max="14" min="14" style="30" width="9.07"/>
    <col collapsed="false" customWidth="true" hidden="false" outlineLevel="0" max="15" min="15" style="30" width="9.78"/>
    <col collapsed="false" customWidth="true" hidden="false" outlineLevel="0" max="16" min="16" style="30" width="8.79"/>
    <col collapsed="false" customWidth="true" hidden="false" outlineLevel="0" max="17" min="17" style="30" width="8.94"/>
    <col collapsed="false" customWidth="true" hidden="false" outlineLevel="0" max="18" min="18" style="30" width="8.52"/>
    <col collapsed="false" customWidth="true" hidden="false" outlineLevel="0" max="19" min="19" style="30" width="7.26"/>
    <col collapsed="false" customWidth="true" hidden="false" outlineLevel="0" max="20" min="20" style="30" width="6.98"/>
    <col collapsed="false" customWidth="true" hidden="false" outlineLevel="0" max="21" min="21" style="30" width="6.42"/>
    <col collapsed="false" customWidth="true" hidden="false" outlineLevel="0" max="22" min="22" style="34" width="11.52"/>
    <col collapsed="false" customWidth="true" hidden="false" outlineLevel="0" max="23" min="23" style="30" width="13.82"/>
    <col collapsed="false" customWidth="true" hidden="false" outlineLevel="0" max="25" min="24" style="30" width="13.24"/>
    <col collapsed="false" customWidth="true" hidden="false" outlineLevel="0" max="26" min="26" style="30" width="12.96"/>
    <col collapsed="false" customWidth="true" hidden="false" outlineLevel="0" max="28" min="27" style="30" width="12.41"/>
    <col collapsed="false" customWidth="true" hidden="false" outlineLevel="0" max="29" min="29" style="38" width="11.52"/>
    <col collapsed="false" customWidth="true" hidden="false" outlineLevel="0" max="30" min="30" style="30" width="15.88"/>
    <col collapsed="false" customWidth="true" hidden="false" outlineLevel="0" max="31" min="31" style="30" width="15.05"/>
    <col collapsed="false" customWidth="true" hidden="false" outlineLevel="0" max="32" min="32" style="30" width="17.96"/>
    <col collapsed="false" customWidth="true" hidden="false" outlineLevel="0" max="33" min="33" style="30" width="17.13"/>
    <col collapsed="false" customWidth="true" hidden="false" outlineLevel="0" max="34" min="34" style="30" width="19.36"/>
    <col collapsed="false" customWidth="true" hidden="false" outlineLevel="0" max="35" min="35" style="30" width="18.52"/>
    <col collapsed="false" customWidth="true" hidden="false" outlineLevel="0" max="36" min="36" style="30" width="16.6"/>
    <col collapsed="false" customWidth="true" hidden="false" outlineLevel="0" max="37" min="37" style="30" width="15.74"/>
    <col collapsed="false" customWidth="true" hidden="false" outlineLevel="0" max="38" min="38" style="30" width="18.66"/>
    <col collapsed="false" customWidth="true" hidden="false" outlineLevel="0" max="39" min="39" style="30" width="17.83"/>
    <col collapsed="false" customWidth="true" hidden="false" outlineLevel="0" max="40" min="40" style="30" width="20.05"/>
    <col collapsed="false" customWidth="true" hidden="false" outlineLevel="0" max="41" min="41" style="30" width="19.19"/>
    <col collapsed="false" customWidth="true" hidden="false" outlineLevel="0" max="42" min="42" style="30" width="17.13"/>
    <col collapsed="false" customWidth="true" hidden="false" outlineLevel="0" max="43" min="43" style="30" width="16.3"/>
    <col collapsed="false" customWidth="true" hidden="false" outlineLevel="0" max="44" min="44" style="30" width="19.19"/>
    <col collapsed="false" customWidth="true" hidden="false" outlineLevel="0" max="45" min="45" style="30" width="18.38"/>
    <col collapsed="false" customWidth="true" hidden="false" outlineLevel="0" max="46" min="46" style="30" width="20.6"/>
    <col collapsed="false" customWidth="true" hidden="false" outlineLevel="0" max="47" min="47" style="30" width="19.77"/>
    <col collapsed="false" customWidth="true" hidden="false" outlineLevel="0" max="48" min="48" style="39" width="11.52"/>
    <col collapsed="false" customWidth="true" hidden="false" outlineLevel="0" max="49" min="49" style="30" width="14.21"/>
    <col collapsed="false" customWidth="true" hidden="false" outlineLevel="0" max="50" min="50" style="30" width="13.1"/>
    <col collapsed="false" customWidth="true" hidden="false" outlineLevel="0" max="51" min="51" style="30" width="12.56"/>
    <col collapsed="false" customWidth="true" hidden="false" outlineLevel="0" max="52" min="52" style="30" width="17.4"/>
    <col collapsed="false" customWidth="true" hidden="false" outlineLevel="0" max="53" min="53" style="30" width="16.3"/>
    <col collapsed="false" customWidth="true" hidden="false" outlineLevel="0" max="54" min="54" style="30" width="15.74"/>
    <col collapsed="false" customWidth="true" hidden="false" outlineLevel="0" max="55" min="55" style="30" width="11.04"/>
    <col collapsed="false" customWidth="true" hidden="false" outlineLevel="0" max="56" min="56" style="30" width="9.91"/>
    <col collapsed="false" customWidth="true" hidden="false" outlineLevel="0" max="57" min="57" style="30" width="9.35"/>
    <col collapsed="false" customWidth="true" hidden="false" outlineLevel="0" max="58" min="58" style="30" width="19.19"/>
    <col collapsed="false" customWidth="true" hidden="false" outlineLevel="0" max="59" min="59" style="30" width="17.55"/>
    <col collapsed="false" customWidth="true" hidden="false" outlineLevel="0" max="60" min="60" style="30" width="16.99"/>
    <col collapsed="false" customWidth="true" hidden="false" outlineLevel="0" max="61" min="61" style="40" width="11.52"/>
    <col collapsed="false" customWidth="true" hidden="false" outlineLevel="0" max="62" min="62" style="30" width="12.56"/>
    <col collapsed="false" customWidth="true" hidden="false" outlineLevel="0" max="63" min="63" style="30" width="7.95"/>
    <col collapsed="false" customWidth="true" hidden="false" outlineLevel="0" max="64" min="64" style="30" width="11.57"/>
    <col collapsed="false" customWidth="true" hidden="false" outlineLevel="0" max="65" min="65" style="30" width="6.01"/>
    <col collapsed="false" customWidth="true" hidden="false" outlineLevel="0" max="66" min="66" style="30" width="7.54"/>
    <col collapsed="false" customWidth="true" hidden="false" outlineLevel="0" max="67" min="67" style="41" width="11.52"/>
    <col collapsed="false" customWidth="true" hidden="false" outlineLevel="0" max="72" min="68" style="42" width="6.01"/>
    <col collapsed="false" customWidth="true" hidden="false" outlineLevel="0" max="73" min="73" style="42" width="6.98"/>
    <col collapsed="false" customWidth="true" hidden="false" outlineLevel="0" max="74" min="74" style="42" width="9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43" t="s">
        <v>7</v>
      </c>
      <c r="E1" s="43" t="s">
        <v>3</v>
      </c>
      <c r="F1" s="43" t="s">
        <v>5</v>
      </c>
      <c r="G1" s="43" t="s">
        <v>555</v>
      </c>
      <c r="H1" s="1" t="s">
        <v>6</v>
      </c>
      <c r="I1" s="44"/>
      <c r="J1" s="30" t="s">
        <v>556</v>
      </c>
      <c r="K1" s="30" t="s">
        <v>557</v>
      </c>
      <c r="L1" s="2" t="s">
        <v>558</v>
      </c>
      <c r="M1" s="2" t="s">
        <v>559</v>
      </c>
      <c r="N1" s="30" t="s">
        <v>560</v>
      </c>
      <c r="O1" s="30" t="s">
        <v>561</v>
      </c>
      <c r="P1" s="2" t="s">
        <v>562</v>
      </c>
      <c r="Q1" s="2" t="s">
        <v>563</v>
      </c>
      <c r="R1" s="30" t="s">
        <v>564</v>
      </c>
      <c r="S1" s="30" t="s">
        <v>565</v>
      </c>
      <c r="T1" s="2" t="s">
        <v>566</v>
      </c>
      <c r="U1" s="2" t="s">
        <v>567</v>
      </c>
      <c r="V1" s="45"/>
      <c r="W1" s="30" t="s">
        <v>568</v>
      </c>
      <c r="X1" s="30" t="s">
        <v>569</v>
      </c>
      <c r="Y1" s="30" t="s">
        <v>570</v>
      </c>
      <c r="Z1" s="30" t="s">
        <v>571</v>
      </c>
      <c r="AA1" s="30" t="s">
        <v>572</v>
      </c>
      <c r="AB1" s="30" t="s">
        <v>573</v>
      </c>
      <c r="AD1" s="30" t="s">
        <v>574</v>
      </c>
      <c r="AE1" s="30" t="s">
        <v>575</v>
      </c>
      <c r="AF1" s="2" t="s">
        <v>576</v>
      </c>
      <c r="AG1" s="2" t="s">
        <v>577</v>
      </c>
      <c r="AH1" s="2" t="s">
        <v>578</v>
      </c>
      <c r="AI1" s="2" t="s">
        <v>579</v>
      </c>
      <c r="AJ1" s="30" t="s">
        <v>580</v>
      </c>
      <c r="AK1" s="30" t="s">
        <v>581</v>
      </c>
      <c r="AL1" s="2" t="s">
        <v>582</v>
      </c>
      <c r="AM1" s="2" t="s">
        <v>583</v>
      </c>
      <c r="AN1" s="2" t="s">
        <v>584</v>
      </c>
      <c r="AO1" s="2" t="s">
        <v>585</v>
      </c>
      <c r="AP1" s="30" t="s">
        <v>586</v>
      </c>
      <c r="AQ1" s="30" t="s">
        <v>587</v>
      </c>
      <c r="AR1" s="30" t="s">
        <v>588</v>
      </c>
      <c r="AS1" s="2" t="s">
        <v>589</v>
      </c>
      <c r="AT1" s="30" t="s">
        <v>590</v>
      </c>
      <c r="AU1" s="2" t="s">
        <v>591</v>
      </c>
      <c r="AW1" s="2" t="s">
        <v>592</v>
      </c>
      <c r="AX1" s="30" t="s">
        <v>593</v>
      </c>
      <c r="AY1" s="30" t="s">
        <v>594</v>
      </c>
      <c r="AZ1" s="2" t="s">
        <v>595</v>
      </c>
      <c r="BA1" s="2" t="s">
        <v>596</v>
      </c>
      <c r="BB1" s="2" t="s">
        <v>597</v>
      </c>
      <c r="BC1" s="2" t="s">
        <v>598</v>
      </c>
      <c r="BD1" s="2" t="s">
        <v>599</v>
      </c>
      <c r="BE1" s="2" t="s">
        <v>600</v>
      </c>
      <c r="BF1" s="2" t="s">
        <v>601</v>
      </c>
      <c r="BG1" s="2" t="s">
        <v>602</v>
      </c>
      <c r="BH1" s="2" t="s">
        <v>603</v>
      </c>
      <c r="BJ1" s="30" t="s">
        <v>604</v>
      </c>
      <c r="BK1" s="30" t="s">
        <v>605</v>
      </c>
      <c r="BL1" s="30" t="s">
        <v>606</v>
      </c>
      <c r="BM1" s="30" t="s">
        <v>607</v>
      </c>
      <c r="BN1" s="30" t="s">
        <v>608</v>
      </c>
      <c r="BP1" s="42" t="s">
        <v>609</v>
      </c>
      <c r="BQ1" s="42" t="s">
        <v>610</v>
      </c>
      <c r="BR1" s="42" t="s">
        <v>611</v>
      </c>
      <c r="BS1" s="42" t="s">
        <v>612</v>
      </c>
      <c r="BT1" s="42" t="s">
        <v>613</v>
      </c>
      <c r="BU1" s="42" t="s">
        <v>614</v>
      </c>
      <c r="BV1" s="42" t="s">
        <v>615</v>
      </c>
    </row>
    <row r="2" customFormat="false" ht="12.8" hidden="false" customHeight="false" outlineLevel="0" collapsed="false">
      <c r="A2" s="1" t="n">
        <v>1</v>
      </c>
      <c r="B2" s="1" t="s">
        <v>168</v>
      </c>
      <c r="C2" s="1" t="n">
        <v>2009</v>
      </c>
      <c r="D2" s="1" t="s">
        <v>170</v>
      </c>
      <c r="E2" s="1" t="s">
        <v>616</v>
      </c>
      <c r="F2" s="1" t="s">
        <v>617</v>
      </c>
      <c r="G2" s="1" t="s">
        <v>618</v>
      </c>
      <c r="H2" s="1" t="n">
        <v>0</v>
      </c>
      <c r="I2" s="44"/>
      <c r="J2" s="30" t="n">
        <v>700</v>
      </c>
      <c r="K2" s="30" t="n">
        <v>28.32</v>
      </c>
      <c r="L2" s="30" t="n">
        <v>41.23</v>
      </c>
      <c r="M2" s="30" t="n">
        <v>1.46</v>
      </c>
      <c r="N2" s="30" t="n">
        <v>1625.85</v>
      </c>
      <c r="O2" s="30" t="n">
        <v>44.09</v>
      </c>
      <c r="P2" s="30" t="n">
        <v>132.45</v>
      </c>
      <c r="Q2" s="30" t="n">
        <v>3</v>
      </c>
      <c r="R2" s="30" t="n">
        <v>1625.85</v>
      </c>
      <c r="S2" s="30" t="n">
        <v>37.09</v>
      </c>
      <c r="T2" s="30" t="n">
        <v>87.11</v>
      </c>
      <c r="U2" s="30" t="n">
        <v>2.35</v>
      </c>
      <c r="AW2" s="30" t="n">
        <v>526.01</v>
      </c>
      <c r="AX2" s="30" t="n">
        <v>357.63</v>
      </c>
      <c r="AZ2" s="30" t="n">
        <v>619.75</v>
      </c>
      <c r="BA2" s="30" t="n">
        <v>421.62</v>
      </c>
    </row>
    <row r="3" customFormat="false" ht="12.8" hidden="false" customHeight="false" outlineLevel="0" collapsed="false">
      <c r="A3" s="1" t="n">
        <v>1</v>
      </c>
      <c r="B3" s="1" t="s">
        <v>168</v>
      </c>
      <c r="C3" s="1" t="n">
        <v>2009</v>
      </c>
      <c r="D3" s="1" t="s">
        <v>170</v>
      </c>
      <c r="E3" s="1" t="s">
        <v>619</v>
      </c>
      <c r="F3" s="1" t="s">
        <v>3</v>
      </c>
      <c r="G3" s="1" t="s">
        <v>177</v>
      </c>
      <c r="H3" s="1" t="n">
        <v>150</v>
      </c>
      <c r="I3" s="44"/>
      <c r="J3" s="30" t="n">
        <v>843.33</v>
      </c>
      <c r="K3" s="30" t="n">
        <v>35.3</v>
      </c>
      <c r="L3" s="30" t="n">
        <v>41.11</v>
      </c>
      <c r="M3" s="30" t="n">
        <v>1.16</v>
      </c>
      <c r="N3" s="30" t="n">
        <v>1912.33</v>
      </c>
      <c r="O3" s="30" t="n">
        <v>50.9</v>
      </c>
      <c r="P3" s="30" t="n">
        <v>133.89</v>
      </c>
      <c r="Q3" s="30" t="n">
        <v>2.63</v>
      </c>
      <c r="R3" s="30" t="n">
        <v>1912.33</v>
      </c>
      <c r="S3" s="30" t="n">
        <v>44.15</v>
      </c>
      <c r="T3" s="30" t="n">
        <v>88.62</v>
      </c>
      <c r="U3" s="30" t="n">
        <v>2.01</v>
      </c>
      <c r="AW3" s="30" t="n">
        <v>672.43</v>
      </c>
      <c r="AX3" s="30" t="n">
        <v>510.31</v>
      </c>
      <c r="AZ3" s="30" t="n">
        <v>753.63</v>
      </c>
      <c r="BA3" s="30" t="n">
        <v>588.96</v>
      </c>
    </row>
    <row r="4" customFormat="false" ht="12.8" hidden="false" customHeight="false" outlineLevel="0" collapsed="false">
      <c r="A4" s="1" t="n">
        <v>1</v>
      </c>
      <c r="B4" s="1" t="s">
        <v>168</v>
      </c>
      <c r="C4" s="1" t="n">
        <v>2009</v>
      </c>
      <c r="D4" s="1" t="s">
        <v>170</v>
      </c>
      <c r="E4" s="1" t="s">
        <v>619</v>
      </c>
      <c r="F4" s="1" t="s">
        <v>3</v>
      </c>
      <c r="G4" s="1" t="s">
        <v>177</v>
      </c>
      <c r="H4" s="1" t="n">
        <v>200</v>
      </c>
      <c r="I4" s="44"/>
      <c r="J4" s="30" t="n">
        <v>868.32</v>
      </c>
      <c r="K4" s="30" t="n">
        <v>36.48</v>
      </c>
      <c r="L4" s="30" t="n">
        <v>41.29</v>
      </c>
      <c r="M4" s="30" t="n">
        <v>1.13</v>
      </c>
      <c r="N4" s="30" t="n">
        <v>1924.18</v>
      </c>
      <c r="O4" s="30" t="n">
        <v>50.28</v>
      </c>
      <c r="P4" s="30" t="n">
        <v>133.12</v>
      </c>
      <c r="Q4" s="30" t="n">
        <v>2.65</v>
      </c>
      <c r="R4" s="30" t="n">
        <v>1924.18</v>
      </c>
      <c r="S4" s="30" t="n">
        <v>44.44</v>
      </c>
      <c r="T4" s="30" t="n">
        <v>88.34</v>
      </c>
      <c r="U4" s="30" t="n">
        <v>1.99</v>
      </c>
      <c r="AW4" s="30" t="n">
        <v>650.24</v>
      </c>
      <c r="AX4" s="30" t="n">
        <v>412.65</v>
      </c>
      <c r="AZ4" s="30" t="n">
        <v>735.49</v>
      </c>
      <c r="BA4" s="30" t="n">
        <v>472.01</v>
      </c>
    </row>
    <row r="5" customFormat="false" ht="12.8" hidden="false" customHeight="false" outlineLevel="0" collapsed="false">
      <c r="A5" s="1" t="n">
        <v>1</v>
      </c>
      <c r="B5" s="1" t="s">
        <v>168</v>
      </c>
      <c r="C5" s="1" t="n">
        <v>2009</v>
      </c>
      <c r="D5" s="1" t="s">
        <v>170</v>
      </c>
      <c r="E5" s="1" t="s">
        <v>619</v>
      </c>
      <c r="F5" s="1" t="s">
        <v>3</v>
      </c>
      <c r="G5" s="1" t="s">
        <v>179</v>
      </c>
      <c r="H5" s="1" t="n">
        <v>20</v>
      </c>
      <c r="I5" s="44"/>
      <c r="J5" s="30" t="n">
        <v>892.52</v>
      </c>
      <c r="K5" s="30" t="n">
        <v>37.71</v>
      </c>
      <c r="L5" s="30" t="n">
        <v>41.42</v>
      </c>
      <c r="M5" s="30" t="n">
        <v>1.1</v>
      </c>
      <c r="N5" s="30" t="n">
        <v>1924.83</v>
      </c>
      <c r="O5" s="30" t="n">
        <v>49.16</v>
      </c>
      <c r="P5" s="30" t="n">
        <v>133.29</v>
      </c>
      <c r="Q5" s="30" t="n">
        <v>2.71</v>
      </c>
      <c r="R5" s="30" t="n">
        <v>1924.83</v>
      </c>
      <c r="S5" s="30" t="n">
        <v>44.49</v>
      </c>
      <c r="T5" s="30" t="n">
        <v>88.46</v>
      </c>
      <c r="U5" s="30" t="n">
        <v>1.99</v>
      </c>
      <c r="AW5" s="30" t="n">
        <v>737.61</v>
      </c>
      <c r="AX5" s="30" t="n">
        <v>483.38</v>
      </c>
      <c r="AZ5" s="30" t="n">
        <v>842.74</v>
      </c>
      <c r="BA5" s="30" t="n">
        <v>548.49</v>
      </c>
    </row>
    <row r="6" customFormat="false" ht="12.8" hidden="false" customHeight="false" outlineLevel="0" collapsed="false">
      <c r="A6" s="1" t="n">
        <v>1</v>
      </c>
      <c r="B6" s="1" t="s">
        <v>168</v>
      </c>
      <c r="C6" s="1" t="n">
        <v>2009</v>
      </c>
      <c r="D6" s="1" t="s">
        <v>170</v>
      </c>
      <c r="E6" s="1" t="s">
        <v>619</v>
      </c>
      <c r="F6" s="1" t="s">
        <v>3</v>
      </c>
      <c r="G6" s="1" t="s">
        <v>179</v>
      </c>
      <c r="H6" s="1" t="n">
        <v>30</v>
      </c>
      <c r="I6" s="44"/>
      <c r="J6" s="30" t="n">
        <v>869.47</v>
      </c>
      <c r="K6" s="30" t="n">
        <v>36.57</v>
      </c>
      <c r="L6" s="30" t="n">
        <v>41.39</v>
      </c>
      <c r="M6" s="30" t="n">
        <v>1.13</v>
      </c>
      <c r="N6" s="30" t="n">
        <v>1923.63</v>
      </c>
      <c r="O6" s="30" t="n">
        <v>50.2</v>
      </c>
      <c r="P6" s="30" t="n">
        <v>133.56</v>
      </c>
      <c r="Q6" s="30" t="n">
        <v>2.66</v>
      </c>
      <c r="R6" s="30" t="n">
        <v>1923.63</v>
      </c>
      <c r="S6" s="30" t="n">
        <v>44.44</v>
      </c>
      <c r="T6" s="30" t="n">
        <v>88.59</v>
      </c>
      <c r="U6" s="30" t="n">
        <v>1.99</v>
      </c>
      <c r="AW6" s="30" t="n">
        <v>716.97</v>
      </c>
      <c r="AX6" s="30" t="n">
        <v>515.46</v>
      </c>
      <c r="AZ6" s="30" t="n">
        <v>787.18</v>
      </c>
      <c r="BA6" s="30" t="n">
        <v>576.48</v>
      </c>
    </row>
    <row r="7" customFormat="false" ht="12.8" hidden="false" customHeight="false" outlineLevel="0" collapsed="false">
      <c r="A7" s="1" t="n">
        <v>2</v>
      </c>
      <c r="B7" s="1" t="s">
        <v>180</v>
      </c>
      <c r="C7" s="1" t="n">
        <v>2009</v>
      </c>
      <c r="D7" s="1" t="s">
        <v>181</v>
      </c>
      <c r="E7" s="1" t="s">
        <v>616</v>
      </c>
      <c r="F7" s="1" t="s">
        <v>617</v>
      </c>
      <c r="G7" s="1" t="s">
        <v>618</v>
      </c>
      <c r="H7" s="1" t="n">
        <v>0</v>
      </c>
      <c r="I7" s="44"/>
      <c r="J7" s="30" t="n">
        <v>696</v>
      </c>
      <c r="K7" s="30" t="n">
        <v>31.05</v>
      </c>
      <c r="L7" s="30" t="n">
        <v>50.19</v>
      </c>
      <c r="M7" s="30" t="n">
        <v>1.62</v>
      </c>
      <c r="N7" s="30" t="n">
        <v>2097</v>
      </c>
      <c r="O7" s="30" t="n">
        <v>66.71</v>
      </c>
      <c r="P7" s="30" t="n">
        <v>134.33</v>
      </c>
      <c r="Q7" s="30" t="n">
        <v>2.01</v>
      </c>
      <c r="R7" s="30" t="n">
        <v>2097</v>
      </c>
      <c r="S7" s="30" t="n">
        <v>48.88</v>
      </c>
      <c r="T7" s="30" t="n">
        <v>92.26</v>
      </c>
      <c r="U7" s="30" t="n">
        <v>1.89</v>
      </c>
      <c r="W7" s="30" t="n">
        <v>75.09</v>
      </c>
      <c r="X7" s="30" t="n">
        <v>62.22</v>
      </c>
      <c r="Z7" s="30" t="n">
        <v>75.44</v>
      </c>
      <c r="AA7" s="30" t="n">
        <v>62.04</v>
      </c>
      <c r="AJ7" s="30" t="n">
        <v>8.2</v>
      </c>
      <c r="AL7" s="30" t="n">
        <v>5.38</v>
      </c>
      <c r="AP7" s="30" t="n">
        <v>8.26</v>
      </c>
      <c r="AQ7" s="30" t="n">
        <v>8.33</v>
      </c>
      <c r="AR7" s="30" t="n">
        <v>5.29</v>
      </c>
      <c r="AS7" s="30" t="n">
        <v>5.29</v>
      </c>
    </row>
    <row r="8" customFormat="false" ht="12.8" hidden="false" customHeight="false" outlineLevel="0" collapsed="false">
      <c r="A8" s="1" t="n">
        <v>2</v>
      </c>
      <c r="B8" s="1" t="s">
        <v>180</v>
      </c>
      <c r="C8" s="1" t="n">
        <v>2009</v>
      </c>
      <c r="D8" s="1" t="s">
        <v>181</v>
      </c>
      <c r="E8" s="1" t="s">
        <v>620</v>
      </c>
      <c r="F8" s="1" t="s">
        <v>621</v>
      </c>
      <c r="G8" s="1" t="s">
        <v>177</v>
      </c>
      <c r="H8" s="1" t="n">
        <v>10</v>
      </c>
      <c r="I8" s="44"/>
      <c r="J8" s="30" t="n">
        <v>763</v>
      </c>
      <c r="K8" s="30" t="n">
        <v>34.24</v>
      </c>
      <c r="L8" s="30" t="n">
        <v>53.14</v>
      </c>
      <c r="M8" s="30" t="n">
        <v>1.55</v>
      </c>
      <c r="N8" s="30" t="n">
        <v>2244</v>
      </c>
      <c r="O8" s="30" t="n">
        <v>70.52</v>
      </c>
      <c r="P8" s="30" t="n">
        <v>135.57</v>
      </c>
      <c r="Q8" s="30" t="n">
        <v>1.92</v>
      </c>
      <c r="R8" s="30" t="n">
        <v>2244</v>
      </c>
      <c r="S8" s="30" t="n">
        <v>52.36</v>
      </c>
      <c r="T8" s="30" t="n">
        <v>94.33</v>
      </c>
      <c r="U8" s="30" t="n">
        <v>1.8</v>
      </c>
      <c r="W8" s="30" t="n">
        <v>78.93</v>
      </c>
      <c r="X8" s="30" t="n">
        <v>66.5</v>
      </c>
      <c r="Z8" s="30" t="n">
        <v>77.73</v>
      </c>
      <c r="AA8" s="30" t="n">
        <v>65.64</v>
      </c>
      <c r="AJ8" s="30" t="n">
        <v>7.88</v>
      </c>
      <c r="AL8" s="30" t="n">
        <v>4.95</v>
      </c>
      <c r="AP8" s="30" t="n">
        <v>8</v>
      </c>
      <c r="AQ8" s="30" t="n">
        <v>7.79</v>
      </c>
      <c r="AR8" s="30" t="n">
        <v>4.96</v>
      </c>
      <c r="AS8" s="30" t="n">
        <v>4.88</v>
      </c>
    </row>
    <row r="9" customFormat="false" ht="12.8" hidden="false" customHeight="false" outlineLevel="0" collapsed="false">
      <c r="A9" s="1" t="n">
        <v>2</v>
      </c>
      <c r="B9" s="1" t="s">
        <v>180</v>
      </c>
      <c r="C9" s="1" t="n">
        <v>2009</v>
      </c>
      <c r="D9" s="1" t="s">
        <v>181</v>
      </c>
      <c r="E9" s="1" t="s">
        <v>182</v>
      </c>
      <c r="F9" s="1" t="s">
        <v>178</v>
      </c>
      <c r="G9" s="1" t="s">
        <v>177</v>
      </c>
      <c r="H9" s="1" t="n">
        <v>2500</v>
      </c>
      <c r="I9" s="44"/>
      <c r="J9" s="30" t="n">
        <v>690</v>
      </c>
      <c r="K9" s="30" t="n">
        <v>30.76</v>
      </c>
      <c r="L9" s="30" t="n">
        <v>49.29</v>
      </c>
      <c r="M9" s="30" t="n">
        <v>1.6</v>
      </c>
      <c r="N9" s="30" t="n">
        <v>2106</v>
      </c>
      <c r="O9" s="30" t="n">
        <v>67.43</v>
      </c>
      <c r="P9" s="30" t="n">
        <v>134.1</v>
      </c>
      <c r="Q9" s="30" t="n">
        <v>1.99</v>
      </c>
      <c r="R9" s="30" t="n">
        <v>2106</v>
      </c>
      <c r="S9" s="30" t="n">
        <v>49.1</v>
      </c>
      <c r="T9" s="30" t="n">
        <v>91.69</v>
      </c>
      <c r="U9" s="30" t="n">
        <v>1.87</v>
      </c>
      <c r="W9" s="30" t="n">
        <v>76.59</v>
      </c>
      <c r="X9" s="30" t="n">
        <v>63.26</v>
      </c>
      <c r="Z9" s="30" t="n">
        <v>76.28</v>
      </c>
      <c r="AA9" s="30" t="n">
        <v>63.06</v>
      </c>
      <c r="AJ9" s="30" t="n">
        <v>8.19</v>
      </c>
      <c r="AL9" s="30" t="n">
        <v>5.34</v>
      </c>
      <c r="AP9" s="30" t="n">
        <v>8.22</v>
      </c>
      <c r="AQ9" s="30" t="n">
        <v>8.3</v>
      </c>
      <c r="AR9" s="30" t="n">
        <v>5.23</v>
      </c>
      <c r="AS9" s="30" t="n">
        <v>5.2</v>
      </c>
    </row>
    <row r="10" customFormat="false" ht="12.8" hidden="false" customHeight="false" outlineLevel="0" collapsed="false">
      <c r="A10" s="1" t="n">
        <v>2</v>
      </c>
      <c r="B10" s="1" t="s">
        <v>180</v>
      </c>
      <c r="C10" s="1" t="n">
        <v>2009</v>
      </c>
      <c r="D10" s="1" t="s">
        <v>181</v>
      </c>
      <c r="E10" s="1" t="s">
        <v>182</v>
      </c>
      <c r="F10" s="1" t="s">
        <v>178</v>
      </c>
      <c r="G10" s="1" t="s">
        <v>177</v>
      </c>
      <c r="H10" s="1" t="n">
        <v>5000</v>
      </c>
      <c r="I10" s="44"/>
      <c r="J10" s="30" t="n">
        <v>747</v>
      </c>
      <c r="K10" s="30" t="n">
        <v>33.48</v>
      </c>
      <c r="L10" s="30" t="n">
        <v>53.29</v>
      </c>
      <c r="M10" s="30" t="n">
        <v>1.59</v>
      </c>
      <c r="N10" s="30" t="n">
        <v>2150</v>
      </c>
      <c r="O10" s="30" t="n">
        <v>66.81</v>
      </c>
      <c r="P10" s="30" t="n">
        <v>132.05</v>
      </c>
      <c r="Q10" s="30" t="n">
        <v>1.98</v>
      </c>
      <c r="R10" s="30" t="n">
        <v>2150</v>
      </c>
      <c r="S10" s="30" t="n">
        <v>50.14</v>
      </c>
      <c r="T10" s="30" t="n">
        <v>92.69</v>
      </c>
      <c r="U10" s="30" t="n">
        <v>1.85</v>
      </c>
      <c r="W10" s="30" t="n">
        <v>77.06</v>
      </c>
      <c r="X10" s="30" t="n">
        <v>64.46</v>
      </c>
      <c r="Z10" s="30" t="n">
        <v>76.6</v>
      </c>
      <c r="AA10" s="30" t="n">
        <v>62.8</v>
      </c>
      <c r="AJ10" s="30" t="n">
        <v>8.11</v>
      </c>
      <c r="AL10" s="30" t="n">
        <v>5.41</v>
      </c>
      <c r="AP10" s="30" t="n">
        <v>8.17</v>
      </c>
      <c r="AQ10" s="30" t="n">
        <v>8.32</v>
      </c>
      <c r="AR10" s="30" t="n">
        <v>5.06</v>
      </c>
      <c r="AS10" s="30" t="n">
        <v>5.23</v>
      </c>
    </row>
    <row r="11" customFormat="false" ht="12.8" hidden="false" customHeight="false" outlineLevel="0" collapsed="false">
      <c r="A11" s="1" t="n">
        <v>2</v>
      </c>
      <c r="B11" s="1" t="s">
        <v>180</v>
      </c>
      <c r="C11" s="1" t="n">
        <v>2009</v>
      </c>
      <c r="D11" s="1" t="s">
        <v>181</v>
      </c>
      <c r="E11" s="1" t="s">
        <v>182</v>
      </c>
      <c r="F11" s="1" t="s">
        <v>178</v>
      </c>
      <c r="G11" s="1" t="s">
        <v>177</v>
      </c>
      <c r="H11" s="1" t="n">
        <v>7500</v>
      </c>
      <c r="I11" s="44"/>
      <c r="J11" s="30" t="n">
        <v>752</v>
      </c>
      <c r="K11" s="30" t="n">
        <v>33.71</v>
      </c>
      <c r="L11" s="30" t="n">
        <v>52.81</v>
      </c>
      <c r="M11" s="30" t="n">
        <v>1.57</v>
      </c>
      <c r="N11" s="30" t="n">
        <v>2231</v>
      </c>
      <c r="O11" s="30" t="n">
        <v>70.43</v>
      </c>
      <c r="P11" s="30" t="n">
        <v>137.14</v>
      </c>
      <c r="Q11" s="30" t="n">
        <v>1.95</v>
      </c>
      <c r="R11" s="30" t="n">
        <v>2231</v>
      </c>
      <c r="S11" s="30" t="n">
        <v>52.05</v>
      </c>
      <c r="T11" s="30" t="n">
        <v>94.98</v>
      </c>
      <c r="U11" s="30" t="n">
        <v>1.82</v>
      </c>
      <c r="W11" s="30" t="n">
        <v>78.04</v>
      </c>
      <c r="X11" s="30" t="n">
        <v>65.18</v>
      </c>
      <c r="Z11" s="30" t="n">
        <v>77.01</v>
      </c>
      <c r="AA11" s="30" t="n">
        <v>64.77</v>
      </c>
      <c r="AJ11" s="30" t="n">
        <v>7.96</v>
      </c>
      <c r="AL11" s="30" t="n">
        <v>5.17</v>
      </c>
      <c r="AP11" s="30" t="n">
        <v>8.18</v>
      </c>
      <c r="AQ11" s="30" t="n">
        <v>8.19</v>
      </c>
      <c r="AR11" s="30" t="n">
        <v>5.13</v>
      </c>
      <c r="AS11" s="30" t="n">
        <v>5.16</v>
      </c>
    </row>
    <row r="12" customFormat="false" ht="12.8" hidden="false" customHeight="false" outlineLevel="0" collapsed="false">
      <c r="A12" s="1" t="n">
        <v>3</v>
      </c>
      <c r="B12" s="1" t="s">
        <v>184</v>
      </c>
      <c r="C12" s="1" t="n">
        <v>2013</v>
      </c>
      <c r="D12" s="1" t="s">
        <v>181</v>
      </c>
      <c r="E12" s="1" t="s">
        <v>616</v>
      </c>
      <c r="F12" s="1" t="s">
        <v>617</v>
      </c>
      <c r="G12" s="1" t="s">
        <v>618</v>
      </c>
      <c r="H12" s="1" t="n">
        <v>0</v>
      </c>
      <c r="I12" s="44"/>
      <c r="J12" s="30" t="n">
        <v>737</v>
      </c>
      <c r="K12" s="30" t="n">
        <v>33</v>
      </c>
      <c r="L12" s="30" t="n">
        <v>53.05</v>
      </c>
      <c r="M12" s="30" t="n">
        <v>1.61</v>
      </c>
      <c r="N12" s="30" t="n">
        <v>1814</v>
      </c>
      <c r="O12" s="30" t="n">
        <v>76.93</v>
      </c>
      <c r="P12" s="30" t="n">
        <v>143.79</v>
      </c>
      <c r="Q12" s="30" t="n">
        <v>1.87</v>
      </c>
      <c r="R12" s="30" t="n">
        <v>1814</v>
      </c>
      <c r="S12" s="30" t="n">
        <v>50.54</v>
      </c>
      <c r="T12" s="30" t="n">
        <v>89.46</v>
      </c>
      <c r="U12" s="30" t="n">
        <v>1.77</v>
      </c>
      <c r="W12" s="30" t="n">
        <v>74.49</v>
      </c>
      <c r="X12" s="30" t="n">
        <v>65.95</v>
      </c>
      <c r="Y12" s="30" t="n">
        <v>75.41</v>
      </c>
      <c r="Z12" s="30" t="n">
        <v>71.87</v>
      </c>
      <c r="AA12" s="30" t="n">
        <v>64.81</v>
      </c>
      <c r="AB12" s="30" t="n">
        <v>73.55</v>
      </c>
      <c r="AD12" s="30" t="n">
        <v>8.21</v>
      </c>
      <c r="AF12" s="30" t="n">
        <v>6.41</v>
      </c>
      <c r="AH12" s="30" t="n">
        <v>7.23</v>
      </c>
      <c r="AJ12" s="30" t="n">
        <v>8.37</v>
      </c>
      <c r="AL12" s="30" t="n">
        <v>6.45</v>
      </c>
      <c r="AN12" s="30" t="n">
        <v>7.27</v>
      </c>
      <c r="AP12" s="30" t="n">
        <v>8.36</v>
      </c>
      <c r="AQ12" s="30" t="n">
        <v>8.42</v>
      </c>
      <c r="AR12" s="30" t="n">
        <v>6.61</v>
      </c>
      <c r="AS12" s="30" t="n">
        <v>6.51</v>
      </c>
      <c r="AT12" s="30" t="n">
        <v>7.34</v>
      </c>
      <c r="AU12" s="30" t="n">
        <v>7.31</v>
      </c>
      <c r="AW12" s="30" t="n">
        <v>1630</v>
      </c>
      <c r="AX12" s="30" t="n">
        <v>1117</v>
      </c>
      <c r="AY12" s="30" t="n">
        <v>509</v>
      </c>
      <c r="BC12" s="30" t="n">
        <v>448</v>
      </c>
      <c r="BD12" s="30" t="n">
        <v>364</v>
      </c>
      <c r="BE12" s="30" t="n">
        <v>233</v>
      </c>
      <c r="BF12" s="30" t="n">
        <f aca="false">AW12/BC12</f>
        <v>3.63839285714286</v>
      </c>
      <c r="BG12" s="30" t="n">
        <f aca="false">AX12/BD12</f>
        <v>3.06868131868132</v>
      </c>
      <c r="BH12" s="30" t="n">
        <f aca="false">AY12/BE12</f>
        <v>2.18454935622318</v>
      </c>
    </row>
    <row r="13" customFormat="false" ht="12.8" hidden="false" customHeight="false" outlineLevel="0" collapsed="false">
      <c r="A13" s="1" t="n">
        <v>3</v>
      </c>
      <c r="B13" s="1" t="s">
        <v>184</v>
      </c>
      <c r="C13" s="1" t="n">
        <v>2013</v>
      </c>
      <c r="D13" s="1" t="s">
        <v>181</v>
      </c>
      <c r="E13" s="1" t="s">
        <v>620</v>
      </c>
      <c r="F13" s="1" t="s">
        <v>621</v>
      </c>
      <c r="G13" s="1" t="s">
        <v>177</v>
      </c>
      <c r="H13" s="1" t="n">
        <v>15</v>
      </c>
      <c r="I13" s="44"/>
      <c r="J13" s="30" t="n">
        <v>776</v>
      </c>
      <c r="K13" s="30" t="n">
        <v>34.86</v>
      </c>
      <c r="L13" s="30" t="n">
        <v>54.43</v>
      </c>
      <c r="M13" s="30" t="n">
        <v>1.56</v>
      </c>
      <c r="N13" s="30" t="n">
        <v>1929</v>
      </c>
      <c r="O13" s="30" t="n">
        <v>82.36</v>
      </c>
      <c r="P13" s="30" t="n">
        <v>148.24</v>
      </c>
      <c r="Q13" s="30" t="n">
        <v>1.8</v>
      </c>
      <c r="R13" s="30" t="n">
        <v>1929</v>
      </c>
      <c r="S13" s="30" t="n">
        <v>53.86</v>
      </c>
      <c r="T13" s="30" t="n">
        <v>92.1</v>
      </c>
      <c r="U13" s="30" t="n">
        <v>1.71</v>
      </c>
      <c r="W13" s="30" t="n">
        <v>78.81</v>
      </c>
      <c r="X13" s="30" t="n">
        <v>71.2</v>
      </c>
      <c r="Y13" s="30" t="n">
        <v>78.49</v>
      </c>
      <c r="Z13" s="30" t="n">
        <v>74.14</v>
      </c>
      <c r="AA13" s="30" t="n">
        <v>70.31</v>
      </c>
      <c r="AB13" s="30" t="n">
        <v>75.11</v>
      </c>
      <c r="AD13" s="30" t="n">
        <v>8.03</v>
      </c>
      <c r="AF13" s="30" t="n">
        <v>5.92</v>
      </c>
      <c r="AH13" s="30" t="n">
        <v>7.04</v>
      </c>
      <c r="AJ13" s="30" t="n">
        <v>8.06</v>
      </c>
      <c r="AL13" s="30" t="n">
        <v>6.09</v>
      </c>
      <c r="AN13" s="30" t="n">
        <v>7.06</v>
      </c>
      <c r="AP13" s="30" t="n">
        <v>8.17</v>
      </c>
      <c r="AQ13" s="30" t="n">
        <v>8.07</v>
      </c>
      <c r="AR13" s="30" t="n">
        <v>6.33</v>
      </c>
      <c r="AS13" s="30" t="n">
        <v>6.12</v>
      </c>
      <c r="AT13" s="30" t="n">
        <v>7.13</v>
      </c>
      <c r="AU13" s="30" t="n">
        <v>7.09</v>
      </c>
      <c r="AW13" s="30" t="n">
        <v>1711</v>
      </c>
      <c r="AX13" s="30" t="n">
        <v>1195</v>
      </c>
      <c r="AY13" s="30" t="n">
        <v>616</v>
      </c>
      <c r="BC13" s="30" t="n">
        <v>443</v>
      </c>
      <c r="BD13" s="30" t="n">
        <v>354</v>
      </c>
      <c r="BE13" s="30" t="n">
        <v>230</v>
      </c>
      <c r="BF13" s="30" t="n">
        <f aca="false">AW13/BC13</f>
        <v>3.86230248306998</v>
      </c>
      <c r="BG13" s="30" t="n">
        <f aca="false">AX13/BD13</f>
        <v>3.37570621468927</v>
      </c>
      <c r="BH13" s="30" t="n">
        <f aca="false">AY13/BE13</f>
        <v>2.67826086956522</v>
      </c>
    </row>
    <row r="14" customFormat="false" ht="12.8" hidden="false" customHeight="false" outlineLevel="0" collapsed="false">
      <c r="A14" s="1" t="n">
        <v>3</v>
      </c>
      <c r="B14" s="1" t="s">
        <v>184</v>
      </c>
      <c r="C14" s="1" t="n">
        <v>2013</v>
      </c>
      <c r="D14" s="1" t="s">
        <v>181</v>
      </c>
      <c r="E14" s="1" t="s">
        <v>622</v>
      </c>
      <c r="F14" s="1" t="s">
        <v>3</v>
      </c>
      <c r="G14" s="1" t="s">
        <v>177</v>
      </c>
      <c r="H14" s="1" t="n">
        <v>60</v>
      </c>
      <c r="I14" s="44"/>
      <c r="J14" s="30" t="n">
        <v>747.92</v>
      </c>
      <c r="K14" s="30" t="n">
        <v>33.52</v>
      </c>
      <c r="L14" s="30" t="n">
        <v>53.48</v>
      </c>
      <c r="M14" s="30" t="n">
        <v>1.6</v>
      </c>
      <c r="N14" s="30" t="n">
        <v>1835.92</v>
      </c>
      <c r="O14" s="30" t="n">
        <v>77.71</v>
      </c>
      <c r="P14" s="30" t="n">
        <v>143.77</v>
      </c>
      <c r="Q14" s="30" t="n">
        <v>1.85</v>
      </c>
      <c r="R14" s="30" t="n">
        <v>1835.92</v>
      </c>
      <c r="S14" s="30" t="n">
        <v>51.2</v>
      </c>
      <c r="T14" s="30" t="n">
        <v>89.6</v>
      </c>
      <c r="U14" s="30" t="n">
        <v>1.75</v>
      </c>
      <c r="W14" s="30" t="n">
        <v>75.38</v>
      </c>
      <c r="X14" s="30" t="n">
        <v>66.35</v>
      </c>
      <c r="Y14" s="30" t="n">
        <v>76.73</v>
      </c>
      <c r="Z14" s="30" t="n">
        <v>72.51</v>
      </c>
      <c r="AA14" s="30" t="n">
        <v>65.58</v>
      </c>
      <c r="AB14" s="30" t="n">
        <v>74.15</v>
      </c>
      <c r="AD14" s="30" t="n">
        <v>8.16</v>
      </c>
      <c r="AF14" s="30" t="n">
        <v>6.28</v>
      </c>
      <c r="AH14" s="30" t="n">
        <v>7.1</v>
      </c>
      <c r="AJ14" s="30" t="n">
        <v>8.23</v>
      </c>
      <c r="AL14" s="30" t="n">
        <v>6.33</v>
      </c>
      <c r="AN14" s="30" t="n">
        <v>7.14</v>
      </c>
      <c r="AP14" s="30" t="n">
        <v>8.31</v>
      </c>
      <c r="AQ14" s="30" t="n">
        <v>8.27</v>
      </c>
      <c r="AR14" s="30" t="n">
        <v>6.54</v>
      </c>
      <c r="AS14" s="30" t="n">
        <v>6.36</v>
      </c>
      <c r="AT14" s="30" t="n">
        <v>7.24</v>
      </c>
      <c r="AU14" s="30" t="n">
        <v>7.19</v>
      </c>
      <c r="AW14" s="30" t="n">
        <v>1656</v>
      </c>
      <c r="AX14" s="30" t="n">
        <v>1137</v>
      </c>
      <c r="AY14" s="30" t="n">
        <v>550</v>
      </c>
      <c r="BC14" s="30" t="n">
        <v>487</v>
      </c>
      <c r="BD14" s="30" t="n">
        <v>375</v>
      </c>
      <c r="BE14" s="30" t="n">
        <v>225</v>
      </c>
      <c r="BF14" s="30" t="n">
        <f aca="false">AW14/BC14</f>
        <v>3.40041067761807</v>
      </c>
      <c r="BG14" s="30" t="n">
        <f aca="false">AX14/BD14</f>
        <v>3.032</v>
      </c>
      <c r="BH14" s="30" t="n">
        <f aca="false">AY14/BE14</f>
        <v>2.44444444444444</v>
      </c>
    </row>
    <row r="15" customFormat="false" ht="12.8" hidden="false" customHeight="false" outlineLevel="0" collapsed="false">
      <c r="A15" s="1" t="n">
        <v>3</v>
      </c>
      <c r="B15" s="1" t="s">
        <v>184</v>
      </c>
      <c r="C15" s="1" t="n">
        <v>2013</v>
      </c>
      <c r="D15" s="1" t="s">
        <v>181</v>
      </c>
      <c r="E15" s="1" t="s">
        <v>622</v>
      </c>
      <c r="F15" s="1" t="s">
        <v>3</v>
      </c>
      <c r="G15" s="1" t="s">
        <v>177</v>
      </c>
      <c r="H15" s="1" t="n">
        <v>90</v>
      </c>
      <c r="I15" s="44"/>
      <c r="J15" s="30" t="n">
        <v>765.98</v>
      </c>
      <c r="K15" s="30" t="n">
        <v>34.38</v>
      </c>
      <c r="L15" s="30" t="n">
        <v>54.1</v>
      </c>
      <c r="M15" s="30" t="n">
        <v>1.57</v>
      </c>
      <c r="N15" s="30" t="n">
        <v>1886.98</v>
      </c>
      <c r="O15" s="30" t="n">
        <v>80.07</v>
      </c>
      <c r="P15" s="30" t="n">
        <v>146.53</v>
      </c>
      <c r="Q15" s="30" t="n">
        <v>1.83</v>
      </c>
      <c r="R15" s="30" t="n">
        <v>1886.98</v>
      </c>
      <c r="S15" s="30" t="n">
        <v>52.66</v>
      </c>
      <c r="T15" s="30" t="n">
        <v>91.1</v>
      </c>
      <c r="U15" s="30" t="n">
        <v>1.73</v>
      </c>
      <c r="W15" s="30" t="n">
        <v>77.1</v>
      </c>
      <c r="X15" s="30" t="n">
        <v>68.18</v>
      </c>
      <c r="Y15" s="30" t="n">
        <v>77.65</v>
      </c>
      <c r="Z15" s="30" t="n">
        <v>72.81</v>
      </c>
      <c r="AA15" s="30" t="n">
        <v>68.1</v>
      </c>
      <c r="AB15" s="30" t="n">
        <v>74.37</v>
      </c>
      <c r="AD15" s="30" t="n">
        <v>8.15</v>
      </c>
      <c r="AF15" s="30" t="n">
        <v>6.13</v>
      </c>
      <c r="AH15" s="30" t="n">
        <v>7.08</v>
      </c>
      <c r="AJ15" s="30" t="n">
        <v>8.17</v>
      </c>
      <c r="AL15" s="30" t="n">
        <v>6.19</v>
      </c>
      <c r="AN15" s="30" t="n">
        <v>7.12</v>
      </c>
      <c r="AP15" s="30" t="n">
        <v>8.24</v>
      </c>
      <c r="AQ15" s="30" t="n">
        <v>8.21</v>
      </c>
      <c r="AR15" s="30" t="n">
        <v>6.45</v>
      </c>
      <c r="AS15" s="30" t="n">
        <v>6.24</v>
      </c>
      <c r="AT15" s="30" t="n">
        <v>7.18</v>
      </c>
      <c r="AU15" s="30" t="n">
        <v>7.15</v>
      </c>
      <c r="AW15" s="30" t="n">
        <v>1696</v>
      </c>
      <c r="AX15" s="30" t="n">
        <v>1183</v>
      </c>
      <c r="AY15" s="30" t="n">
        <v>594</v>
      </c>
      <c r="BC15" s="30" t="n">
        <v>473</v>
      </c>
      <c r="BD15" s="30" t="n">
        <v>350</v>
      </c>
      <c r="BE15" s="30" t="n">
        <v>227</v>
      </c>
      <c r="BF15" s="30" t="n">
        <f aca="false">AW15/BC15</f>
        <v>3.58562367864693</v>
      </c>
      <c r="BG15" s="30" t="n">
        <f aca="false">AX15/BD15</f>
        <v>3.38</v>
      </c>
      <c r="BH15" s="30" t="n">
        <f aca="false">AY15/BE15</f>
        <v>2.61674008810573</v>
      </c>
    </row>
    <row r="16" customFormat="false" ht="12.8" hidden="false" customHeight="false" outlineLevel="0" collapsed="false">
      <c r="A16" s="1" t="n">
        <v>4</v>
      </c>
      <c r="B16" s="1" t="s">
        <v>184</v>
      </c>
      <c r="C16" s="1" t="n">
        <v>2013</v>
      </c>
      <c r="D16" s="1" t="s">
        <v>181</v>
      </c>
      <c r="E16" s="1" t="s">
        <v>616</v>
      </c>
      <c r="F16" s="1" t="s">
        <v>617</v>
      </c>
      <c r="G16" s="1" t="s">
        <v>618</v>
      </c>
      <c r="H16" s="1" t="n">
        <v>0</v>
      </c>
      <c r="I16" s="44"/>
      <c r="J16" s="30" t="n">
        <v>803.99</v>
      </c>
      <c r="K16" s="30" t="n">
        <v>36.19</v>
      </c>
      <c r="L16" s="30" t="n">
        <v>55.95</v>
      </c>
      <c r="M16" s="30" t="n">
        <v>1.55</v>
      </c>
      <c r="N16" s="30" t="n">
        <v>1914.99</v>
      </c>
      <c r="O16" s="30" t="n">
        <v>79.36</v>
      </c>
      <c r="P16" s="30" t="n">
        <v>153.16</v>
      </c>
      <c r="Q16" s="30" t="n">
        <v>1.93</v>
      </c>
      <c r="R16" s="30" t="n">
        <v>1914.99</v>
      </c>
      <c r="S16" s="30" t="n">
        <v>52.17</v>
      </c>
      <c r="T16" s="30" t="n">
        <v>94.95</v>
      </c>
      <c r="U16" s="30" t="n">
        <v>1.82</v>
      </c>
      <c r="W16" s="30" t="n">
        <v>77.81</v>
      </c>
      <c r="X16" s="30" t="n">
        <v>68.38</v>
      </c>
      <c r="Z16" s="30" t="n">
        <v>76.04</v>
      </c>
      <c r="AA16" s="30" t="n">
        <v>66.11</v>
      </c>
      <c r="AD16" s="30" t="n">
        <v>8.53</v>
      </c>
      <c r="AF16" s="30" t="n">
        <v>4.69</v>
      </c>
      <c r="AH16" s="30" t="n">
        <v>7.15</v>
      </c>
      <c r="AJ16" s="30" t="n">
        <v>8.64</v>
      </c>
      <c r="AL16" s="30" t="n">
        <v>4.78</v>
      </c>
      <c r="AN16" s="30" t="n">
        <v>7.23</v>
      </c>
      <c r="AP16" s="30" t="n">
        <v>8.74</v>
      </c>
      <c r="AQ16" s="30" t="n">
        <v>8.7</v>
      </c>
      <c r="AR16" s="30" t="n">
        <v>6.87</v>
      </c>
      <c r="AS16" s="30" t="n">
        <v>6.81</v>
      </c>
      <c r="AT16" s="30" t="n">
        <v>7.49</v>
      </c>
      <c r="AU16" s="30" t="n">
        <v>7.44</v>
      </c>
      <c r="AW16" s="30" t="n">
        <v>1746</v>
      </c>
      <c r="AX16" s="30" t="n">
        <v>1060</v>
      </c>
      <c r="AY16" s="30" t="n">
        <v>515</v>
      </c>
      <c r="BC16" s="30" t="n">
        <v>661</v>
      </c>
      <c r="BD16" s="30" t="n">
        <v>447</v>
      </c>
      <c r="BE16" s="30" t="n">
        <v>249</v>
      </c>
      <c r="BF16" s="30" t="n">
        <f aca="false">AW16/BC16</f>
        <v>2.64145234493192</v>
      </c>
      <c r="BG16" s="30" t="n">
        <f aca="false">AX16/BD16</f>
        <v>2.37136465324385</v>
      </c>
      <c r="BH16" s="30" t="n">
        <f aca="false">AY16/BE16</f>
        <v>2.06827309236948</v>
      </c>
    </row>
    <row r="17" customFormat="false" ht="12.8" hidden="false" customHeight="false" outlineLevel="0" collapsed="false">
      <c r="A17" s="1" t="n">
        <v>4</v>
      </c>
      <c r="B17" s="1" t="s">
        <v>184</v>
      </c>
      <c r="C17" s="1" t="n">
        <v>2013</v>
      </c>
      <c r="D17" s="1" t="s">
        <v>181</v>
      </c>
      <c r="E17" s="1" t="s">
        <v>620</v>
      </c>
      <c r="F17" s="1" t="s">
        <v>621</v>
      </c>
      <c r="G17" s="1" t="s">
        <v>177</v>
      </c>
      <c r="H17" s="1" t="n">
        <v>15</v>
      </c>
      <c r="I17" s="44"/>
      <c r="J17" s="30" t="n">
        <v>857</v>
      </c>
      <c r="K17" s="30" t="n">
        <v>38.71</v>
      </c>
      <c r="L17" s="30" t="n">
        <v>56.95</v>
      </c>
      <c r="M17" s="30" t="n">
        <v>1.47</v>
      </c>
      <c r="N17" s="30" t="n">
        <v>2085</v>
      </c>
      <c r="O17" s="30" t="n">
        <v>87.71</v>
      </c>
      <c r="P17" s="30" t="n">
        <v>162.27</v>
      </c>
      <c r="Q17" s="30" t="n">
        <v>1.85</v>
      </c>
      <c r="R17" s="30" t="n">
        <v>2085</v>
      </c>
      <c r="S17" s="30" t="n">
        <v>57.03</v>
      </c>
      <c r="T17" s="30" t="n">
        <v>98.66</v>
      </c>
      <c r="U17" s="30" t="n">
        <v>1.73</v>
      </c>
      <c r="W17" s="30" t="n">
        <v>80.81</v>
      </c>
      <c r="X17" s="30" t="n">
        <v>71.96</v>
      </c>
      <c r="Z17" s="30" t="n">
        <v>78.44</v>
      </c>
      <c r="AA17" s="30" t="n">
        <v>69.08</v>
      </c>
      <c r="AD17" s="30" t="n">
        <v>8.23</v>
      </c>
      <c r="AF17" s="30" t="n">
        <v>4.25</v>
      </c>
      <c r="AH17" s="30" t="n">
        <v>6.96</v>
      </c>
      <c r="AJ17" s="30" t="n">
        <v>8.35</v>
      </c>
      <c r="AL17" s="30" t="n">
        <v>4.29</v>
      </c>
      <c r="AN17" s="30" t="n">
        <v>7.03</v>
      </c>
      <c r="AP17" s="30" t="n">
        <v>8.49</v>
      </c>
      <c r="AQ17" s="30" t="n">
        <v>8.38</v>
      </c>
      <c r="AR17" s="30" t="n">
        <v>6.55</v>
      </c>
      <c r="AS17" s="30" t="n">
        <v>6.37</v>
      </c>
      <c r="AT17" s="30" t="n">
        <v>7.29</v>
      </c>
      <c r="AU17" s="30" t="n">
        <v>7.21</v>
      </c>
      <c r="AW17" s="30" t="n">
        <v>1933</v>
      </c>
      <c r="AX17" s="30" t="n">
        <v>1164</v>
      </c>
      <c r="AY17" s="30" t="n">
        <v>584</v>
      </c>
      <c r="BC17" s="30" t="n">
        <v>632</v>
      </c>
      <c r="BD17" s="30" t="n">
        <v>414</v>
      </c>
      <c r="BE17" s="30" t="n">
        <v>225</v>
      </c>
      <c r="BF17" s="30" t="n">
        <f aca="false">AW17/BC17</f>
        <v>3.05854430379747</v>
      </c>
      <c r="BG17" s="30" t="n">
        <f aca="false">AX17/BD17</f>
        <v>2.81159420289855</v>
      </c>
      <c r="BH17" s="30" t="n">
        <f aca="false">AY17/BE17</f>
        <v>2.59555555555556</v>
      </c>
    </row>
    <row r="18" customFormat="false" ht="12.8" hidden="false" customHeight="false" outlineLevel="0" collapsed="false">
      <c r="A18" s="1" t="n">
        <v>4</v>
      </c>
      <c r="B18" s="1" t="s">
        <v>184</v>
      </c>
      <c r="C18" s="1" t="n">
        <v>2013</v>
      </c>
      <c r="D18" s="1" t="s">
        <v>181</v>
      </c>
      <c r="E18" s="1" t="s">
        <v>623</v>
      </c>
      <c r="F18" s="1" t="s">
        <v>3</v>
      </c>
      <c r="G18" s="1" t="s">
        <v>177</v>
      </c>
      <c r="H18" s="1" t="n">
        <v>40</v>
      </c>
      <c r="I18" s="44"/>
      <c r="J18" s="30" t="n">
        <v>821</v>
      </c>
      <c r="K18" s="30" t="n">
        <v>37</v>
      </c>
      <c r="L18" s="30" t="n">
        <v>56.52</v>
      </c>
      <c r="M18" s="30" t="n">
        <v>1.53</v>
      </c>
      <c r="N18" s="30" t="n">
        <v>1983</v>
      </c>
      <c r="O18" s="30" t="n">
        <v>83</v>
      </c>
      <c r="P18" s="30" t="n">
        <v>156.04</v>
      </c>
      <c r="Q18" s="30" t="n">
        <v>1.88</v>
      </c>
      <c r="R18" s="30" t="n">
        <v>1983</v>
      </c>
      <c r="S18" s="30" t="n">
        <v>54.09</v>
      </c>
      <c r="T18" s="30" t="n">
        <v>96.27</v>
      </c>
      <c r="U18" s="30" t="n">
        <v>1.78</v>
      </c>
      <c r="W18" s="30" t="n">
        <v>78.73</v>
      </c>
      <c r="X18" s="30" t="n">
        <v>69.27</v>
      </c>
      <c r="Z18" s="30" t="n">
        <v>76.75</v>
      </c>
      <c r="AA18" s="30" t="n">
        <v>67.06</v>
      </c>
      <c r="AD18" s="30" t="n">
        <v>8.48</v>
      </c>
      <c r="AF18" s="30" t="n">
        <v>4.42</v>
      </c>
      <c r="AH18" s="30" t="n">
        <v>7.1</v>
      </c>
      <c r="AJ18" s="30" t="n">
        <v>8.49</v>
      </c>
      <c r="AL18" s="30" t="n">
        <v>4.49</v>
      </c>
      <c r="AN18" s="30" t="n">
        <v>7.12</v>
      </c>
      <c r="AP18" s="30" t="n">
        <v>8.61</v>
      </c>
      <c r="AQ18" s="30" t="n">
        <v>8.53</v>
      </c>
      <c r="AR18" s="30" t="n">
        <v>6.79</v>
      </c>
      <c r="AS18" s="30" t="n">
        <v>6.62</v>
      </c>
      <c r="AT18" s="30" t="n">
        <v>7.41</v>
      </c>
      <c r="AU18" s="30" t="n">
        <v>7.35</v>
      </c>
      <c r="AW18" s="30" t="n">
        <v>1863</v>
      </c>
      <c r="AX18" s="30" t="n">
        <v>1120</v>
      </c>
      <c r="AY18" s="30" t="n">
        <v>547</v>
      </c>
      <c r="BC18" s="30" t="n">
        <v>639</v>
      </c>
      <c r="BD18" s="30" t="n">
        <v>434</v>
      </c>
      <c r="BE18" s="30" t="n">
        <v>234</v>
      </c>
      <c r="BF18" s="30" t="n">
        <f aca="false">AW18/BC18</f>
        <v>2.91549295774648</v>
      </c>
      <c r="BG18" s="30" t="n">
        <f aca="false">AX18/BD18</f>
        <v>2.58064516129032</v>
      </c>
      <c r="BH18" s="30" t="n">
        <f aca="false">AY18/BE18</f>
        <v>2.33760683760684</v>
      </c>
    </row>
    <row r="19" customFormat="false" ht="12.8" hidden="false" customHeight="false" outlineLevel="0" collapsed="false">
      <c r="A19" s="1" t="n">
        <v>4</v>
      </c>
      <c r="B19" s="1" t="s">
        <v>184</v>
      </c>
      <c r="C19" s="1" t="n">
        <v>2013</v>
      </c>
      <c r="D19" s="1" t="s">
        <v>181</v>
      </c>
      <c r="E19" s="1" t="s">
        <v>623</v>
      </c>
      <c r="F19" s="1" t="s">
        <v>3</v>
      </c>
      <c r="G19" s="1" t="s">
        <v>177</v>
      </c>
      <c r="H19" s="1" t="n">
        <v>60</v>
      </c>
      <c r="I19" s="44"/>
      <c r="J19" s="30" t="n">
        <v>836.96</v>
      </c>
      <c r="K19" s="30" t="n">
        <v>37.76</v>
      </c>
      <c r="L19" s="30" t="n">
        <v>56.71</v>
      </c>
      <c r="M19" s="30" t="n">
        <v>1.5</v>
      </c>
      <c r="N19" s="30" t="n">
        <v>2043.96</v>
      </c>
      <c r="O19" s="30" t="n">
        <v>86.21</v>
      </c>
      <c r="P19" s="30" t="n">
        <v>158.63</v>
      </c>
      <c r="Q19" s="30" t="n">
        <v>1.84</v>
      </c>
      <c r="R19" s="30" t="n">
        <v>2043.96</v>
      </c>
      <c r="S19" s="30" t="n">
        <v>55.86</v>
      </c>
      <c r="T19" s="30" t="n">
        <v>97.19</v>
      </c>
      <c r="U19" s="30" t="n">
        <v>1.74</v>
      </c>
      <c r="W19" s="30" t="n">
        <v>79.8</v>
      </c>
      <c r="X19" s="30" t="n">
        <v>70.42</v>
      </c>
      <c r="Z19" s="30" t="n">
        <v>77.97</v>
      </c>
      <c r="AA19" s="30" t="n">
        <v>68.73</v>
      </c>
      <c r="AD19" s="30" t="n">
        <v>8.3</v>
      </c>
      <c r="AF19" s="30" t="n">
        <v>4.34</v>
      </c>
      <c r="AH19" s="30" t="n">
        <v>7.03</v>
      </c>
      <c r="AJ19" s="30" t="n">
        <v>8.39</v>
      </c>
      <c r="AL19" s="30" t="n">
        <v>4.42</v>
      </c>
      <c r="AN19" s="30" t="n">
        <v>7.09</v>
      </c>
      <c r="AP19" s="30" t="n">
        <v>8.54</v>
      </c>
      <c r="AQ19" s="30" t="n">
        <v>8.46</v>
      </c>
      <c r="AR19" s="30" t="n">
        <v>6.61</v>
      </c>
      <c r="AS19" s="30" t="n">
        <v>6.47</v>
      </c>
      <c r="AT19" s="30" t="n">
        <v>7.39</v>
      </c>
      <c r="AU19" s="30" t="n">
        <v>7.25</v>
      </c>
      <c r="AW19" s="30" t="n">
        <v>1897</v>
      </c>
      <c r="AX19" s="30" t="n">
        <v>1185</v>
      </c>
      <c r="AY19" s="30" t="n">
        <v>572</v>
      </c>
      <c r="BC19" s="30" t="n">
        <v>628</v>
      </c>
      <c r="BD19" s="30" t="n">
        <v>412</v>
      </c>
      <c r="BE19" s="30" t="n">
        <v>214</v>
      </c>
      <c r="BF19" s="30" t="n">
        <f aca="false">AW19/BC19</f>
        <v>3.02070063694268</v>
      </c>
      <c r="BG19" s="30" t="n">
        <f aca="false">AX19/BD19</f>
        <v>2.87621359223301</v>
      </c>
      <c r="BH19" s="30" t="n">
        <f aca="false">AY19/BE19</f>
        <v>2.67289719626168</v>
      </c>
    </row>
    <row r="20" customFormat="false" ht="12.8" hidden="false" customHeight="false" outlineLevel="0" collapsed="false">
      <c r="A20" s="1" t="n">
        <v>5</v>
      </c>
      <c r="B20" s="1" t="s">
        <v>190</v>
      </c>
      <c r="C20" s="1" t="n">
        <v>2017</v>
      </c>
      <c r="D20" s="1" t="s">
        <v>181</v>
      </c>
      <c r="E20" s="1" t="s">
        <v>616</v>
      </c>
      <c r="F20" s="1" t="s">
        <v>617</v>
      </c>
      <c r="G20" s="1" t="s">
        <v>618</v>
      </c>
      <c r="H20" s="1" t="n">
        <v>0</v>
      </c>
      <c r="I20" s="44"/>
      <c r="J20" s="30" t="n">
        <v>774.33</v>
      </c>
      <c r="K20" s="30" t="n">
        <v>34.91</v>
      </c>
      <c r="L20" s="30" t="n">
        <v>48.73</v>
      </c>
      <c r="M20" s="30" t="n">
        <v>1.41</v>
      </c>
      <c r="N20" s="30" t="n">
        <v>1771.22</v>
      </c>
      <c r="O20" s="30" t="n">
        <v>71.21</v>
      </c>
      <c r="P20" s="30" t="n">
        <v>129.56</v>
      </c>
      <c r="Q20" s="30" t="n">
        <v>1.82</v>
      </c>
      <c r="R20" s="30" t="n">
        <v>1771.22</v>
      </c>
      <c r="S20" s="30" t="n">
        <v>49.43</v>
      </c>
      <c r="T20" s="30" t="n">
        <v>81.06</v>
      </c>
      <c r="U20" s="30" t="n">
        <v>1.64</v>
      </c>
      <c r="AP20" s="30" t="n">
        <v>5.2</v>
      </c>
      <c r="AQ20" s="30" t="n">
        <v>6.4</v>
      </c>
      <c r="AR20" s="30" t="n">
        <v>7</v>
      </c>
      <c r="AS20" s="30" t="n">
        <v>7.1</v>
      </c>
      <c r="AT20" s="30" t="n">
        <v>6.9</v>
      </c>
      <c r="AU20" s="30" t="n">
        <v>8.5</v>
      </c>
    </row>
    <row r="21" customFormat="false" ht="12.8" hidden="false" customHeight="false" outlineLevel="0" collapsed="false">
      <c r="A21" s="1" t="n">
        <v>5</v>
      </c>
      <c r="B21" s="1" t="s">
        <v>190</v>
      </c>
      <c r="C21" s="1" t="n">
        <v>2017</v>
      </c>
      <c r="D21" s="1" t="s">
        <v>181</v>
      </c>
      <c r="E21" s="1" t="s">
        <v>191</v>
      </c>
      <c r="F21" s="1" t="s">
        <v>3</v>
      </c>
      <c r="G21" s="1" t="s">
        <v>177</v>
      </c>
      <c r="H21" s="1" t="n">
        <v>70</v>
      </c>
      <c r="I21" s="44"/>
      <c r="J21" s="30" t="n">
        <v>818.5</v>
      </c>
      <c r="K21" s="30" t="n">
        <v>37.04</v>
      </c>
      <c r="L21" s="30" t="n">
        <v>48.78</v>
      </c>
      <c r="M21" s="30" t="n">
        <v>1.33</v>
      </c>
      <c r="N21" s="30" t="n">
        <v>1823.91</v>
      </c>
      <c r="O21" s="30" t="n">
        <v>71.82</v>
      </c>
      <c r="P21" s="30" t="n">
        <v>128.08</v>
      </c>
      <c r="Q21" s="30" t="n">
        <v>1.78</v>
      </c>
      <c r="R21" s="30" t="n">
        <v>1823.91</v>
      </c>
      <c r="S21" s="30" t="n">
        <v>50.95</v>
      </c>
      <c r="T21" s="30" t="n">
        <v>80.5</v>
      </c>
      <c r="U21" s="30" t="n">
        <v>1.58</v>
      </c>
      <c r="AP21" s="30" t="n">
        <v>5.4</v>
      </c>
      <c r="AQ21" s="30" t="n">
        <v>6.3</v>
      </c>
      <c r="AR21" s="30" t="n">
        <v>5.5</v>
      </c>
      <c r="AS21" s="30" t="n">
        <v>6.7</v>
      </c>
      <c r="AT21" s="30" t="n">
        <v>6</v>
      </c>
      <c r="AU21" s="30" t="n">
        <v>8.3</v>
      </c>
    </row>
    <row r="22" customFormat="false" ht="12.8" hidden="false" customHeight="false" outlineLevel="0" collapsed="false">
      <c r="A22" s="1" t="n">
        <v>5</v>
      </c>
      <c r="B22" s="1" t="s">
        <v>190</v>
      </c>
      <c r="C22" s="1" t="n">
        <v>2017</v>
      </c>
      <c r="D22" s="1" t="s">
        <v>181</v>
      </c>
      <c r="E22" s="1" t="s">
        <v>191</v>
      </c>
      <c r="F22" s="1" t="s">
        <v>3</v>
      </c>
      <c r="G22" s="1" t="s">
        <v>177</v>
      </c>
      <c r="H22" s="1" t="n">
        <v>90</v>
      </c>
      <c r="I22" s="44"/>
      <c r="J22" s="30" t="n">
        <v>813.66</v>
      </c>
      <c r="K22" s="30" t="n">
        <v>36.75</v>
      </c>
      <c r="L22" s="30" t="n">
        <v>48.42</v>
      </c>
      <c r="M22" s="30" t="n">
        <v>1.33</v>
      </c>
      <c r="N22" s="30" t="n">
        <v>1871.84</v>
      </c>
      <c r="O22" s="30" t="n">
        <v>75.58</v>
      </c>
      <c r="P22" s="30" t="n">
        <v>128.66</v>
      </c>
      <c r="Q22" s="30" t="n">
        <v>1.7</v>
      </c>
      <c r="R22" s="30" t="n">
        <v>1871.84</v>
      </c>
      <c r="S22" s="30" t="n">
        <v>52.28</v>
      </c>
      <c r="T22" s="30" t="n">
        <v>80.52</v>
      </c>
      <c r="U22" s="30" t="n">
        <v>1.54</v>
      </c>
      <c r="AP22" s="30" t="n">
        <v>5.9</v>
      </c>
      <c r="AQ22" s="30" t="n">
        <v>6.6</v>
      </c>
      <c r="AR22" s="30" t="n">
        <v>5.5</v>
      </c>
      <c r="AS22" s="30" t="n">
        <v>6.3</v>
      </c>
      <c r="AT22" s="30" t="n">
        <v>5.9</v>
      </c>
      <c r="AU22" s="30" t="n">
        <v>8</v>
      </c>
    </row>
    <row r="23" customFormat="false" ht="12.8" hidden="false" customHeight="false" outlineLevel="0" collapsed="false">
      <c r="A23" s="1" t="n">
        <v>5</v>
      </c>
      <c r="B23" s="1" t="s">
        <v>190</v>
      </c>
      <c r="C23" s="1" t="n">
        <v>2017</v>
      </c>
      <c r="D23" s="1" t="s">
        <v>181</v>
      </c>
      <c r="E23" s="1" t="s">
        <v>191</v>
      </c>
      <c r="F23" s="1" t="s">
        <v>3</v>
      </c>
      <c r="G23" s="1" t="s">
        <v>177</v>
      </c>
      <c r="H23" s="1" t="n">
        <v>120</v>
      </c>
      <c r="I23" s="44"/>
      <c r="J23" s="30" t="n">
        <v>814.5</v>
      </c>
      <c r="K23" s="30" t="n">
        <v>36.83</v>
      </c>
      <c r="L23" s="30" t="n">
        <v>49.12</v>
      </c>
      <c r="M23" s="30" t="n">
        <v>1.35</v>
      </c>
      <c r="N23" s="30" t="n">
        <v>1828.14</v>
      </c>
      <c r="O23" s="30" t="n">
        <v>72.4</v>
      </c>
      <c r="P23" s="30" t="n">
        <v>129.28</v>
      </c>
      <c r="Q23" s="30" t="n">
        <v>1.79</v>
      </c>
      <c r="R23" s="30" t="n">
        <v>1828.14</v>
      </c>
      <c r="S23" s="30" t="n">
        <v>51.06</v>
      </c>
      <c r="T23" s="30" t="n">
        <v>81.18</v>
      </c>
      <c r="U23" s="30" t="n">
        <v>1.59</v>
      </c>
      <c r="AP23" s="30" t="n">
        <v>4.4</v>
      </c>
      <c r="AQ23" s="30" t="n">
        <v>5.4</v>
      </c>
      <c r="AR23" s="30" t="n">
        <v>7.3</v>
      </c>
      <c r="AS23" s="30" t="n">
        <v>7.9</v>
      </c>
      <c r="AT23" s="30" t="n">
        <v>6.3</v>
      </c>
      <c r="AU23" s="30" t="n">
        <v>8.4</v>
      </c>
    </row>
    <row r="24" customFormat="false" ht="12.8" hidden="false" customHeight="false" outlineLevel="0" collapsed="false">
      <c r="A24" s="1" t="n">
        <v>6</v>
      </c>
      <c r="B24" s="1" t="s">
        <v>192</v>
      </c>
      <c r="C24" s="1" t="n">
        <v>2017</v>
      </c>
      <c r="D24" s="1" t="s">
        <v>181</v>
      </c>
      <c r="E24" s="1" t="s">
        <v>616</v>
      </c>
      <c r="F24" s="1" t="s">
        <v>617</v>
      </c>
      <c r="G24" s="1" t="s">
        <v>618</v>
      </c>
      <c r="H24" s="1" t="n">
        <v>0</v>
      </c>
      <c r="I24" s="44"/>
      <c r="J24" s="30" t="n">
        <v>1016</v>
      </c>
      <c r="K24" s="30" t="n">
        <v>46.29</v>
      </c>
      <c r="L24" s="30" t="n">
        <v>60.14</v>
      </c>
      <c r="M24" s="30" t="n">
        <v>1.3</v>
      </c>
      <c r="W24" s="30" t="n">
        <v>68.4</v>
      </c>
      <c r="X24" s="30" t="n">
        <v>58</v>
      </c>
      <c r="AW24" s="30" t="n">
        <v>1786</v>
      </c>
      <c r="AX24" s="30" t="n">
        <v>1083</v>
      </c>
      <c r="BC24" s="30" t="n">
        <v>167</v>
      </c>
      <c r="BD24" s="30" t="n">
        <v>128</v>
      </c>
      <c r="BF24" s="30" t="n">
        <f aca="false">AW24/BC24</f>
        <v>10.6946107784431</v>
      </c>
      <c r="BG24" s="30" t="n">
        <f aca="false">AX24/BD24</f>
        <v>8.4609375</v>
      </c>
    </row>
    <row r="25" customFormat="false" ht="12.8" hidden="false" customHeight="false" outlineLevel="0" collapsed="false">
      <c r="A25" s="1" t="n">
        <v>6</v>
      </c>
      <c r="B25" s="1" t="s">
        <v>192</v>
      </c>
      <c r="C25" s="1" t="n">
        <v>2017</v>
      </c>
      <c r="D25" s="1" t="s">
        <v>181</v>
      </c>
      <c r="E25" s="1" t="s">
        <v>193</v>
      </c>
      <c r="F25" s="1" t="s">
        <v>178</v>
      </c>
      <c r="G25" s="1" t="s">
        <v>177</v>
      </c>
      <c r="H25" s="1" t="n">
        <v>1000</v>
      </c>
      <c r="I25" s="44"/>
      <c r="J25" s="30" t="n">
        <v>1034</v>
      </c>
      <c r="K25" s="30" t="n">
        <v>47.14</v>
      </c>
      <c r="L25" s="30" t="n">
        <v>60.67</v>
      </c>
      <c r="M25" s="30" t="n">
        <v>1.29</v>
      </c>
      <c r="W25" s="30" t="n">
        <v>68.3</v>
      </c>
      <c r="X25" s="30" t="n">
        <v>58.1</v>
      </c>
      <c r="AW25" s="30" t="n">
        <v>1930</v>
      </c>
      <c r="AX25" s="30" t="n">
        <v>1052</v>
      </c>
      <c r="BC25" s="30" t="n">
        <v>171</v>
      </c>
      <c r="BD25" s="30" t="n">
        <v>132</v>
      </c>
      <c r="BF25" s="30" t="n">
        <f aca="false">AW25/BC25</f>
        <v>11.2865497076023</v>
      </c>
      <c r="BG25" s="30" t="n">
        <f aca="false">AX25/BD25</f>
        <v>7.96969696969697</v>
      </c>
    </row>
    <row r="26" customFormat="false" ht="12.8" hidden="false" customHeight="false" outlineLevel="0" collapsed="false">
      <c r="A26" s="1" t="n">
        <v>6</v>
      </c>
      <c r="B26" s="1" t="s">
        <v>192</v>
      </c>
      <c r="C26" s="1" t="n">
        <v>2017</v>
      </c>
      <c r="D26" s="1" t="s">
        <v>181</v>
      </c>
      <c r="E26" s="1" t="s">
        <v>193</v>
      </c>
      <c r="F26" s="1" t="s">
        <v>178</v>
      </c>
      <c r="G26" s="1" t="s">
        <v>177</v>
      </c>
      <c r="H26" s="1" t="n">
        <v>2000</v>
      </c>
      <c r="I26" s="44"/>
      <c r="J26" s="30" t="n">
        <v>1037</v>
      </c>
      <c r="K26" s="30" t="n">
        <v>47.29</v>
      </c>
      <c r="L26" s="30" t="n">
        <v>60.43</v>
      </c>
      <c r="M26" s="30" t="n">
        <v>1.28</v>
      </c>
      <c r="W26" s="30" t="n">
        <v>68.4</v>
      </c>
      <c r="X26" s="30" t="n">
        <v>57</v>
      </c>
      <c r="AW26" s="30" t="n">
        <v>1870</v>
      </c>
      <c r="AX26" s="30" t="n">
        <v>1102</v>
      </c>
      <c r="BC26" s="30" t="n">
        <v>164</v>
      </c>
      <c r="BD26" s="30" t="n">
        <v>125</v>
      </c>
      <c r="BF26" s="30" t="n">
        <f aca="false">AW26/BC26</f>
        <v>11.4024390243902</v>
      </c>
      <c r="BG26" s="30" t="n">
        <f aca="false">AX26/BD26</f>
        <v>8.816</v>
      </c>
    </row>
    <row r="27" customFormat="false" ht="12.8" hidden="false" customHeight="false" outlineLevel="0" collapsed="false">
      <c r="A27" s="1" t="n">
        <v>6</v>
      </c>
      <c r="B27" s="1" t="s">
        <v>192</v>
      </c>
      <c r="C27" s="1" t="n">
        <v>2017</v>
      </c>
      <c r="D27" s="1" t="s">
        <v>181</v>
      </c>
      <c r="E27" s="1" t="s">
        <v>193</v>
      </c>
      <c r="F27" s="1" t="s">
        <v>178</v>
      </c>
      <c r="G27" s="1" t="s">
        <v>177</v>
      </c>
      <c r="H27" s="1" t="n">
        <v>3000</v>
      </c>
      <c r="I27" s="44"/>
      <c r="J27" s="30" t="n">
        <v>1026</v>
      </c>
      <c r="K27" s="30" t="n">
        <v>46.76</v>
      </c>
      <c r="L27" s="30" t="n">
        <v>60.52</v>
      </c>
      <c r="M27" s="30" t="n">
        <v>1.3</v>
      </c>
      <c r="W27" s="30" t="n">
        <v>68.5</v>
      </c>
      <c r="X27" s="30" t="n">
        <v>58</v>
      </c>
      <c r="AW27" s="30" t="n">
        <v>1999</v>
      </c>
      <c r="AX27" s="30" t="n">
        <v>1091</v>
      </c>
      <c r="BC27" s="30" t="n">
        <v>177</v>
      </c>
      <c r="BD27" s="30" t="n">
        <v>125</v>
      </c>
      <c r="BF27" s="30" t="n">
        <f aca="false">AW27/BC27</f>
        <v>11.2937853107345</v>
      </c>
      <c r="BG27" s="30" t="n">
        <f aca="false">AX27/BD27</f>
        <v>8.728</v>
      </c>
    </row>
    <row r="28" customFormat="false" ht="12.8" hidden="false" customHeight="false" outlineLevel="0" collapsed="false">
      <c r="A28" s="1" t="n">
        <v>6</v>
      </c>
      <c r="B28" s="1" t="s">
        <v>192</v>
      </c>
      <c r="C28" s="1" t="n">
        <v>2017</v>
      </c>
      <c r="D28" s="1" t="s">
        <v>181</v>
      </c>
      <c r="E28" s="1" t="s">
        <v>193</v>
      </c>
      <c r="F28" s="1" t="s">
        <v>178</v>
      </c>
      <c r="G28" s="1" t="s">
        <v>177</v>
      </c>
      <c r="H28" s="1" t="n">
        <v>4000</v>
      </c>
      <c r="I28" s="44"/>
      <c r="J28" s="30" t="n">
        <v>1011</v>
      </c>
      <c r="K28" s="30" t="n">
        <v>46.05</v>
      </c>
      <c r="L28" s="30" t="n">
        <v>59.1</v>
      </c>
      <c r="M28" s="30" t="n">
        <v>1.28</v>
      </c>
      <c r="W28" s="30" t="n">
        <v>68.4</v>
      </c>
      <c r="X28" s="30" t="n">
        <v>57.8</v>
      </c>
      <c r="AW28" s="30" t="n">
        <v>1859</v>
      </c>
      <c r="AX28" s="30" t="n">
        <v>1111</v>
      </c>
      <c r="BC28" s="30" t="n">
        <v>174</v>
      </c>
      <c r="BD28" s="30" t="n">
        <v>133</v>
      </c>
      <c r="BF28" s="30" t="n">
        <f aca="false">AW28/BC28</f>
        <v>10.683908045977</v>
      </c>
      <c r="BG28" s="30" t="n">
        <f aca="false">AX28/BD28</f>
        <v>8.35338345864662</v>
      </c>
    </row>
    <row r="29" customFormat="false" ht="12.8" hidden="false" customHeight="false" outlineLevel="0" collapsed="false">
      <c r="A29" s="1" t="n">
        <v>6</v>
      </c>
      <c r="B29" s="1" t="s">
        <v>192</v>
      </c>
      <c r="C29" s="1" t="n">
        <v>2017</v>
      </c>
      <c r="D29" s="1" t="s">
        <v>181</v>
      </c>
      <c r="E29" s="1" t="s">
        <v>193</v>
      </c>
      <c r="F29" s="1" t="s">
        <v>178</v>
      </c>
      <c r="G29" s="1" t="s">
        <v>177</v>
      </c>
      <c r="H29" s="1" t="n">
        <v>5000</v>
      </c>
      <c r="I29" s="44"/>
      <c r="J29" s="30" t="n">
        <v>1041</v>
      </c>
      <c r="K29" s="30" t="n">
        <v>47.48</v>
      </c>
      <c r="L29" s="30" t="n">
        <v>59.86</v>
      </c>
      <c r="M29" s="30" t="n">
        <v>1.26</v>
      </c>
      <c r="W29" s="30" t="n">
        <v>68.5</v>
      </c>
      <c r="X29" s="30" t="n">
        <v>57.1</v>
      </c>
      <c r="AW29" s="30" t="n">
        <v>1845</v>
      </c>
      <c r="AX29" s="30" t="n">
        <v>1144</v>
      </c>
      <c r="BC29" s="30" t="n">
        <v>178</v>
      </c>
      <c r="BD29" s="30" t="n">
        <v>135</v>
      </c>
      <c r="BF29" s="30" t="n">
        <f aca="false">AW29/BC29</f>
        <v>10.3651685393258</v>
      </c>
      <c r="BG29" s="30" t="n">
        <f aca="false">AX29/BD29</f>
        <v>8.47407407407408</v>
      </c>
    </row>
    <row r="30" customFormat="false" ht="12.8" hidden="false" customHeight="false" outlineLevel="0" collapsed="false">
      <c r="A30" s="1" t="n">
        <v>6</v>
      </c>
      <c r="B30" s="1" t="s">
        <v>192</v>
      </c>
      <c r="C30" s="1" t="n">
        <v>2017</v>
      </c>
      <c r="D30" s="1" t="s">
        <v>181</v>
      </c>
      <c r="E30" s="1" t="s">
        <v>193</v>
      </c>
      <c r="F30" s="1" t="s">
        <v>178</v>
      </c>
      <c r="G30" s="1" t="s">
        <v>177</v>
      </c>
      <c r="H30" s="1" t="n">
        <v>6000</v>
      </c>
      <c r="I30" s="44"/>
      <c r="J30" s="30" t="n">
        <v>1031</v>
      </c>
      <c r="K30" s="30" t="n">
        <v>47</v>
      </c>
      <c r="L30" s="30" t="n">
        <v>58.57</v>
      </c>
      <c r="M30" s="30" t="n">
        <v>1.25</v>
      </c>
      <c r="W30" s="30" t="n">
        <v>68.1</v>
      </c>
      <c r="X30" s="30" t="n">
        <v>59.7</v>
      </c>
      <c r="AW30" s="30" t="n">
        <v>1986</v>
      </c>
      <c r="AX30" s="30" t="n">
        <v>1126</v>
      </c>
      <c r="BC30" s="30" t="n">
        <v>177</v>
      </c>
      <c r="BD30" s="30" t="n">
        <v>140</v>
      </c>
      <c r="BF30" s="30" t="n">
        <f aca="false">AW30/BC30</f>
        <v>11.2203389830508</v>
      </c>
      <c r="BG30" s="30" t="n">
        <f aca="false">AX30/BD30</f>
        <v>8.04285714285714</v>
      </c>
    </row>
    <row r="31" customFormat="false" ht="12.8" hidden="false" customHeight="false" outlineLevel="0" collapsed="false">
      <c r="A31" s="1" t="n">
        <v>7</v>
      </c>
      <c r="B31" s="1" t="s">
        <v>194</v>
      </c>
      <c r="C31" s="1" t="n">
        <v>2019</v>
      </c>
      <c r="D31" s="1" t="s">
        <v>170</v>
      </c>
      <c r="E31" s="1" t="s">
        <v>616</v>
      </c>
      <c r="F31" s="1" t="s">
        <v>617</v>
      </c>
      <c r="G31" s="1" t="s">
        <v>618</v>
      </c>
      <c r="H31" s="1" t="n">
        <v>0</v>
      </c>
      <c r="I31" s="44"/>
      <c r="J31" s="30" t="n">
        <v>704.95</v>
      </c>
      <c r="K31" s="30" t="n">
        <v>31.46</v>
      </c>
      <c r="L31" s="30" t="n">
        <v>51.38</v>
      </c>
      <c r="M31" s="30" t="n">
        <v>1.63</v>
      </c>
      <c r="N31" s="30" t="n">
        <v>2109.01</v>
      </c>
      <c r="O31" s="30" t="n">
        <v>66.86</v>
      </c>
      <c r="P31" s="30" t="n">
        <v>135.81</v>
      </c>
      <c r="Q31" s="30" t="n">
        <v>2.03</v>
      </c>
      <c r="R31" s="30" t="n">
        <v>2109.01</v>
      </c>
      <c r="S31" s="30" t="n">
        <v>49.6</v>
      </c>
      <c r="T31" s="30" t="n">
        <v>94.34</v>
      </c>
      <c r="U31" s="30" t="n">
        <v>1.9</v>
      </c>
      <c r="AD31" s="30" t="n">
        <v>6.69</v>
      </c>
      <c r="AE31" s="30" t="n">
        <v>6.38</v>
      </c>
      <c r="AJ31" s="30" t="n">
        <v>6.96</v>
      </c>
      <c r="AK31" s="30" t="n">
        <v>6.89</v>
      </c>
      <c r="AW31" s="30" t="n">
        <v>1298.57</v>
      </c>
      <c r="BC31" s="30" t="n">
        <v>161.69</v>
      </c>
      <c r="BF31" s="30" t="n">
        <f aca="false">AW31/BC31</f>
        <v>8.03123260560331</v>
      </c>
      <c r="BP31" s="42" t="n">
        <v>1.014</v>
      </c>
      <c r="BQ31" s="42" t="n">
        <v>0.798</v>
      </c>
      <c r="BR31" s="42" t="n">
        <v>7.885</v>
      </c>
      <c r="BS31" s="42" t="n">
        <v>1.471</v>
      </c>
      <c r="BT31" s="42" t="n">
        <v>0.201</v>
      </c>
    </row>
    <row r="32" customFormat="false" ht="12.8" hidden="false" customHeight="false" outlineLevel="0" collapsed="false">
      <c r="A32" s="1" t="n">
        <v>7</v>
      </c>
      <c r="B32" s="1" t="s">
        <v>194</v>
      </c>
      <c r="C32" s="1" t="n">
        <v>2019</v>
      </c>
      <c r="D32" s="1" t="s">
        <v>170</v>
      </c>
      <c r="E32" s="1" t="s">
        <v>620</v>
      </c>
      <c r="F32" s="1" t="s">
        <v>621</v>
      </c>
      <c r="G32" s="1" t="s">
        <v>177</v>
      </c>
      <c r="H32" s="1" t="n">
        <v>10</v>
      </c>
      <c r="I32" s="44"/>
      <c r="J32" s="30" t="n">
        <v>753.88</v>
      </c>
      <c r="K32" s="30" t="n">
        <v>33.79</v>
      </c>
      <c r="L32" s="30" t="n">
        <v>48.7</v>
      </c>
      <c r="M32" s="30" t="n">
        <v>1.44</v>
      </c>
      <c r="N32" s="30" t="n">
        <v>2401.75</v>
      </c>
      <c r="O32" s="30" t="n">
        <v>78.47</v>
      </c>
      <c r="P32" s="30" t="n">
        <v>137.68</v>
      </c>
      <c r="Q32" s="30" t="n">
        <v>1.75</v>
      </c>
      <c r="R32" s="30" t="n">
        <v>2401.75</v>
      </c>
      <c r="S32" s="30" t="n">
        <v>56.72</v>
      </c>
      <c r="T32" s="30" t="n">
        <v>94.12</v>
      </c>
      <c r="U32" s="30" t="n">
        <v>1.66</v>
      </c>
      <c r="AD32" s="30" t="n">
        <v>5.72</v>
      </c>
      <c r="AE32" s="30" t="n">
        <v>6.1</v>
      </c>
      <c r="AJ32" s="30" t="n">
        <v>6.53</v>
      </c>
      <c r="AK32" s="30" t="n">
        <v>6.59</v>
      </c>
      <c r="AW32" s="30" t="n">
        <v>1478.52</v>
      </c>
      <c r="BC32" s="30" t="n">
        <v>120.53</v>
      </c>
      <c r="BF32" s="30" t="n">
        <f aca="false">AW32/BC32</f>
        <v>12.2668215382063</v>
      </c>
      <c r="BP32" s="42" t="n">
        <v>1.049</v>
      </c>
      <c r="BQ32" s="42" t="n">
        <v>0.848</v>
      </c>
      <c r="BR32" s="42" t="n">
        <v>8.474</v>
      </c>
      <c r="BS32" s="42" t="n">
        <v>1.874</v>
      </c>
      <c r="BT32" s="42" t="n">
        <v>0.216</v>
      </c>
    </row>
    <row r="33" customFormat="false" ht="12.8" hidden="false" customHeight="false" outlineLevel="0" collapsed="false">
      <c r="A33" s="1" t="n">
        <v>7</v>
      </c>
      <c r="B33" s="1" t="s">
        <v>194</v>
      </c>
      <c r="C33" s="1" t="n">
        <v>2019</v>
      </c>
      <c r="D33" s="1" t="s">
        <v>170</v>
      </c>
      <c r="E33" s="1" t="s">
        <v>195</v>
      </c>
      <c r="F33" s="1" t="s">
        <v>3</v>
      </c>
      <c r="G33" s="1" t="s">
        <v>177</v>
      </c>
      <c r="H33" s="1" t="n">
        <v>100</v>
      </c>
      <c r="I33" s="44"/>
      <c r="J33" s="30" t="n">
        <v>717.97</v>
      </c>
      <c r="K33" s="30" t="n">
        <v>32.08</v>
      </c>
      <c r="L33" s="30" t="n">
        <v>46.7</v>
      </c>
      <c r="M33" s="30" t="n">
        <v>1.44</v>
      </c>
      <c r="N33" s="30" t="n">
        <v>2245.51</v>
      </c>
      <c r="O33" s="30" t="n">
        <v>72.74</v>
      </c>
      <c r="P33" s="30" t="n">
        <v>130.54</v>
      </c>
      <c r="Q33" s="30" t="n">
        <v>1.79</v>
      </c>
      <c r="R33" s="30" t="n">
        <v>2245.51</v>
      </c>
      <c r="S33" s="30" t="n">
        <v>52.93</v>
      </c>
      <c r="T33" s="30" t="n">
        <v>89.33</v>
      </c>
      <c r="U33" s="30" t="n">
        <v>1.69</v>
      </c>
      <c r="AD33" s="30" t="n">
        <v>6.3</v>
      </c>
      <c r="AE33" s="30" t="n">
        <v>6.13</v>
      </c>
      <c r="AJ33" s="30" t="n">
        <v>6.52</v>
      </c>
      <c r="AK33" s="30" t="n">
        <v>6.85</v>
      </c>
      <c r="AW33" s="30" t="n">
        <v>1395.26</v>
      </c>
      <c r="BC33" s="30" t="n">
        <v>115.83</v>
      </c>
      <c r="BF33" s="30" t="n">
        <f aca="false">AW33/BC33</f>
        <v>12.0457567124234</v>
      </c>
      <c r="BP33" s="42" t="n">
        <v>1.153</v>
      </c>
      <c r="BQ33" s="42" t="n">
        <v>0.869</v>
      </c>
      <c r="BR33" s="42" t="n">
        <v>8.184</v>
      </c>
      <c r="BS33" s="42" t="n">
        <v>1.677</v>
      </c>
      <c r="BT33" s="42" t="n">
        <v>0.226</v>
      </c>
    </row>
    <row r="34" customFormat="false" ht="12.8" hidden="false" customHeight="false" outlineLevel="0" collapsed="false">
      <c r="A34" s="1" t="n">
        <v>7</v>
      </c>
      <c r="B34" s="1" t="s">
        <v>194</v>
      </c>
      <c r="C34" s="1" t="n">
        <v>2019</v>
      </c>
      <c r="D34" s="1" t="s">
        <v>170</v>
      </c>
      <c r="E34" s="1" t="s">
        <v>195</v>
      </c>
      <c r="F34" s="1" t="s">
        <v>3</v>
      </c>
      <c r="G34" s="1" t="s">
        <v>177</v>
      </c>
      <c r="H34" s="1" t="n">
        <v>200</v>
      </c>
      <c r="I34" s="44"/>
      <c r="J34" s="30" t="n">
        <v>709.99</v>
      </c>
      <c r="K34" s="30" t="n">
        <v>31.7</v>
      </c>
      <c r="L34" s="30" t="n">
        <v>45.64</v>
      </c>
      <c r="M34" s="30" t="n">
        <v>1.44</v>
      </c>
      <c r="N34" s="30" t="n">
        <v>2352.4</v>
      </c>
      <c r="O34" s="30" t="n">
        <v>78.21</v>
      </c>
      <c r="P34" s="30" t="n">
        <v>139.1</v>
      </c>
      <c r="Q34" s="30" t="n">
        <v>1.78</v>
      </c>
      <c r="R34" s="30" t="n">
        <v>2352.4</v>
      </c>
      <c r="S34" s="30" t="n">
        <v>55.82</v>
      </c>
      <c r="T34" s="30" t="n">
        <v>93.35</v>
      </c>
      <c r="U34" s="30" t="n">
        <v>1.67</v>
      </c>
      <c r="AD34" s="30" t="n">
        <v>5.52</v>
      </c>
      <c r="AE34" s="30" t="n">
        <v>5.97</v>
      </c>
      <c r="AJ34" s="30" t="n">
        <v>6.58</v>
      </c>
      <c r="AK34" s="30" t="n">
        <v>6.54</v>
      </c>
      <c r="AW34" s="30" t="n">
        <v>1559.02</v>
      </c>
      <c r="BC34" s="30" t="n">
        <v>116.13</v>
      </c>
      <c r="BF34" s="30" t="n">
        <f aca="false">AW34/BC34</f>
        <v>13.4247825712564</v>
      </c>
      <c r="BP34" s="42" t="n">
        <v>1.059</v>
      </c>
      <c r="BQ34" s="42" t="n">
        <v>0.869</v>
      </c>
      <c r="BR34" s="42" t="n">
        <v>8.451</v>
      </c>
      <c r="BS34" s="42" t="n">
        <v>1.705</v>
      </c>
      <c r="BT34" s="42" t="n">
        <v>0.226</v>
      </c>
    </row>
    <row r="35" customFormat="false" ht="12.8" hidden="false" customHeight="false" outlineLevel="0" collapsed="false">
      <c r="A35" s="1" t="n">
        <v>8</v>
      </c>
      <c r="B35" s="1" t="s">
        <v>196</v>
      </c>
      <c r="C35" s="1" t="n">
        <v>2019</v>
      </c>
      <c r="D35" s="1" t="s">
        <v>197</v>
      </c>
      <c r="E35" s="1" t="s">
        <v>616</v>
      </c>
      <c r="F35" s="1" t="s">
        <v>617</v>
      </c>
      <c r="G35" s="1" t="s">
        <v>618</v>
      </c>
      <c r="H35" s="1" t="n">
        <v>0</v>
      </c>
      <c r="I35" s="44"/>
      <c r="J35" s="30" t="n">
        <v>874.4</v>
      </c>
      <c r="K35" s="30" t="n">
        <v>39.67</v>
      </c>
      <c r="L35" s="30" t="n">
        <v>58.9</v>
      </c>
      <c r="M35" s="30" t="n">
        <v>1.48</v>
      </c>
      <c r="W35" s="30" t="n">
        <v>73.5</v>
      </c>
      <c r="AX35" s="30" t="n">
        <v>1120</v>
      </c>
      <c r="AY35" s="30" t="n">
        <v>768</v>
      </c>
      <c r="BD35" s="30" t="n">
        <v>153</v>
      </c>
      <c r="BE35" s="30" t="n">
        <v>154</v>
      </c>
      <c r="BG35" s="30" t="n">
        <f aca="false">AX35/BD35</f>
        <v>7.3202614379085</v>
      </c>
      <c r="BH35" s="30" t="n">
        <f aca="false">AY35/BE35</f>
        <v>4.98701298701299</v>
      </c>
    </row>
    <row r="36" customFormat="false" ht="12.8" hidden="false" customHeight="false" outlineLevel="0" collapsed="false">
      <c r="A36" s="1" t="n">
        <v>8</v>
      </c>
      <c r="B36" s="1" t="s">
        <v>196</v>
      </c>
      <c r="C36" s="1" t="n">
        <v>2019</v>
      </c>
      <c r="D36" s="1" t="s">
        <v>197</v>
      </c>
      <c r="E36" s="1" t="s">
        <v>193</v>
      </c>
      <c r="F36" s="1" t="s">
        <v>178</v>
      </c>
      <c r="G36" s="1" t="s">
        <v>177</v>
      </c>
      <c r="H36" s="1" t="n">
        <v>1000</v>
      </c>
      <c r="I36" s="44"/>
      <c r="J36" s="30" t="n">
        <v>905.4</v>
      </c>
      <c r="K36" s="30" t="n">
        <v>41.14</v>
      </c>
      <c r="L36" s="30" t="n">
        <v>58</v>
      </c>
      <c r="M36" s="30" t="n">
        <v>1.41</v>
      </c>
      <c r="W36" s="30" t="n">
        <v>73.3</v>
      </c>
      <c r="AX36" s="30" t="n">
        <v>1151</v>
      </c>
      <c r="AY36" s="30" t="n">
        <v>813</v>
      </c>
      <c r="BD36" s="30" t="n">
        <v>142</v>
      </c>
      <c r="BE36" s="30" t="n">
        <v>149</v>
      </c>
      <c r="BG36" s="30" t="n">
        <f aca="false">AX36/BD36</f>
        <v>8.1056338028169</v>
      </c>
      <c r="BH36" s="30" t="n">
        <f aca="false">AY36/BE36</f>
        <v>5.45637583892617</v>
      </c>
    </row>
    <row r="37" customFormat="false" ht="12.8" hidden="false" customHeight="false" outlineLevel="0" collapsed="false">
      <c r="A37" s="1" t="n">
        <v>8</v>
      </c>
      <c r="B37" s="1" t="s">
        <v>196</v>
      </c>
      <c r="C37" s="1" t="n">
        <v>2019</v>
      </c>
      <c r="D37" s="1" t="s">
        <v>197</v>
      </c>
      <c r="E37" s="1" t="s">
        <v>193</v>
      </c>
      <c r="F37" s="1" t="s">
        <v>178</v>
      </c>
      <c r="G37" s="1" t="s">
        <v>177</v>
      </c>
      <c r="H37" s="1" t="n">
        <v>2000</v>
      </c>
      <c r="I37" s="44"/>
      <c r="J37" s="30" t="n">
        <v>912.4</v>
      </c>
      <c r="K37" s="30" t="n">
        <v>41.48</v>
      </c>
      <c r="L37" s="30" t="n">
        <v>58.33</v>
      </c>
      <c r="M37" s="30" t="n">
        <v>1.41</v>
      </c>
      <c r="W37" s="30" t="n">
        <v>74.1</v>
      </c>
      <c r="AX37" s="30" t="n">
        <v>1181</v>
      </c>
      <c r="AY37" s="30" t="n">
        <v>850</v>
      </c>
      <c r="BD37" s="30" t="n">
        <v>135</v>
      </c>
      <c r="BE37" s="30" t="n">
        <v>144</v>
      </c>
      <c r="BG37" s="30" t="n">
        <f aca="false">AX37/BD37</f>
        <v>8.74814814814815</v>
      </c>
      <c r="BH37" s="30" t="n">
        <f aca="false">AY37/BE37</f>
        <v>5.90277777777778</v>
      </c>
    </row>
    <row r="38" customFormat="false" ht="12.8" hidden="false" customHeight="false" outlineLevel="0" collapsed="false">
      <c r="A38" s="1" t="n">
        <v>8</v>
      </c>
      <c r="B38" s="1" t="s">
        <v>196</v>
      </c>
      <c r="C38" s="1" t="n">
        <v>2019</v>
      </c>
      <c r="D38" s="1" t="s">
        <v>197</v>
      </c>
      <c r="E38" s="1" t="s">
        <v>193</v>
      </c>
      <c r="F38" s="1" t="s">
        <v>178</v>
      </c>
      <c r="G38" s="1" t="s">
        <v>177</v>
      </c>
      <c r="H38" s="1" t="n">
        <v>3000</v>
      </c>
      <c r="I38" s="44"/>
      <c r="J38" s="30" t="n">
        <v>925.4</v>
      </c>
      <c r="K38" s="30" t="n">
        <v>42.1</v>
      </c>
      <c r="L38" s="30" t="n">
        <v>58.38</v>
      </c>
      <c r="M38" s="30" t="n">
        <v>1.39</v>
      </c>
      <c r="W38" s="30" t="n">
        <v>74</v>
      </c>
      <c r="AX38" s="30" t="n">
        <v>1210</v>
      </c>
      <c r="AY38" s="30" t="n">
        <v>885</v>
      </c>
      <c r="BD38" s="30" t="n">
        <v>127</v>
      </c>
      <c r="BE38" s="30" t="n">
        <v>139</v>
      </c>
      <c r="BG38" s="30" t="n">
        <f aca="false">AX38/BD38</f>
        <v>9.52755905511811</v>
      </c>
      <c r="BH38" s="30" t="n">
        <f aca="false">AY38/BE38</f>
        <v>6.36690647482014</v>
      </c>
    </row>
    <row r="39" customFormat="false" ht="12.8" hidden="false" customHeight="false" outlineLevel="0" collapsed="false">
      <c r="A39" s="1" t="n">
        <v>8</v>
      </c>
      <c r="B39" s="1" t="s">
        <v>196</v>
      </c>
      <c r="C39" s="1" t="n">
        <v>2019</v>
      </c>
      <c r="D39" s="1" t="s">
        <v>197</v>
      </c>
      <c r="E39" s="1" t="s">
        <v>193</v>
      </c>
      <c r="F39" s="1" t="s">
        <v>178</v>
      </c>
      <c r="G39" s="1" t="s">
        <v>177</v>
      </c>
      <c r="H39" s="1" t="n">
        <v>4000</v>
      </c>
      <c r="I39" s="44"/>
      <c r="J39" s="30" t="n">
        <v>943.4</v>
      </c>
      <c r="K39" s="30" t="n">
        <v>42.95</v>
      </c>
      <c r="L39" s="30" t="n">
        <v>58.9</v>
      </c>
      <c r="M39" s="30" t="n">
        <v>1.37</v>
      </c>
      <c r="W39" s="30" t="n">
        <v>74.2</v>
      </c>
      <c r="AX39" s="30" t="n">
        <v>1244</v>
      </c>
      <c r="AY39" s="30" t="n">
        <v>918</v>
      </c>
      <c r="BD39" s="30" t="n">
        <v>123</v>
      </c>
      <c r="BE39" s="30" t="n">
        <v>135</v>
      </c>
      <c r="BG39" s="30" t="n">
        <f aca="false">AX39/BD39</f>
        <v>10.1138211382114</v>
      </c>
      <c r="BH39" s="30" t="n">
        <f aca="false">AY39/BE39</f>
        <v>6.8</v>
      </c>
    </row>
    <row r="40" customFormat="false" ht="12.8" hidden="false" customHeight="false" outlineLevel="0" collapsed="false">
      <c r="A40" s="1" t="n">
        <v>8</v>
      </c>
      <c r="B40" s="1" t="s">
        <v>196</v>
      </c>
      <c r="C40" s="1" t="n">
        <v>2019</v>
      </c>
      <c r="D40" s="1" t="s">
        <v>197</v>
      </c>
      <c r="E40" s="1" t="s">
        <v>193</v>
      </c>
      <c r="F40" s="1" t="s">
        <v>178</v>
      </c>
      <c r="G40" s="1" t="s">
        <v>177</v>
      </c>
      <c r="H40" s="1" t="n">
        <v>5000</v>
      </c>
      <c r="I40" s="44"/>
      <c r="J40" s="30" t="n">
        <v>1013.4</v>
      </c>
      <c r="K40" s="30" t="n">
        <v>46.29</v>
      </c>
      <c r="L40" s="30" t="n">
        <v>58.62</v>
      </c>
      <c r="M40" s="30" t="n">
        <v>1.27</v>
      </c>
      <c r="W40" s="30" t="n">
        <v>74.1</v>
      </c>
      <c r="AX40" s="30" t="n">
        <v>1229</v>
      </c>
      <c r="AY40" s="30" t="n">
        <v>918</v>
      </c>
      <c r="BD40" s="30" t="n">
        <v>128</v>
      </c>
      <c r="BE40" s="30" t="n">
        <v>135</v>
      </c>
      <c r="BG40" s="30" t="n">
        <f aca="false">AX40/BD40</f>
        <v>9.6015625</v>
      </c>
      <c r="BH40" s="30" t="n">
        <f aca="false">AY40/BE40</f>
        <v>6.8</v>
      </c>
    </row>
    <row r="41" customFormat="false" ht="12.8" hidden="false" customHeight="false" outlineLevel="0" collapsed="false">
      <c r="A41" s="1" t="n">
        <v>9</v>
      </c>
      <c r="B41" s="1" t="s">
        <v>199</v>
      </c>
      <c r="C41" s="1" t="n">
        <v>2019</v>
      </c>
      <c r="D41" s="1" t="s">
        <v>197</v>
      </c>
      <c r="E41" s="1" t="s">
        <v>616</v>
      </c>
      <c r="F41" s="1" t="s">
        <v>617</v>
      </c>
      <c r="G41" s="1" t="s">
        <v>618</v>
      </c>
      <c r="H41" s="1" t="n">
        <v>0</v>
      </c>
      <c r="J41" s="30" t="n">
        <v>1472.66</v>
      </c>
      <c r="K41" s="30" t="n">
        <v>59.64</v>
      </c>
      <c r="L41" s="30" t="n">
        <v>94.38</v>
      </c>
      <c r="M41" s="30" t="n">
        <v>1.58</v>
      </c>
      <c r="AD41" s="30" t="n">
        <v>6.24</v>
      </c>
      <c r="AH41" s="30" t="n">
        <v>2.1</v>
      </c>
      <c r="AX41" s="30" t="n">
        <v>827</v>
      </c>
      <c r="BD41" s="30" t="n">
        <v>201</v>
      </c>
      <c r="BG41" s="30" t="n">
        <f aca="false">AX41/BD41</f>
        <v>4.11442786069652</v>
      </c>
    </row>
    <row r="42" customFormat="false" ht="12.8" hidden="false" customHeight="false" outlineLevel="0" collapsed="false">
      <c r="A42" s="1" t="n">
        <v>9</v>
      </c>
      <c r="B42" s="1" t="s">
        <v>199</v>
      </c>
      <c r="C42" s="1" t="n">
        <v>2019</v>
      </c>
      <c r="D42" s="1" t="s">
        <v>197</v>
      </c>
      <c r="E42" s="1" t="s">
        <v>620</v>
      </c>
      <c r="F42" s="1" t="s">
        <v>621</v>
      </c>
      <c r="G42" s="1" t="s">
        <v>177</v>
      </c>
      <c r="H42" s="1" t="n">
        <v>45</v>
      </c>
      <c r="J42" s="30" t="n">
        <v>1671.38</v>
      </c>
      <c r="K42" s="30" t="n">
        <v>67.92</v>
      </c>
      <c r="L42" s="30" t="n">
        <v>100.5</v>
      </c>
      <c r="M42" s="30" t="n">
        <v>1.48</v>
      </c>
      <c r="AD42" s="30" t="n">
        <v>6.21</v>
      </c>
      <c r="AH42" s="30" t="n">
        <v>1.32</v>
      </c>
      <c r="AX42" s="30" t="n">
        <v>1175</v>
      </c>
      <c r="BD42" s="30" t="n">
        <v>180</v>
      </c>
      <c r="BG42" s="30" t="n">
        <f aca="false">AX42/BD42</f>
        <v>6.52777777777778</v>
      </c>
    </row>
    <row r="43" customFormat="false" ht="12.8" hidden="false" customHeight="false" outlineLevel="0" collapsed="false">
      <c r="A43" s="1" t="n">
        <v>9</v>
      </c>
      <c r="B43" s="1" t="s">
        <v>199</v>
      </c>
      <c r="C43" s="1" t="n">
        <v>2019</v>
      </c>
      <c r="D43" s="1" t="s">
        <v>197</v>
      </c>
      <c r="E43" s="1" t="s">
        <v>624</v>
      </c>
      <c r="F43" s="1" t="s">
        <v>3</v>
      </c>
      <c r="G43" s="1" t="s">
        <v>177</v>
      </c>
      <c r="H43" s="1" t="n">
        <v>20</v>
      </c>
      <c r="J43" s="30" t="n">
        <v>1604.18</v>
      </c>
      <c r="K43" s="30" t="n">
        <v>65.12</v>
      </c>
      <c r="L43" s="30" t="n">
        <v>92.62</v>
      </c>
      <c r="M43" s="30" t="n">
        <v>1.42</v>
      </c>
      <c r="AD43" s="30" t="n">
        <v>8.51</v>
      </c>
      <c r="AH43" s="30" t="n">
        <v>1.67</v>
      </c>
      <c r="AX43" s="30" t="n">
        <v>1167</v>
      </c>
      <c r="BD43" s="30" t="n">
        <v>171</v>
      </c>
      <c r="BG43" s="30" t="n">
        <f aca="false">AX43/BD43</f>
        <v>6.82456140350877</v>
      </c>
    </row>
    <row r="44" customFormat="false" ht="12.8" hidden="false" customHeight="false" outlineLevel="0" collapsed="false">
      <c r="A44" s="1" t="n">
        <v>10</v>
      </c>
      <c r="B44" s="1" t="s">
        <v>204</v>
      </c>
      <c r="C44" s="1" t="n">
        <v>2018</v>
      </c>
      <c r="D44" s="1" t="s">
        <v>181</v>
      </c>
      <c r="E44" s="1" t="s">
        <v>616</v>
      </c>
      <c r="F44" s="1" t="s">
        <v>617</v>
      </c>
      <c r="G44" s="1" t="s">
        <v>618</v>
      </c>
      <c r="H44" s="1" t="n">
        <v>0</v>
      </c>
      <c r="J44" s="30" t="n">
        <v>1001</v>
      </c>
      <c r="K44" s="30" t="n">
        <v>64</v>
      </c>
      <c r="L44" s="30" t="n">
        <v>90.88</v>
      </c>
      <c r="M44" s="30" t="n">
        <v>1.42</v>
      </c>
      <c r="N44" s="30" t="n">
        <v>2120</v>
      </c>
      <c r="O44" s="30" t="n">
        <v>93.67</v>
      </c>
      <c r="P44" s="30" t="n">
        <v>195.33</v>
      </c>
      <c r="Q44" s="30" t="n">
        <v>2.09</v>
      </c>
      <c r="R44" s="30" t="n">
        <v>2120</v>
      </c>
      <c r="S44" s="30" t="n">
        <v>63</v>
      </c>
      <c r="T44" s="30" t="n">
        <v>104.58</v>
      </c>
      <c r="U44" s="30" t="n">
        <v>1.66</v>
      </c>
    </row>
    <row r="45" customFormat="false" ht="12.8" hidden="false" customHeight="false" outlineLevel="0" collapsed="false">
      <c r="A45" s="1" t="n">
        <v>10</v>
      </c>
      <c r="B45" s="1" t="s">
        <v>204</v>
      </c>
      <c r="C45" s="1" t="n">
        <v>2018</v>
      </c>
      <c r="D45" s="1" t="s">
        <v>181</v>
      </c>
      <c r="E45" s="1" t="s">
        <v>191</v>
      </c>
      <c r="F45" s="1" t="s">
        <v>3</v>
      </c>
      <c r="G45" s="1" t="s">
        <v>177</v>
      </c>
      <c r="H45" s="1" t="n">
        <v>40</v>
      </c>
      <c r="J45" s="30" t="n">
        <v>928.9</v>
      </c>
      <c r="K45" s="30" t="n">
        <v>55</v>
      </c>
      <c r="L45" s="30" t="n">
        <v>84.7</v>
      </c>
      <c r="M45" s="30" t="n">
        <v>1.54</v>
      </c>
      <c r="N45" s="30" t="n">
        <v>2079</v>
      </c>
      <c r="O45" s="30" t="n">
        <v>103.25</v>
      </c>
      <c r="P45" s="30" t="n">
        <v>206.67</v>
      </c>
      <c r="Q45" s="30" t="n">
        <v>2</v>
      </c>
      <c r="R45" s="30" t="n">
        <v>2079</v>
      </c>
      <c r="S45" s="30" t="n">
        <v>61.76</v>
      </c>
      <c r="T45" s="30" t="n">
        <v>101.28</v>
      </c>
      <c r="U45" s="30" t="n">
        <v>1.64</v>
      </c>
    </row>
    <row r="46" customFormat="false" ht="12.8" hidden="false" customHeight="false" outlineLevel="0" collapsed="false">
      <c r="A46" s="1" t="n">
        <v>11</v>
      </c>
      <c r="B46" s="1" t="s">
        <v>208</v>
      </c>
      <c r="C46" s="1" t="n">
        <v>2017</v>
      </c>
      <c r="D46" s="1" t="s">
        <v>209</v>
      </c>
      <c r="E46" s="1" t="s">
        <v>616</v>
      </c>
      <c r="F46" s="1" t="s">
        <v>617</v>
      </c>
      <c r="G46" s="1" t="s">
        <v>618</v>
      </c>
      <c r="H46" s="1" t="n">
        <v>0</v>
      </c>
      <c r="J46" s="30" t="n">
        <v>1143.02</v>
      </c>
      <c r="K46" s="30" t="n">
        <v>39.36</v>
      </c>
      <c r="L46" s="30" t="n">
        <v>58.17</v>
      </c>
      <c r="M46" s="30" t="n">
        <v>1.48</v>
      </c>
      <c r="N46" s="30" t="n">
        <v>2099.4</v>
      </c>
      <c r="O46" s="30" t="n">
        <v>68.31</v>
      </c>
      <c r="P46" s="30" t="n">
        <v>163.76</v>
      </c>
      <c r="Q46" s="30" t="n">
        <v>2.4</v>
      </c>
      <c r="R46" s="30" t="n">
        <v>2099.4</v>
      </c>
      <c r="S46" s="30" t="n">
        <v>49.01</v>
      </c>
      <c r="T46" s="30" t="n">
        <v>93.36</v>
      </c>
      <c r="U46" s="30" t="n">
        <v>1.9</v>
      </c>
      <c r="AF46" s="30" t="n">
        <v>3.25</v>
      </c>
    </row>
    <row r="47" customFormat="false" ht="12.8" hidden="false" customHeight="false" outlineLevel="0" collapsed="false">
      <c r="A47" s="1" t="n">
        <v>11</v>
      </c>
      <c r="B47" s="1" t="s">
        <v>208</v>
      </c>
      <c r="C47" s="1" t="n">
        <v>2017</v>
      </c>
      <c r="D47" s="1" t="s">
        <v>209</v>
      </c>
      <c r="E47" s="1" t="s">
        <v>620</v>
      </c>
      <c r="F47" s="1" t="s">
        <v>621</v>
      </c>
      <c r="G47" s="1" t="s">
        <v>177</v>
      </c>
      <c r="H47" s="1" t="n">
        <v>200</v>
      </c>
      <c r="J47" s="30" t="n">
        <v>1177.36</v>
      </c>
      <c r="K47" s="30" t="n">
        <v>40.58</v>
      </c>
      <c r="L47" s="30" t="n">
        <v>58.15</v>
      </c>
      <c r="M47" s="30" t="n">
        <v>1.43</v>
      </c>
      <c r="N47" s="30" t="n">
        <v>2185.6</v>
      </c>
      <c r="O47" s="30" t="n">
        <v>72.02</v>
      </c>
      <c r="P47" s="30" t="n">
        <v>163.99</v>
      </c>
      <c r="Q47" s="30" t="n">
        <v>2.28</v>
      </c>
      <c r="R47" s="30" t="n">
        <v>2185.6</v>
      </c>
      <c r="S47" s="30" t="n">
        <v>51.06</v>
      </c>
      <c r="T47" s="30" t="n">
        <v>93.43</v>
      </c>
      <c r="U47" s="30" t="n">
        <v>1.83</v>
      </c>
      <c r="AF47" s="30" t="n">
        <v>1.91</v>
      </c>
    </row>
    <row r="48" customFormat="false" ht="12.8" hidden="false" customHeight="false" outlineLevel="0" collapsed="false">
      <c r="A48" s="1" t="n">
        <v>11</v>
      </c>
      <c r="B48" s="1" t="s">
        <v>208</v>
      </c>
      <c r="C48" s="1" t="n">
        <v>2017</v>
      </c>
      <c r="D48" s="1" t="s">
        <v>209</v>
      </c>
      <c r="E48" s="1" t="s">
        <v>3</v>
      </c>
      <c r="F48" s="1" t="s">
        <v>3</v>
      </c>
      <c r="G48" s="1" t="s">
        <v>177</v>
      </c>
      <c r="H48" s="1" t="n">
        <v>250</v>
      </c>
      <c r="J48" s="30" t="n">
        <v>1247.73</v>
      </c>
      <c r="K48" s="30" t="n">
        <v>43.1</v>
      </c>
      <c r="L48" s="30" t="n">
        <v>59.12</v>
      </c>
      <c r="M48" s="30" t="n">
        <v>1.37</v>
      </c>
      <c r="N48" s="30" t="n">
        <v>2319.63</v>
      </c>
      <c r="O48" s="30" t="n">
        <v>76.56</v>
      </c>
      <c r="P48" s="30" t="n">
        <v>165.91</v>
      </c>
      <c r="Q48" s="30" t="n">
        <v>2.17</v>
      </c>
      <c r="R48" s="30" t="n">
        <v>2319.63</v>
      </c>
      <c r="S48" s="30" t="n">
        <v>54.25</v>
      </c>
      <c r="T48" s="30" t="n">
        <v>94.72</v>
      </c>
      <c r="U48" s="30" t="n">
        <v>1.75</v>
      </c>
      <c r="AF48" s="30" t="n">
        <v>1.92</v>
      </c>
    </row>
    <row r="49" customFormat="false" ht="12.8" hidden="false" customHeight="false" outlineLevel="0" collapsed="false">
      <c r="A49" s="1" t="n">
        <v>12</v>
      </c>
      <c r="B49" s="1" t="s">
        <v>211</v>
      </c>
      <c r="C49" s="1" t="n">
        <v>2015</v>
      </c>
      <c r="D49" s="1" t="s">
        <v>170</v>
      </c>
      <c r="E49" s="1" t="s">
        <v>616</v>
      </c>
      <c r="F49" s="1" t="s">
        <v>617</v>
      </c>
      <c r="G49" s="1" t="s">
        <v>618</v>
      </c>
      <c r="H49" s="1" t="n">
        <v>0</v>
      </c>
      <c r="J49" s="30" t="n">
        <v>834.82</v>
      </c>
      <c r="K49" s="30" t="n">
        <v>37.8</v>
      </c>
      <c r="L49" s="30" t="n">
        <v>49.17</v>
      </c>
      <c r="M49" s="30" t="n">
        <v>1.3</v>
      </c>
      <c r="N49" s="30" t="n">
        <v>1260.42</v>
      </c>
      <c r="O49" s="30" t="n">
        <v>60.8</v>
      </c>
      <c r="P49" s="30" t="n">
        <v>109.9</v>
      </c>
      <c r="Q49" s="30" t="n">
        <v>1.81</v>
      </c>
      <c r="R49" s="30" t="n">
        <v>1260.42</v>
      </c>
      <c r="S49" s="30" t="n">
        <v>43.55</v>
      </c>
      <c r="T49" s="30" t="n">
        <v>64.35</v>
      </c>
      <c r="U49" s="30" t="n">
        <v>1.48</v>
      </c>
      <c r="AW49" s="30" t="n">
        <v>880.2</v>
      </c>
      <c r="AX49" s="30" t="n">
        <v>776.4</v>
      </c>
      <c r="AY49" s="30" t="n">
        <v>576</v>
      </c>
      <c r="BC49" s="30" t="n">
        <v>197.1</v>
      </c>
      <c r="BD49" s="30" t="n">
        <v>180.1</v>
      </c>
      <c r="BE49" s="30" t="n">
        <v>146.7</v>
      </c>
      <c r="BF49" s="30" t="n">
        <f aca="false">AW49/BC49</f>
        <v>4.46575342465753</v>
      </c>
      <c r="BG49" s="30" t="n">
        <f aca="false">AX49/BD49</f>
        <v>4.31093836757357</v>
      </c>
      <c r="BH49" s="30" t="n">
        <f aca="false">AY49/BE49</f>
        <v>3.92638036809816</v>
      </c>
    </row>
    <row r="50" customFormat="false" ht="12.8" hidden="false" customHeight="false" outlineLevel="0" collapsed="false">
      <c r="A50" s="1" t="n">
        <v>12</v>
      </c>
      <c r="B50" s="1" t="s">
        <v>211</v>
      </c>
      <c r="C50" s="1" t="n">
        <v>2015</v>
      </c>
      <c r="D50" s="1" t="s">
        <v>170</v>
      </c>
      <c r="E50" s="1" t="s">
        <v>620</v>
      </c>
      <c r="F50" s="1" t="s">
        <v>621</v>
      </c>
      <c r="G50" s="1" t="s">
        <v>179</v>
      </c>
      <c r="H50" s="1" t="n">
        <v>75</v>
      </c>
      <c r="J50" s="30" t="n">
        <v>833.42</v>
      </c>
      <c r="K50" s="30" t="n">
        <v>37.73</v>
      </c>
      <c r="L50" s="30" t="n">
        <v>49.67</v>
      </c>
      <c r="M50" s="30" t="n">
        <v>1.32</v>
      </c>
      <c r="N50" s="30" t="n">
        <v>1291.22</v>
      </c>
      <c r="O50" s="30" t="n">
        <v>65.4</v>
      </c>
      <c r="P50" s="30" t="n">
        <v>107.6</v>
      </c>
      <c r="Q50" s="30" t="n">
        <v>1.65</v>
      </c>
      <c r="R50" s="30" t="n">
        <v>1291.22</v>
      </c>
      <c r="S50" s="30" t="n">
        <v>44.65</v>
      </c>
      <c r="T50" s="30" t="n">
        <v>64.15</v>
      </c>
      <c r="U50" s="30" t="n">
        <v>1.44</v>
      </c>
      <c r="AW50" s="30" t="n">
        <v>1144</v>
      </c>
      <c r="AX50" s="30" t="n">
        <v>927.5</v>
      </c>
      <c r="AY50" s="30" t="n">
        <v>544.6</v>
      </c>
      <c r="BC50" s="30" t="n">
        <v>179.2</v>
      </c>
      <c r="BD50" s="30" t="n">
        <v>158.4</v>
      </c>
      <c r="BE50" s="30" t="n">
        <v>100.4</v>
      </c>
      <c r="BF50" s="30" t="n">
        <f aca="false">AW50/BC50</f>
        <v>6.38392857142857</v>
      </c>
      <c r="BG50" s="30" t="n">
        <f aca="false">AX50/BD50</f>
        <v>5.85542929292929</v>
      </c>
      <c r="BH50" s="30" t="n">
        <f aca="false">AY50/BE50</f>
        <v>5.42430278884462</v>
      </c>
    </row>
    <row r="51" customFormat="false" ht="12.8" hidden="false" customHeight="false" outlineLevel="0" collapsed="false">
      <c r="A51" s="1" t="n">
        <v>12</v>
      </c>
      <c r="B51" s="1" t="s">
        <v>211</v>
      </c>
      <c r="C51" s="1" t="n">
        <v>2015</v>
      </c>
      <c r="D51" s="1" t="s">
        <v>170</v>
      </c>
      <c r="E51" s="1" t="s">
        <v>214</v>
      </c>
      <c r="F51" s="1" t="s">
        <v>3</v>
      </c>
      <c r="G51" s="1" t="s">
        <v>179</v>
      </c>
      <c r="H51" s="1" t="n">
        <v>2.88</v>
      </c>
      <c r="J51" s="30" t="n">
        <v>846.02</v>
      </c>
      <c r="K51" s="30" t="n">
        <v>38.33</v>
      </c>
      <c r="L51" s="30" t="n">
        <v>50.6</v>
      </c>
      <c r="M51" s="30" t="n">
        <v>1.32</v>
      </c>
      <c r="N51" s="30" t="n">
        <v>1315.72</v>
      </c>
      <c r="O51" s="30" t="n">
        <v>67.1</v>
      </c>
      <c r="P51" s="30" t="n">
        <v>113.8</v>
      </c>
      <c r="Q51" s="30" t="n">
        <v>1.7</v>
      </c>
      <c r="R51" s="30" t="n">
        <v>1315.72</v>
      </c>
      <c r="S51" s="30" t="n">
        <v>45.53</v>
      </c>
      <c r="T51" s="30" t="n">
        <v>66.4</v>
      </c>
      <c r="U51" s="30" t="n">
        <v>1.46</v>
      </c>
      <c r="AW51" s="30" t="n">
        <v>906.6</v>
      </c>
      <c r="AX51" s="30" t="n">
        <v>873.6</v>
      </c>
      <c r="AY51" s="30" t="n">
        <v>608.7</v>
      </c>
      <c r="BC51" s="30" t="n">
        <v>177.8</v>
      </c>
      <c r="BD51" s="30" t="n">
        <v>146.5</v>
      </c>
      <c r="BE51" s="30" t="n">
        <v>130.4</v>
      </c>
      <c r="BF51" s="30" t="n">
        <f aca="false">AW51/BC51</f>
        <v>5.09898762654668</v>
      </c>
      <c r="BG51" s="30" t="n">
        <f aca="false">AX51/BD51</f>
        <v>5.96313993174061</v>
      </c>
      <c r="BH51" s="30" t="n">
        <f aca="false">AY51/BE51</f>
        <v>4.66794478527607</v>
      </c>
    </row>
    <row r="52" customFormat="false" ht="12.8" hidden="false" customHeight="false" outlineLevel="0" collapsed="false">
      <c r="A52" s="1" t="n">
        <v>12</v>
      </c>
      <c r="B52" s="1" t="s">
        <v>211</v>
      </c>
      <c r="C52" s="1" t="n">
        <v>2015</v>
      </c>
      <c r="D52" s="1" t="s">
        <v>170</v>
      </c>
      <c r="E52" s="1" t="s">
        <v>214</v>
      </c>
      <c r="F52" s="1" t="s">
        <v>3</v>
      </c>
      <c r="G52" s="1" t="s">
        <v>179</v>
      </c>
      <c r="H52" s="1" t="n">
        <v>5.76</v>
      </c>
      <c r="J52" s="30" t="n">
        <v>851.62</v>
      </c>
      <c r="K52" s="30" t="n">
        <v>38.6</v>
      </c>
      <c r="L52" s="30" t="n">
        <v>51.13</v>
      </c>
      <c r="M52" s="30" t="n">
        <v>1.32</v>
      </c>
      <c r="N52" s="30" t="n">
        <v>1329.72</v>
      </c>
      <c r="O52" s="30" t="n">
        <v>68.3</v>
      </c>
      <c r="P52" s="30" t="n">
        <v>113.2</v>
      </c>
      <c r="Q52" s="30" t="n">
        <v>1.66</v>
      </c>
      <c r="R52" s="30" t="n">
        <v>1329.72</v>
      </c>
      <c r="S52" s="30" t="n">
        <v>46.03</v>
      </c>
      <c r="T52" s="30" t="n">
        <v>66.65</v>
      </c>
      <c r="U52" s="30" t="n">
        <v>1.45</v>
      </c>
      <c r="AW52" s="30" t="n">
        <v>1016.3</v>
      </c>
      <c r="AX52" s="30" t="n">
        <v>9032</v>
      </c>
      <c r="AY52" s="30" t="n">
        <v>624.1</v>
      </c>
      <c r="BC52" s="30" t="n">
        <v>192.4</v>
      </c>
      <c r="BD52" s="30" t="n">
        <v>168.7</v>
      </c>
      <c r="BE52" s="30" t="n">
        <v>136.1</v>
      </c>
      <c r="BF52" s="30" t="n">
        <f aca="false">AW52/BC52</f>
        <v>5.28222453222453</v>
      </c>
      <c r="BG52" s="30" t="n">
        <f aca="false">AX52/BD52</f>
        <v>53.5388263189093</v>
      </c>
      <c r="BH52" s="30" t="n">
        <f aca="false">AY52/BE52</f>
        <v>4.58559882439383</v>
      </c>
    </row>
    <row r="53" customFormat="false" ht="12.8" hidden="false" customHeight="false" outlineLevel="0" collapsed="false">
      <c r="A53" s="1" t="n">
        <v>12</v>
      </c>
      <c r="B53" s="1" t="s">
        <v>211</v>
      </c>
      <c r="C53" s="1" t="n">
        <v>2015</v>
      </c>
      <c r="D53" s="1" t="s">
        <v>170</v>
      </c>
      <c r="E53" s="1" t="s">
        <v>214</v>
      </c>
      <c r="F53" s="1" t="s">
        <v>3</v>
      </c>
      <c r="G53" s="1" t="s">
        <v>179</v>
      </c>
      <c r="H53" s="1" t="n">
        <v>11.52</v>
      </c>
      <c r="J53" s="30" t="n">
        <v>829.22</v>
      </c>
      <c r="K53" s="30" t="n">
        <v>37.53</v>
      </c>
      <c r="L53" s="30" t="n">
        <v>49.13</v>
      </c>
      <c r="M53" s="30" t="n">
        <v>1.31</v>
      </c>
      <c r="N53" s="30" t="n">
        <v>1298.92</v>
      </c>
      <c r="O53" s="30" t="n">
        <v>67.1</v>
      </c>
      <c r="P53" s="30" t="n">
        <v>109.1</v>
      </c>
      <c r="Q53" s="30" t="n">
        <v>1.63</v>
      </c>
      <c r="R53" s="30" t="n">
        <v>1298.92</v>
      </c>
      <c r="S53" s="30" t="n">
        <v>44.93</v>
      </c>
      <c r="T53" s="30" t="n">
        <v>64.13</v>
      </c>
      <c r="U53" s="30" t="n">
        <v>1.43</v>
      </c>
      <c r="AW53" s="30" t="n">
        <v>1104</v>
      </c>
      <c r="AX53" s="30" t="n">
        <v>918.8</v>
      </c>
      <c r="AY53" s="30" t="n">
        <v>651.4</v>
      </c>
      <c r="BC53" s="30" t="n">
        <v>186.8</v>
      </c>
      <c r="BD53" s="30" t="n">
        <v>174.8</v>
      </c>
      <c r="BE53" s="30" t="n">
        <v>123.6</v>
      </c>
      <c r="BF53" s="30" t="n">
        <f aca="false">AW53/BC53</f>
        <v>5.91006423982869</v>
      </c>
      <c r="BG53" s="30" t="n">
        <f aca="false">AX53/BD53</f>
        <v>5.25629290617849</v>
      </c>
      <c r="BH53" s="30" t="n">
        <f aca="false">AY53/BE53</f>
        <v>5.27022653721683</v>
      </c>
    </row>
    <row r="54" customFormat="false" ht="12.8" hidden="false" customHeight="false" outlineLevel="0" collapsed="false">
      <c r="A54" s="1" t="n">
        <v>13</v>
      </c>
      <c r="B54" s="1" t="s">
        <v>215</v>
      </c>
      <c r="C54" s="1" t="n">
        <v>2016</v>
      </c>
      <c r="D54" s="1" t="s">
        <v>181</v>
      </c>
      <c r="E54" s="1" t="s">
        <v>616</v>
      </c>
      <c r="F54" s="1" t="s">
        <v>617</v>
      </c>
      <c r="G54" s="1" t="s">
        <v>618</v>
      </c>
      <c r="H54" s="1" t="n">
        <v>0</v>
      </c>
      <c r="R54" s="30" t="n">
        <f aca="false">44+35*S54</f>
        <v>1892</v>
      </c>
      <c r="S54" s="30" t="n">
        <v>52.8</v>
      </c>
      <c r="T54" s="30" t="n">
        <v>81.1</v>
      </c>
      <c r="U54" s="30" t="n">
        <v>1.44</v>
      </c>
      <c r="AD54" s="30" t="n">
        <v>7.15</v>
      </c>
      <c r="AF54" s="30" t="n">
        <v>5</v>
      </c>
      <c r="AH54" s="30" t="n">
        <v>2.62</v>
      </c>
    </row>
    <row r="55" customFormat="false" ht="12.8" hidden="false" customHeight="false" outlineLevel="0" collapsed="false">
      <c r="A55" s="1" t="n">
        <v>13</v>
      </c>
      <c r="B55" s="1" t="s">
        <v>215</v>
      </c>
      <c r="C55" s="1" t="n">
        <v>2016</v>
      </c>
      <c r="D55" s="1" t="s">
        <v>181</v>
      </c>
      <c r="E55" s="1" t="s">
        <v>620</v>
      </c>
      <c r="F55" s="1" t="s">
        <v>621</v>
      </c>
      <c r="G55" s="1" t="s">
        <v>177</v>
      </c>
      <c r="H55" s="1" t="n">
        <v>250</v>
      </c>
      <c r="R55" s="30" t="n">
        <f aca="false">44+35*S55</f>
        <v>1892</v>
      </c>
      <c r="S55" s="30" t="n">
        <v>52.8</v>
      </c>
      <c r="T55" s="30" t="n">
        <v>79</v>
      </c>
      <c r="U55" s="30" t="n">
        <v>1.41</v>
      </c>
      <c r="AD55" s="30" t="n">
        <v>7.02</v>
      </c>
      <c r="AF55" s="30" t="n">
        <v>5.17</v>
      </c>
      <c r="AH55" s="30" t="n">
        <v>2.67</v>
      </c>
    </row>
    <row r="56" customFormat="false" ht="12.8" hidden="false" customHeight="false" outlineLevel="0" collapsed="false">
      <c r="A56" s="1" t="n">
        <v>13</v>
      </c>
      <c r="B56" s="1" t="s">
        <v>215</v>
      </c>
      <c r="C56" s="1" t="n">
        <v>2016</v>
      </c>
      <c r="D56" s="1" t="s">
        <v>181</v>
      </c>
      <c r="E56" s="1" t="s">
        <v>191</v>
      </c>
      <c r="F56" s="1" t="s">
        <v>3</v>
      </c>
      <c r="G56" s="1" t="s">
        <v>177</v>
      </c>
      <c r="H56" s="1" t="n">
        <v>100</v>
      </c>
      <c r="R56" s="30" t="n">
        <f aca="false">44+35*S56</f>
        <v>1874.5</v>
      </c>
      <c r="S56" s="30" t="n">
        <v>52.3</v>
      </c>
      <c r="T56" s="30" t="n">
        <v>80.9</v>
      </c>
      <c r="U56" s="30" t="n">
        <v>1.45</v>
      </c>
      <c r="AD56" s="30" t="n">
        <v>7.1</v>
      </c>
      <c r="AF56" s="30" t="n">
        <v>4.67</v>
      </c>
      <c r="AH56" s="30" t="n">
        <v>2.52</v>
      </c>
    </row>
    <row r="57" customFormat="false" ht="12.8" hidden="false" customHeight="false" outlineLevel="0" collapsed="false">
      <c r="A57" s="1" t="n">
        <v>14</v>
      </c>
      <c r="B57" s="1" t="s">
        <v>211</v>
      </c>
      <c r="C57" s="1" t="n">
        <v>2009</v>
      </c>
      <c r="D57" s="1" t="s">
        <v>217</v>
      </c>
      <c r="E57" s="1" t="s">
        <v>616</v>
      </c>
      <c r="F57" s="1" t="s">
        <v>617</v>
      </c>
      <c r="G57" s="1" t="s">
        <v>618</v>
      </c>
      <c r="H57" s="1" t="n">
        <v>0</v>
      </c>
      <c r="R57" s="30" t="n">
        <f aca="false">41+S57*49</f>
        <v>584.9</v>
      </c>
      <c r="S57" s="30" t="n">
        <v>11.1</v>
      </c>
      <c r="T57" s="30" t="n">
        <v>28.85</v>
      </c>
      <c r="U57" s="30" t="n">
        <v>2.6</v>
      </c>
    </row>
    <row r="58" customFormat="false" ht="12.8" hidden="false" customHeight="false" outlineLevel="0" collapsed="false">
      <c r="A58" s="1" t="n">
        <v>14</v>
      </c>
      <c r="B58" s="1" t="s">
        <v>211</v>
      </c>
      <c r="C58" s="1" t="n">
        <v>2009</v>
      </c>
      <c r="D58" s="1" t="s">
        <v>217</v>
      </c>
      <c r="E58" s="1" t="s">
        <v>625</v>
      </c>
      <c r="F58" s="1" t="s">
        <v>3</v>
      </c>
      <c r="G58" s="1" t="s">
        <v>219</v>
      </c>
      <c r="H58" s="1" t="n">
        <v>0.1</v>
      </c>
      <c r="R58" s="30" t="n">
        <f aca="false">41+S58*49</f>
        <v>802.46</v>
      </c>
      <c r="S58" s="30" t="n">
        <v>15.54</v>
      </c>
      <c r="T58" s="30" t="n">
        <v>29.82</v>
      </c>
      <c r="U58" s="30" t="n">
        <v>2.7</v>
      </c>
    </row>
    <row r="59" customFormat="false" ht="12.8" hidden="false" customHeight="false" outlineLevel="0" collapsed="false">
      <c r="A59" s="1" t="n">
        <v>15</v>
      </c>
      <c r="B59" s="1" t="s">
        <v>220</v>
      </c>
      <c r="C59" s="1" t="n">
        <v>2012</v>
      </c>
      <c r="D59" s="1" t="s">
        <v>221</v>
      </c>
      <c r="E59" s="1" t="s">
        <v>626</v>
      </c>
      <c r="F59" s="1" t="s">
        <v>617</v>
      </c>
      <c r="G59" s="1" t="s">
        <v>618</v>
      </c>
      <c r="H59" s="1" t="n">
        <v>0</v>
      </c>
      <c r="J59" s="30" t="n">
        <v>542</v>
      </c>
      <c r="K59" s="30" t="n">
        <v>21.4</v>
      </c>
      <c r="L59" s="30" t="n">
        <v>41.3</v>
      </c>
      <c r="M59" s="30" t="n">
        <v>1.93</v>
      </c>
      <c r="N59" s="30" t="n">
        <v>1530.4</v>
      </c>
      <c r="O59" s="30" t="n">
        <v>70.6</v>
      </c>
      <c r="P59" s="30" t="n">
        <v>165</v>
      </c>
      <c r="Q59" s="30" t="n">
        <v>2.34</v>
      </c>
      <c r="R59" s="30" t="n">
        <f aca="false">N59</f>
        <v>1530.4</v>
      </c>
      <c r="AW59" s="30" t="n">
        <v>452</v>
      </c>
      <c r="AY59" s="30" t="n">
        <v>345</v>
      </c>
      <c r="BC59" s="30" t="n">
        <v>90</v>
      </c>
      <c r="BE59" s="30" t="n">
        <v>143</v>
      </c>
      <c r="BF59" s="30" t="n">
        <f aca="false">AW59/BC59</f>
        <v>5.02222222222222</v>
      </c>
      <c r="BH59" s="30" t="n">
        <f aca="false">AY59/BE59</f>
        <v>2.41258741258741</v>
      </c>
    </row>
    <row r="60" customFormat="false" ht="12.8" hidden="false" customHeight="false" outlineLevel="0" collapsed="false">
      <c r="A60" s="1" t="n">
        <v>15</v>
      </c>
      <c r="B60" s="1" t="s">
        <v>220</v>
      </c>
      <c r="C60" s="1" t="n">
        <v>2012</v>
      </c>
      <c r="D60" s="1" t="s">
        <v>221</v>
      </c>
      <c r="E60" s="1" t="s">
        <v>627</v>
      </c>
      <c r="F60" s="1" t="s">
        <v>3</v>
      </c>
      <c r="G60" s="1" t="s">
        <v>177</v>
      </c>
      <c r="H60" s="1" t="n">
        <v>2</v>
      </c>
      <c r="J60" s="30" t="n">
        <v>545.5</v>
      </c>
      <c r="K60" s="30" t="n">
        <v>21.5</v>
      </c>
      <c r="L60" s="30" t="n">
        <v>39.4</v>
      </c>
      <c r="M60" s="30" t="n">
        <v>1.83</v>
      </c>
      <c r="N60" s="30" t="n">
        <v>1554.9</v>
      </c>
      <c r="O60" s="30" t="n">
        <v>72.1</v>
      </c>
      <c r="P60" s="30" t="n">
        <v>168</v>
      </c>
      <c r="Q60" s="30" t="n">
        <v>2.33</v>
      </c>
      <c r="R60" s="30" t="n">
        <f aca="false">N60</f>
        <v>1554.9</v>
      </c>
      <c r="AW60" s="30" t="n">
        <v>466</v>
      </c>
      <c r="AY60" s="30" t="n">
        <v>438</v>
      </c>
      <c r="BC60" s="30" t="n">
        <v>83</v>
      </c>
      <c r="BE60" s="30" t="n">
        <v>94</v>
      </c>
      <c r="BF60" s="30" t="n">
        <f aca="false">AW60/BC60</f>
        <v>5.6144578313253</v>
      </c>
      <c r="BH60" s="30" t="n">
        <f aca="false">AY60/BE60</f>
        <v>4.65957446808511</v>
      </c>
    </row>
    <row r="61" customFormat="false" ht="12.8" hidden="false" customHeight="false" outlineLevel="0" collapsed="false">
      <c r="A61" s="1" t="n">
        <v>15</v>
      </c>
      <c r="B61" s="1" t="s">
        <v>220</v>
      </c>
      <c r="C61" s="1" t="n">
        <v>2012</v>
      </c>
      <c r="D61" s="1" t="s">
        <v>221</v>
      </c>
      <c r="E61" s="1" t="s">
        <v>627</v>
      </c>
      <c r="F61" s="1" t="s">
        <v>3</v>
      </c>
      <c r="G61" s="1" t="s">
        <v>177</v>
      </c>
      <c r="H61" s="1" t="n">
        <v>4</v>
      </c>
      <c r="J61" s="30" t="n">
        <v>551.5</v>
      </c>
      <c r="K61" s="30" t="n">
        <v>21.9</v>
      </c>
      <c r="L61" s="30" t="n">
        <v>38.9</v>
      </c>
      <c r="M61" s="30" t="n">
        <v>1.78</v>
      </c>
      <c r="N61" s="30" t="n">
        <v>1602.9</v>
      </c>
      <c r="O61" s="30" t="n">
        <v>75.1</v>
      </c>
      <c r="P61" s="30" t="n">
        <v>173</v>
      </c>
      <c r="Q61" s="30" t="n">
        <v>2.3</v>
      </c>
      <c r="R61" s="30" t="n">
        <f aca="false">N61</f>
        <v>1602.9</v>
      </c>
      <c r="AW61" s="30" t="n">
        <v>492</v>
      </c>
      <c r="AY61" s="30" t="n">
        <v>499</v>
      </c>
      <c r="BC61" s="30" t="n">
        <v>64</v>
      </c>
      <c r="BE61" s="30" t="n">
        <v>65</v>
      </c>
      <c r="BF61" s="30" t="n">
        <f aca="false">AW61/BC61</f>
        <v>7.6875</v>
      </c>
      <c r="BH61" s="30" t="n">
        <f aca="false">AY61/BE61</f>
        <v>7.67692307692308</v>
      </c>
    </row>
    <row r="62" customFormat="false" ht="12.8" hidden="false" customHeight="false" outlineLevel="0" collapsed="false">
      <c r="A62" s="1" t="n">
        <v>15</v>
      </c>
      <c r="B62" s="1" t="s">
        <v>220</v>
      </c>
      <c r="C62" s="1" t="n">
        <v>2012</v>
      </c>
      <c r="D62" s="1" t="s">
        <v>221</v>
      </c>
      <c r="E62" s="1" t="s">
        <v>627</v>
      </c>
      <c r="F62" s="1" t="s">
        <v>3</v>
      </c>
      <c r="G62" s="1" t="s">
        <v>177</v>
      </c>
      <c r="H62" s="1" t="n">
        <v>6</v>
      </c>
      <c r="J62" s="30" t="n">
        <v>545</v>
      </c>
      <c r="K62" s="30" t="n">
        <v>21.6</v>
      </c>
      <c r="L62" s="30" t="n">
        <v>34.7</v>
      </c>
      <c r="M62" s="30" t="n">
        <v>1.61</v>
      </c>
      <c r="N62" s="30" t="n">
        <v>1544.6</v>
      </c>
      <c r="O62" s="30" t="n">
        <v>71.4</v>
      </c>
      <c r="P62" s="30" t="n">
        <v>165</v>
      </c>
      <c r="Q62" s="30" t="n">
        <v>2.31</v>
      </c>
      <c r="R62" s="30" t="n">
        <f aca="false">N62</f>
        <v>1544.6</v>
      </c>
      <c r="AW62" s="30" t="n">
        <v>512</v>
      </c>
      <c r="AY62" s="30" t="n">
        <v>508</v>
      </c>
      <c r="BC62" s="30" t="n">
        <v>66</v>
      </c>
      <c r="BE62" s="30" t="n">
        <v>64</v>
      </c>
      <c r="BF62" s="30" t="n">
        <f aca="false">AW62/BC62</f>
        <v>7.75757575757576</v>
      </c>
      <c r="BH62" s="30" t="n">
        <f aca="false">AY62/BE62</f>
        <v>7.9375</v>
      </c>
    </row>
    <row r="63" customFormat="false" ht="12.8" hidden="false" customHeight="false" outlineLevel="0" collapsed="false">
      <c r="A63" s="1" t="n">
        <v>15</v>
      </c>
      <c r="B63" s="1" t="s">
        <v>220</v>
      </c>
      <c r="C63" s="1" t="n">
        <v>2012</v>
      </c>
      <c r="D63" s="1" t="s">
        <v>221</v>
      </c>
      <c r="E63" s="1" t="s">
        <v>627</v>
      </c>
      <c r="F63" s="1" t="s">
        <v>3</v>
      </c>
      <c r="G63" s="1" t="s">
        <v>177</v>
      </c>
      <c r="H63" s="1" t="n">
        <v>8</v>
      </c>
      <c r="J63" s="30" t="n">
        <v>534</v>
      </c>
      <c r="K63" s="30" t="n">
        <v>20.8</v>
      </c>
      <c r="L63" s="30" t="n">
        <v>35.4</v>
      </c>
      <c r="M63" s="30" t="n">
        <v>1.7</v>
      </c>
      <c r="N63" s="30" t="n">
        <v>1505.6</v>
      </c>
      <c r="O63" s="30" t="n">
        <v>69.4</v>
      </c>
      <c r="P63" s="30" t="n">
        <v>163</v>
      </c>
      <c r="Q63" s="30" t="n">
        <v>2.35</v>
      </c>
      <c r="R63" s="30" t="n">
        <f aca="false">N63</f>
        <v>1505.6</v>
      </c>
      <c r="AW63" s="30" t="n">
        <v>516</v>
      </c>
      <c r="AY63" s="30" t="n">
        <v>506</v>
      </c>
      <c r="BC63" s="30" t="n">
        <v>66</v>
      </c>
      <c r="BE63" s="30" t="n">
        <v>62</v>
      </c>
      <c r="BF63" s="30" t="n">
        <f aca="false">AW63/BC63</f>
        <v>7.81818181818182</v>
      </c>
      <c r="BH63" s="30" t="n">
        <f aca="false">AY63/BE63</f>
        <v>8.16129032258065</v>
      </c>
    </row>
    <row r="64" customFormat="false" ht="12.8" hidden="false" customHeight="false" outlineLevel="0" collapsed="false">
      <c r="A64" s="1" t="n">
        <v>16</v>
      </c>
      <c r="B64" s="1" t="s">
        <v>225</v>
      </c>
      <c r="C64" s="1" t="n">
        <v>2005</v>
      </c>
      <c r="D64" s="1" t="s">
        <v>181</v>
      </c>
      <c r="E64" s="1" t="s">
        <v>616</v>
      </c>
      <c r="F64" s="1" t="s">
        <v>617</v>
      </c>
      <c r="G64" s="1" t="s">
        <v>618</v>
      </c>
      <c r="H64" s="1" t="n">
        <v>0</v>
      </c>
      <c r="J64" s="30" t="n">
        <v>462.02</v>
      </c>
      <c r="K64" s="30" t="n">
        <v>29.93</v>
      </c>
      <c r="L64" s="30" t="n">
        <v>36.93</v>
      </c>
      <c r="M64" s="30" t="n">
        <v>1.23</v>
      </c>
      <c r="N64" s="30" t="n">
        <v>2188.02</v>
      </c>
      <c r="O64" s="30" t="n">
        <v>76.5</v>
      </c>
      <c r="P64" s="30" t="n">
        <v>132.95</v>
      </c>
      <c r="Q64" s="30" t="n">
        <v>1.75</v>
      </c>
      <c r="R64" s="30" t="n">
        <f aca="false">N64</f>
        <v>2188.02</v>
      </c>
      <c r="S64" s="30" t="n">
        <v>61.29</v>
      </c>
      <c r="T64" s="30" t="n">
        <v>98.34</v>
      </c>
      <c r="U64" s="30" t="n">
        <v>1.647</v>
      </c>
      <c r="AW64" s="30" t="n">
        <v>1325</v>
      </c>
      <c r="BC64" s="30" t="n">
        <v>199</v>
      </c>
      <c r="BF64" s="30" t="n">
        <f aca="false">AW64/BC64</f>
        <v>6.65829145728643</v>
      </c>
    </row>
    <row r="65" customFormat="false" ht="12.8" hidden="false" customHeight="false" outlineLevel="0" collapsed="false">
      <c r="A65" s="1" t="n">
        <v>16</v>
      </c>
      <c r="B65" s="1" t="s">
        <v>225</v>
      </c>
      <c r="C65" s="1" t="n">
        <v>2005</v>
      </c>
      <c r="D65" s="1" t="s">
        <v>181</v>
      </c>
      <c r="E65" s="1" t="s">
        <v>628</v>
      </c>
      <c r="F65" s="1" t="s">
        <v>178</v>
      </c>
      <c r="G65" s="1" t="s">
        <v>177</v>
      </c>
      <c r="H65" s="1" t="n">
        <v>50000</v>
      </c>
      <c r="J65" s="30" t="n">
        <v>477.98</v>
      </c>
      <c r="K65" s="30" t="n">
        <v>31.07</v>
      </c>
      <c r="L65" s="30" t="n">
        <v>37</v>
      </c>
      <c r="M65" s="30" t="n">
        <v>1.29</v>
      </c>
      <c r="N65" s="30" t="n">
        <v>2257.88</v>
      </c>
      <c r="O65" s="30" t="n">
        <v>78.95</v>
      </c>
      <c r="P65" s="30" t="n">
        <v>135.5</v>
      </c>
      <c r="Q65" s="30" t="n">
        <v>1.74</v>
      </c>
      <c r="R65" s="30" t="n">
        <f aca="false">N65</f>
        <v>2257.88</v>
      </c>
      <c r="S65" s="30" t="n">
        <v>63.28</v>
      </c>
      <c r="T65" s="30" t="n">
        <v>98.83</v>
      </c>
      <c r="U65" s="30" t="n">
        <v>1.619</v>
      </c>
      <c r="AW65" s="30" t="n">
        <v>1286</v>
      </c>
      <c r="BC65" s="30" t="n">
        <v>207</v>
      </c>
      <c r="BF65" s="30" t="n">
        <f aca="false">AW65/BC65</f>
        <v>6.21256038647343</v>
      </c>
    </row>
    <row r="66" customFormat="false" ht="12.8" hidden="false" customHeight="false" outlineLevel="0" collapsed="false">
      <c r="A66" s="1" t="n">
        <v>17</v>
      </c>
      <c r="B66" s="1" t="s">
        <v>225</v>
      </c>
      <c r="C66" s="1" t="n">
        <v>2005</v>
      </c>
      <c r="D66" s="1" t="s">
        <v>181</v>
      </c>
      <c r="E66" s="1" t="s">
        <v>616</v>
      </c>
      <c r="F66" s="1" t="s">
        <v>617</v>
      </c>
      <c r="G66" s="1" t="s">
        <v>618</v>
      </c>
      <c r="H66" s="1" t="n">
        <v>0</v>
      </c>
      <c r="J66" s="30" t="n">
        <v>462.02</v>
      </c>
      <c r="K66" s="30" t="n">
        <v>29.93</v>
      </c>
      <c r="L66" s="30" t="n">
        <v>36.93</v>
      </c>
      <c r="M66" s="30" t="n">
        <v>1.23</v>
      </c>
      <c r="N66" s="30" t="n">
        <v>2188.02</v>
      </c>
      <c r="O66" s="30" t="n">
        <v>76.5</v>
      </c>
      <c r="P66" s="30" t="n">
        <v>132.95</v>
      </c>
      <c r="Q66" s="30" t="n">
        <v>1.75</v>
      </c>
      <c r="R66" s="30" t="n">
        <f aca="false">N66</f>
        <v>2188.02</v>
      </c>
      <c r="S66" s="30" t="n">
        <v>61.29</v>
      </c>
      <c r="T66" s="30" t="n">
        <v>98.34</v>
      </c>
      <c r="U66" s="30" t="n">
        <v>1.647</v>
      </c>
      <c r="AW66" s="30" t="n">
        <v>1325</v>
      </c>
      <c r="BC66" s="30" t="n">
        <v>199</v>
      </c>
      <c r="BF66" s="30" t="n">
        <f aca="false">AW66/BC66</f>
        <v>6.65829145728643</v>
      </c>
    </row>
    <row r="67" customFormat="false" ht="12.8" hidden="false" customHeight="false" outlineLevel="0" collapsed="false">
      <c r="A67" s="1" t="n">
        <v>17</v>
      </c>
      <c r="B67" s="1" t="s">
        <v>225</v>
      </c>
      <c r="C67" s="1" t="n">
        <v>2005</v>
      </c>
      <c r="D67" s="1" t="s">
        <v>181</v>
      </c>
      <c r="E67" s="1" t="s">
        <v>629</v>
      </c>
      <c r="F67" s="1" t="s">
        <v>178</v>
      </c>
      <c r="G67" s="1" t="s">
        <v>177</v>
      </c>
      <c r="H67" s="1" t="n">
        <v>50000</v>
      </c>
      <c r="J67" s="30" t="n">
        <v>470</v>
      </c>
      <c r="K67" s="30" t="n">
        <v>30.5</v>
      </c>
      <c r="L67" s="30" t="n">
        <v>36.93</v>
      </c>
      <c r="M67" s="30" t="n">
        <v>1.21</v>
      </c>
      <c r="N67" s="30" t="n">
        <v>2241.98</v>
      </c>
      <c r="O67" s="30" t="n">
        <v>78.59</v>
      </c>
      <c r="P67" s="30" t="n">
        <v>136</v>
      </c>
      <c r="Q67" s="30" t="n">
        <v>1.75</v>
      </c>
      <c r="R67" s="30" t="n">
        <f aca="false">N67</f>
        <v>2241.98</v>
      </c>
      <c r="S67" s="30" t="n">
        <v>62.83</v>
      </c>
      <c r="T67" s="30" t="n">
        <v>99.54</v>
      </c>
      <c r="U67" s="30" t="n">
        <v>1.639</v>
      </c>
      <c r="AW67" s="30" t="n">
        <v>1386</v>
      </c>
      <c r="BC67" s="30" t="n">
        <v>204</v>
      </c>
      <c r="BF67" s="30" t="n">
        <f aca="false">AW67/BC67</f>
        <v>6.79411764705882</v>
      </c>
    </row>
    <row r="68" customFormat="false" ht="12.8" hidden="false" customHeight="false" outlineLevel="0" collapsed="false">
      <c r="A68" s="1" t="n">
        <v>18</v>
      </c>
      <c r="B68" s="1" t="s">
        <v>225</v>
      </c>
      <c r="C68" s="1" t="n">
        <v>2005</v>
      </c>
      <c r="D68" s="1" t="s">
        <v>181</v>
      </c>
      <c r="E68" s="1" t="s">
        <v>616</v>
      </c>
      <c r="F68" s="1" t="s">
        <v>617</v>
      </c>
      <c r="G68" s="1" t="s">
        <v>618</v>
      </c>
      <c r="H68" s="1" t="n">
        <v>0</v>
      </c>
      <c r="J68" s="30" t="n">
        <v>462.02</v>
      </c>
      <c r="K68" s="30" t="n">
        <v>29.93</v>
      </c>
      <c r="L68" s="30" t="n">
        <v>36.93</v>
      </c>
      <c r="M68" s="30" t="n">
        <v>1.23</v>
      </c>
      <c r="N68" s="30" t="n">
        <v>2188.02</v>
      </c>
      <c r="O68" s="30" t="n">
        <v>76.5</v>
      </c>
      <c r="P68" s="30" t="n">
        <v>132.95</v>
      </c>
      <c r="Q68" s="30" t="n">
        <v>1.75</v>
      </c>
      <c r="R68" s="30" t="n">
        <f aca="false">N68</f>
        <v>2188.02</v>
      </c>
      <c r="S68" s="30" t="n">
        <v>61.29</v>
      </c>
      <c r="T68" s="30" t="n">
        <v>98.34</v>
      </c>
      <c r="U68" s="30" t="n">
        <v>1.647</v>
      </c>
      <c r="AW68" s="30" t="n">
        <v>1325</v>
      </c>
      <c r="BC68" s="30" t="n">
        <v>199</v>
      </c>
      <c r="BF68" s="30" t="n">
        <f aca="false">AW68/BC68</f>
        <v>6.65829145728643</v>
      </c>
    </row>
    <row r="69" customFormat="false" ht="12.8" hidden="false" customHeight="false" outlineLevel="0" collapsed="false">
      <c r="A69" s="1" t="n">
        <v>18</v>
      </c>
      <c r="B69" s="1" t="s">
        <v>225</v>
      </c>
      <c r="C69" s="1" t="n">
        <v>2005</v>
      </c>
      <c r="D69" s="1" t="s">
        <v>181</v>
      </c>
      <c r="E69" s="1" t="s">
        <v>630</v>
      </c>
      <c r="F69" s="1" t="s">
        <v>178</v>
      </c>
      <c r="G69" s="1" t="s">
        <v>177</v>
      </c>
      <c r="H69" s="1" t="n">
        <v>50000</v>
      </c>
      <c r="J69" s="30" t="n">
        <v>458.94</v>
      </c>
      <c r="K69" s="30" t="n">
        <v>29.71</v>
      </c>
      <c r="L69" s="30" t="n">
        <v>35.79</v>
      </c>
      <c r="M69" s="30" t="n">
        <v>1.21</v>
      </c>
      <c r="N69" s="30" t="n">
        <v>2208.04</v>
      </c>
      <c r="O69" s="30" t="n">
        <v>77.55</v>
      </c>
      <c r="P69" s="30" t="n">
        <v>134.5</v>
      </c>
      <c r="Q69" s="30" t="n">
        <v>1.75</v>
      </c>
      <c r="R69" s="30" t="n">
        <f aca="false">N69</f>
        <v>2208.04</v>
      </c>
      <c r="S69" s="30" t="n">
        <v>61.86</v>
      </c>
      <c r="T69" s="30" t="n">
        <v>98.34</v>
      </c>
      <c r="U69" s="30" t="n">
        <v>1.638</v>
      </c>
      <c r="AW69" s="30" t="n">
        <v>1400</v>
      </c>
      <c r="BC69" s="30" t="n">
        <v>211</v>
      </c>
      <c r="BF69" s="30" t="n">
        <f aca="false">AW69/BC69</f>
        <v>6.63507109004739</v>
      </c>
    </row>
    <row r="70" customFormat="false" ht="12.8" hidden="false" customHeight="false" outlineLevel="0" collapsed="false">
      <c r="A70" s="1" t="n">
        <v>19</v>
      </c>
      <c r="B70" s="1" t="s">
        <v>231</v>
      </c>
      <c r="C70" s="1" t="n">
        <v>2010</v>
      </c>
      <c r="D70" s="1" t="s">
        <v>170</v>
      </c>
      <c r="E70" s="1" t="s">
        <v>616</v>
      </c>
      <c r="F70" s="1" t="s">
        <v>617</v>
      </c>
      <c r="G70" s="1" t="s">
        <v>618</v>
      </c>
      <c r="H70" s="1" t="n">
        <v>0</v>
      </c>
      <c r="R70" s="30" t="n">
        <v>1265</v>
      </c>
      <c r="S70" s="30" t="n">
        <v>43.82</v>
      </c>
      <c r="T70" s="30" t="n">
        <v>64.4</v>
      </c>
      <c r="U70" s="30" t="n">
        <f aca="false">T70/S70</f>
        <v>1.46964856230032</v>
      </c>
      <c r="BJ70" s="30" t="n">
        <v>8.3</v>
      </c>
    </row>
    <row r="71" customFormat="false" ht="12.8" hidden="false" customHeight="false" outlineLevel="0" collapsed="false">
      <c r="A71" s="1" t="n">
        <v>19</v>
      </c>
      <c r="B71" s="1" t="s">
        <v>231</v>
      </c>
      <c r="C71" s="1" t="n">
        <v>2010</v>
      </c>
      <c r="D71" s="1" t="s">
        <v>170</v>
      </c>
      <c r="E71" s="1" t="s">
        <v>232</v>
      </c>
      <c r="F71" s="1" t="s">
        <v>3</v>
      </c>
      <c r="G71" s="1" t="s">
        <v>179</v>
      </c>
      <c r="H71" s="1" t="n">
        <v>0.5</v>
      </c>
      <c r="R71" s="30" t="n">
        <v>1396</v>
      </c>
      <c r="S71" s="30" t="n">
        <v>48.5</v>
      </c>
      <c r="T71" s="30" t="n">
        <v>66.5</v>
      </c>
      <c r="U71" s="30" t="n">
        <f aca="false">T71/S71</f>
        <v>1.37113402061856</v>
      </c>
      <c r="BJ71" s="30" t="n">
        <v>4.7</v>
      </c>
    </row>
    <row r="72" customFormat="false" ht="12.8" hidden="false" customHeight="false" outlineLevel="0" collapsed="false">
      <c r="A72" s="1" t="n">
        <v>19</v>
      </c>
      <c r="B72" s="1" t="s">
        <v>231</v>
      </c>
      <c r="C72" s="1" t="n">
        <v>2010</v>
      </c>
      <c r="D72" s="1" t="s">
        <v>170</v>
      </c>
      <c r="E72" s="1" t="s">
        <v>232</v>
      </c>
      <c r="F72" s="1" t="s">
        <v>3</v>
      </c>
      <c r="G72" s="1" t="s">
        <v>179</v>
      </c>
      <c r="H72" s="1" t="n">
        <v>1</v>
      </c>
      <c r="R72" s="30" t="n">
        <v>1415</v>
      </c>
      <c r="S72" s="30" t="n">
        <v>49.18</v>
      </c>
      <c r="T72" s="30" t="n">
        <v>67.2</v>
      </c>
      <c r="U72" s="30" t="n">
        <f aca="false">T72/S72</f>
        <v>1.36640910939406</v>
      </c>
      <c r="BJ72" s="30" t="n">
        <v>4.5</v>
      </c>
    </row>
    <row r="73" customFormat="false" ht="12.8" hidden="false" customHeight="false" outlineLevel="0" collapsed="false">
      <c r="A73" s="1" t="n">
        <v>20</v>
      </c>
      <c r="B73" s="1" t="s">
        <v>233</v>
      </c>
      <c r="C73" s="1" t="n">
        <v>2010</v>
      </c>
      <c r="D73" s="1" t="s">
        <v>170</v>
      </c>
      <c r="E73" s="1" t="s">
        <v>616</v>
      </c>
      <c r="F73" s="1" t="s">
        <v>617</v>
      </c>
      <c r="G73" s="1" t="s">
        <v>618</v>
      </c>
      <c r="H73" s="1" t="n">
        <v>0</v>
      </c>
      <c r="R73" s="30" t="n">
        <v>694.15</v>
      </c>
      <c r="S73" s="30" t="n">
        <v>40.34</v>
      </c>
      <c r="T73" s="30" t="n">
        <v>59.65</v>
      </c>
      <c r="U73" s="30" t="n">
        <v>1.44</v>
      </c>
      <c r="AW73" s="30" t="n">
        <v>983.85</v>
      </c>
      <c r="AX73" s="30" t="n">
        <v>782.83</v>
      </c>
      <c r="BC73" s="30" t="n">
        <v>110.86</v>
      </c>
      <c r="BD73" s="30" t="n">
        <v>111.28</v>
      </c>
      <c r="BF73" s="30" t="n">
        <f aca="false">AW73/BC73</f>
        <v>8.87470683745264</v>
      </c>
      <c r="BG73" s="30" t="n">
        <f aca="false">AX73/BD73</f>
        <v>7.0347771387491</v>
      </c>
    </row>
    <row r="74" customFormat="false" ht="12.8" hidden="false" customHeight="false" outlineLevel="0" collapsed="false">
      <c r="A74" s="1" t="n">
        <v>20</v>
      </c>
      <c r="B74" s="1" t="s">
        <v>233</v>
      </c>
      <c r="C74" s="1" t="n">
        <v>2010</v>
      </c>
      <c r="D74" s="1" t="s">
        <v>170</v>
      </c>
      <c r="E74" s="1" t="s">
        <v>631</v>
      </c>
      <c r="F74" s="1" t="s">
        <v>176</v>
      </c>
      <c r="G74" s="1" t="s">
        <v>219</v>
      </c>
      <c r="H74" s="1" t="n">
        <v>6.7E-006</v>
      </c>
      <c r="R74" s="30" t="n">
        <v>742.55</v>
      </c>
      <c r="S74" s="30" t="n">
        <v>42.64</v>
      </c>
      <c r="T74" s="30" t="n">
        <v>60</v>
      </c>
      <c r="U74" s="30" t="n">
        <v>1.4</v>
      </c>
      <c r="AW74" s="30" t="n">
        <v>1078.25</v>
      </c>
      <c r="AX74" s="30" t="n">
        <v>1014.94</v>
      </c>
      <c r="BC74" s="30" t="n">
        <v>125.83</v>
      </c>
      <c r="BD74" s="30" t="n">
        <v>139.05</v>
      </c>
      <c r="BF74" s="30" t="n">
        <f aca="false">AW74/BC74</f>
        <v>8.56910116824287</v>
      </c>
      <c r="BG74" s="30" t="n">
        <f aca="false">AX74/BD74</f>
        <v>7.29910104279036</v>
      </c>
    </row>
    <row r="75" customFormat="false" ht="12.8" hidden="false" customHeight="false" outlineLevel="0" collapsed="false">
      <c r="A75" s="1" t="n">
        <v>21</v>
      </c>
      <c r="B75" s="1" t="s">
        <v>233</v>
      </c>
      <c r="C75" s="1" t="n">
        <v>2010</v>
      </c>
      <c r="D75" s="1" t="s">
        <v>170</v>
      </c>
      <c r="E75" s="1" t="s">
        <v>616</v>
      </c>
      <c r="F75" s="1" t="s">
        <v>617</v>
      </c>
      <c r="G75" s="1" t="s">
        <v>618</v>
      </c>
      <c r="H75" s="1" t="n">
        <v>0</v>
      </c>
      <c r="R75" s="30" t="n">
        <v>394.11</v>
      </c>
      <c r="S75" s="30" t="n">
        <v>15.02</v>
      </c>
      <c r="T75" s="30" t="n">
        <v>46.2</v>
      </c>
      <c r="U75" s="30" t="n">
        <v>3.15</v>
      </c>
      <c r="AW75" s="30" t="n">
        <v>879.59</v>
      </c>
      <c r="AX75" s="30" t="n">
        <v>699.82</v>
      </c>
      <c r="BC75" s="30" t="n">
        <v>92.82</v>
      </c>
      <c r="BD75" s="30" t="n">
        <v>93.65</v>
      </c>
      <c r="BF75" s="30" t="n">
        <f aca="false">AW75/BC75</f>
        <v>9.47629821159233</v>
      </c>
      <c r="BG75" s="30" t="n">
        <f aca="false">AX75/BD75</f>
        <v>7.4727175654031</v>
      </c>
    </row>
    <row r="76" customFormat="false" ht="12.8" hidden="false" customHeight="false" outlineLevel="0" collapsed="false">
      <c r="A76" s="1" t="n">
        <v>21</v>
      </c>
      <c r="B76" s="1" t="s">
        <v>233</v>
      </c>
      <c r="C76" s="1" t="n">
        <v>2010</v>
      </c>
      <c r="D76" s="1" t="s">
        <v>170</v>
      </c>
      <c r="E76" s="1" t="s">
        <v>631</v>
      </c>
      <c r="F76" s="1" t="s">
        <v>176</v>
      </c>
      <c r="G76" s="1" t="s">
        <v>219</v>
      </c>
      <c r="H76" s="1" t="n">
        <v>6.7E-006</v>
      </c>
      <c r="R76" s="30" t="n">
        <v>368.9</v>
      </c>
      <c r="S76" s="30" t="n">
        <v>15.22</v>
      </c>
      <c r="T76" s="30" t="n">
        <v>46.93</v>
      </c>
      <c r="U76" s="30" t="n">
        <v>2.99</v>
      </c>
      <c r="AW76" s="30" t="n">
        <v>1008.31</v>
      </c>
      <c r="AX76" s="30" t="n">
        <v>827.15</v>
      </c>
      <c r="BC76" s="30" t="n">
        <v>114.54</v>
      </c>
      <c r="BD76" s="30" t="n">
        <v>104.69</v>
      </c>
      <c r="BF76" s="30" t="n">
        <f aca="false">AW76/BC76</f>
        <v>8.8031255456609</v>
      </c>
      <c r="BG76" s="30" t="n">
        <f aca="false">AX76/BD76</f>
        <v>7.90094564905913</v>
      </c>
    </row>
    <row r="77" customFormat="false" ht="12.8" hidden="false" customHeight="false" outlineLevel="0" collapsed="false">
      <c r="A77" s="1" t="n">
        <v>22</v>
      </c>
      <c r="B77" s="1" t="s">
        <v>235</v>
      </c>
      <c r="C77" s="1" t="n">
        <v>2010</v>
      </c>
      <c r="D77" s="1" t="s">
        <v>197</v>
      </c>
      <c r="E77" s="1" t="s">
        <v>616</v>
      </c>
      <c r="F77" s="1" t="s">
        <v>617</v>
      </c>
      <c r="G77" s="1" t="s">
        <v>618</v>
      </c>
      <c r="H77" s="1" t="n">
        <v>0</v>
      </c>
      <c r="R77" s="30" t="n">
        <v>685</v>
      </c>
      <c r="S77" s="30" t="n">
        <v>24.46</v>
      </c>
      <c r="T77" s="30" t="n">
        <v>53.16</v>
      </c>
      <c r="U77" s="30" t="n">
        <v>2.17</v>
      </c>
    </row>
    <row r="78" customFormat="false" ht="12.8" hidden="false" customHeight="false" outlineLevel="0" collapsed="false">
      <c r="A78" s="1" t="n">
        <v>22</v>
      </c>
      <c r="B78" s="1" t="s">
        <v>235</v>
      </c>
      <c r="C78" s="1" t="n">
        <v>2010</v>
      </c>
      <c r="D78" s="1" t="s">
        <v>197</v>
      </c>
      <c r="E78" s="1" t="s">
        <v>632</v>
      </c>
      <c r="F78" s="1" t="s">
        <v>3</v>
      </c>
      <c r="G78" s="1" t="s">
        <v>177</v>
      </c>
      <c r="H78" s="1" t="n">
        <v>200</v>
      </c>
      <c r="R78" s="30" t="n">
        <v>872</v>
      </c>
      <c r="S78" s="30" t="n">
        <v>31.14</v>
      </c>
      <c r="T78" s="30" t="n">
        <v>57.68</v>
      </c>
      <c r="U78" s="30" t="n">
        <v>1.85</v>
      </c>
    </row>
    <row r="79" customFormat="false" ht="12.8" hidden="false" customHeight="false" outlineLevel="0" collapsed="false">
      <c r="A79" s="1" t="n">
        <v>23</v>
      </c>
      <c r="B79" s="1" t="s">
        <v>235</v>
      </c>
      <c r="C79" s="1" t="n">
        <v>2010</v>
      </c>
      <c r="D79" s="1" t="s">
        <v>197</v>
      </c>
      <c r="E79" s="1" t="s">
        <v>616</v>
      </c>
      <c r="F79" s="1" t="s">
        <v>617</v>
      </c>
      <c r="G79" s="1" t="s">
        <v>618</v>
      </c>
      <c r="H79" s="1" t="n">
        <v>0</v>
      </c>
      <c r="R79" s="30" t="n">
        <v>685</v>
      </c>
      <c r="S79" s="30" t="n">
        <v>24.46</v>
      </c>
      <c r="T79" s="30" t="n">
        <v>53.16</v>
      </c>
      <c r="U79" s="30" t="n">
        <v>2.17</v>
      </c>
    </row>
    <row r="80" customFormat="false" ht="12.8" hidden="false" customHeight="false" outlineLevel="0" collapsed="false">
      <c r="A80" s="1" t="n">
        <v>23</v>
      </c>
      <c r="B80" s="1" t="s">
        <v>235</v>
      </c>
      <c r="C80" s="1" t="n">
        <v>2010</v>
      </c>
      <c r="D80" s="1" t="s">
        <v>197</v>
      </c>
      <c r="E80" s="1" t="s">
        <v>633</v>
      </c>
      <c r="F80" s="1" t="s">
        <v>3</v>
      </c>
      <c r="G80" s="1" t="s">
        <v>177</v>
      </c>
      <c r="H80" s="1" t="n">
        <v>200</v>
      </c>
      <c r="R80" s="30" t="n">
        <v>892</v>
      </c>
      <c r="S80" s="30" t="n">
        <v>31.86</v>
      </c>
      <c r="T80" s="30" t="n">
        <v>59.22</v>
      </c>
      <c r="U80" s="30" t="n">
        <v>1.86</v>
      </c>
    </row>
    <row r="81" customFormat="false" ht="12.8" hidden="false" customHeight="false" outlineLevel="0" collapsed="false">
      <c r="A81" s="1" t="n">
        <v>24</v>
      </c>
      <c r="B81" s="1" t="s">
        <v>235</v>
      </c>
      <c r="C81" s="1" t="n">
        <v>2010</v>
      </c>
      <c r="D81" s="1" t="s">
        <v>197</v>
      </c>
      <c r="E81" s="1" t="s">
        <v>616</v>
      </c>
      <c r="F81" s="1" t="s">
        <v>617</v>
      </c>
      <c r="G81" s="1" t="s">
        <v>618</v>
      </c>
      <c r="H81" s="1" t="n">
        <v>0</v>
      </c>
      <c r="R81" s="30" t="n">
        <v>685</v>
      </c>
      <c r="S81" s="30" t="n">
        <v>24.46</v>
      </c>
      <c r="T81" s="30" t="n">
        <v>53.16</v>
      </c>
      <c r="U81" s="30" t="n">
        <v>2.17</v>
      </c>
    </row>
    <row r="82" customFormat="false" ht="12.8" hidden="false" customHeight="false" outlineLevel="0" collapsed="false">
      <c r="A82" s="1" t="n">
        <v>24</v>
      </c>
      <c r="B82" s="1" t="s">
        <v>235</v>
      </c>
      <c r="C82" s="1" t="n">
        <v>2010</v>
      </c>
      <c r="D82" s="1" t="s">
        <v>197</v>
      </c>
      <c r="E82" s="1" t="s">
        <v>634</v>
      </c>
      <c r="F82" s="1" t="s">
        <v>3</v>
      </c>
      <c r="G82" s="1" t="s">
        <v>177</v>
      </c>
      <c r="H82" s="1" t="n">
        <v>55</v>
      </c>
      <c r="R82" s="30" t="n">
        <v>898</v>
      </c>
      <c r="S82" s="30" t="n">
        <v>32.07</v>
      </c>
      <c r="T82" s="30" t="n">
        <v>57.92</v>
      </c>
      <c r="U82" s="30" t="n">
        <v>1.81</v>
      </c>
    </row>
    <row r="83" customFormat="false" ht="12.8" hidden="false" customHeight="false" outlineLevel="0" collapsed="false">
      <c r="A83" s="1" t="n">
        <v>25</v>
      </c>
      <c r="B83" s="1" t="s">
        <v>192</v>
      </c>
      <c r="C83" s="1" t="n">
        <v>2018</v>
      </c>
      <c r="D83" s="1" t="s">
        <v>181</v>
      </c>
      <c r="E83" s="1" t="s">
        <v>616</v>
      </c>
      <c r="F83" s="1" t="s">
        <v>617</v>
      </c>
      <c r="G83" s="1" t="s">
        <v>618</v>
      </c>
      <c r="H83" s="1" t="n">
        <v>0</v>
      </c>
      <c r="J83" s="2" t="n">
        <v>1137.94</v>
      </c>
      <c r="K83" s="30" t="n">
        <v>52.14</v>
      </c>
      <c r="L83" s="30" t="n">
        <v>60.95</v>
      </c>
      <c r="M83" s="30" t="n">
        <v>1.169</v>
      </c>
      <c r="N83" s="30" t="n">
        <v>3328.03</v>
      </c>
      <c r="O83" s="30" t="n">
        <v>104.29</v>
      </c>
      <c r="P83" s="30" t="n">
        <v>179.52</v>
      </c>
      <c r="Q83" s="30" t="n">
        <v>1.732</v>
      </c>
      <c r="R83" s="30" t="n">
        <f aca="false">N83</f>
        <v>3328.03</v>
      </c>
      <c r="S83" s="30" t="n">
        <v>78.21</v>
      </c>
      <c r="T83" s="30" t="n">
        <v>120.44</v>
      </c>
      <c r="U83" s="30" t="n">
        <v>1.54</v>
      </c>
      <c r="BJ83" s="30" t="n">
        <v>5</v>
      </c>
      <c r="BK83" s="30" t="n">
        <v>76.8</v>
      </c>
      <c r="BL83" s="30" t="n">
        <v>22.7</v>
      </c>
      <c r="BM83" s="30" t="n">
        <v>19.1</v>
      </c>
      <c r="BN83" s="30" t="n">
        <v>11.2</v>
      </c>
    </row>
    <row r="84" customFormat="false" ht="12.8" hidden="false" customHeight="false" outlineLevel="0" collapsed="false">
      <c r="A84" s="1" t="n">
        <v>25</v>
      </c>
      <c r="B84" s="1" t="s">
        <v>192</v>
      </c>
      <c r="C84" s="1" t="n">
        <v>2018</v>
      </c>
      <c r="D84" s="1" t="s">
        <v>181</v>
      </c>
      <c r="E84" s="1" t="s">
        <v>193</v>
      </c>
      <c r="F84" s="1" t="s">
        <v>178</v>
      </c>
      <c r="G84" s="1" t="s">
        <v>177</v>
      </c>
      <c r="H84" s="1" t="n">
        <v>1000</v>
      </c>
      <c r="J84" s="2" t="n">
        <v>1141.93</v>
      </c>
      <c r="K84" s="30" t="n">
        <v>52.33</v>
      </c>
      <c r="L84" s="30" t="n">
        <v>60.48</v>
      </c>
      <c r="M84" s="30" t="n">
        <v>1.158</v>
      </c>
      <c r="N84" s="30" t="n">
        <v>3340.84</v>
      </c>
      <c r="O84" s="30" t="n">
        <v>104.71</v>
      </c>
      <c r="P84" s="30" t="n">
        <v>179.43</v>
      </c>
      <c r="Q84" s="30" t="n">
        <v>1.733</v>
      </c>
      <c r="R84" s="30" t="n">
        <f aca="false">N84</f>
        <v>3340.84</v>
      </c>
      <c r="S84" s="30" t="n">
        <v>78.52</v>
      </c>
      <c r="T84" s="30" t="n">
        <v>120.69</v>
      </c>
      <c r="U84" s="30" t="n">
        <v>1.537</v>
      </c>
      <c r="BJ84" s="30" t="n">
        <v>3.3</v>
      </c>
      <c r="BK84" s="30" t="n">
        <v>77.1</v>
      </c>
      <c r="BL84" s="30" t="n">
        <v>22.5</v>
      </c>
      <c r="BM84" s="30" t="n">
        <v>19.8</v>
      </c>
      <c r="BN84" s="30" t="n">
        <v>9.5</v>
      </c>
    </row>
    <row r="85" customFormat="false" ht="12.8" hidden="false" customHeight="false" outlineLevel="0" collapsed="false">
      <c r="A85" s="1" t="n">
        <v>25</v>
      </c>
      <c r="B85" s="1" t="s">
        <v>192</v>
      </c>
      <c r="C85" s="1" t="n">
        <v>2018</v>
      </c>
      <c r="D85" s="1" t="s">
        <v>181</v>
      </c>
      <c r="E85" s="1" t="s">
        <v>193</v>
      </c>
      <c r="F85" s="1" t="s">
        <v>178</v>
      </c>
      <c r="G85" s="1" t="s">
        <v>177</v>
      </c>
      <c r="H85" s="1" t="n">
        <v>2000</v>
      </c>
      <c r="J85" s="2" t="n">
        <v>1127.02</v>
      </c>
      <c r="K85" s="30" t="n">
        <v>51.62</v>
      </c>
      <c r="L85" s="30" t="n">
        <v>59.62</v>
      </c>
      <c r="M85" s="30" t="n">
        <v>1.157</v>
      </c>
      <c r="N85" s="30" t="n">
        <v>3329.92</v>
      </c>
      <c r="O85" s="30" t="n">
        <v>104.9</v>
      </c>
      <c r="P85" s="30" t="n">
        <v>178.95</v>
      </c>
      <c r="Q85" s="30" t="n">
        <v>1.722</v>
      </c>
      <c r="R85" s="30" t="n">
        <f aca="false">N85</f>
        <v>3329.92</v>
      </c>
      <c r="S85" s="30" t="n">
        <v>78.26</v>
      </c>
      <c r="T85" s="30" t="n">
        <v>119.89</v>
      </c>
      <c r="U85" s="30" t="n">
        <v>1.532</v>
      </c>
      <c r="BJ85" s="30" t="n">
        <v>2.5</v>
      </c>
      <c r="BK85" s="30" t="n">
        <v>76.6</v>
      </c>
      <c r="BL85" s="30" t="n">
        <v>22.5</v>
      </c>
      <c r="BM85" s="30" t="n">
        <v>19.8</v>
      </c>
      <c r="BN85" s="30" t="n">
        <v>10.4</v>
      </c>
    </row>
    <row r="86" customFormat="false" ht="12.8" hidden="false" customHeight="false" outlineLevel="0" collapsed="false">
      <c r="A86" s="1" t="n">
        <v>25</v>
      </c>
      <c r="B86" s="1" t="s">
        <v>192</v>
      </c>
      <c r="C86" s="1" t="n">
        <v>2018</v>
      </c>
      <c r="D86" s="1" t="s">
        <v>181</v>
      </c>
      <c r="E86" s="1" t="s">
        <v>193</v>
      </c>
      <c r="F86" s="1" t="s">
        <v>178</v>
      </c>
      <c r="G86" s="1" t="s">
        <v>177</v>
      </c>
      <c r="H86" s="1" t="n">
        <v>3000</v>
      </c>
      <c r="J86" s="2" t="n">
        <v>1127.02</v>
      </c>
      <c r="K86" s="30" t="n">
        <v>51.62</v>
      </c>
      <c r="L86" s="30" t="n">
        <v>59.29</v>
      </c>
      <c r="M86" s="30" t="n">
        <v>1.152</v>
      </c>
      <c r="N86" s="30" t="n">
        <v>3359.11</v>
      </c>
      <c r="O86" s="30" t="n">
        <v>106.29</v>
      </c>
      <c r="P86" s="30" t="n">
        <v>180.24</v>
      </c>
      <c r="Q86" s="30" t="n">
        <v>1.727</v>
      </c>
      <c r="R86" s="30" t="n">
        <f aca="false">N86</f>
        <v>3359.11</v>
      </c>
      <c r="S86" s="30" t="n">
        <v>78.95</v>
      </c>
      <c r="T86" s="30" t="n">
        <v>120.95</v>
      </c>
      <c r="U86" s="30" t="n">
        <v>1.532</v>
      </c>
      <c r="BJ86" s="30" t="n">
        <v>6.7</v>
      </c>
      <c r="BK86" s="30" t="n">
        <v>77.2</v>
      </c>
      <c r="BL86" s="30" t="n">
        <v>22.9</v>
      </c>
      <c r="BM86" s="30" t="n">
        <v>19.9</v>
      </c>
      <c r="BN86" s="30" t="n">
        <v>8.9</v>
      </c>
    </row>
    <row r="87" customFormat="false" ht="12.8" hidden="false" customHeight="false" outlineLevel="0" collapsed="false">
      <c r="A87" s="1" t="n">
        <v>25</v>
      </c>
      <c r="B87" s="1" t="s">
        <v>192</v>
      </c>
      <c r="C87" s="1" t="n">
        <v>2018</v>
      </c>
      <c r="D87" s="1" t="s">
        <v>181</v>
      </c>
      <c r="E87" s="1" t="s">
        <v>193</v>
      </c>
      <c r="F87" s="1" t="s">
        <v>178</v>
      </c>
      <c r="G87" s="1" t="s">
        <v>177</v>
      </c>
      <c r="H87" s="1" t="n">
        <v>4000</v>
      </c>
      <c r="J87" s="2" t="n">
        <v>1137.1</v>
      </c>
      <c r="K87" s="30" t="n">
        <v>52.1</v>
      </c>
      <c r="L87" s="30" t="n">
        <v>59.76</v>
      </c>
      <c r="M87" s="30" t="n">
        <v>1.148</v>
      </c>
      <c r="N87" s="30" t="n">
        <v>3365.2</v>
      </c>
      <c r="O87" s="30" t="n">
        <v>106.1</v>
      </c>
      <c r="P87" s="30" t="n">
        <v>179.9</v>
      </c>
      <c r="Q87" s="30" t="n">
        <v>1.711</v>
      </c>
      <c r="R87" s="30" t="n">
        <f aca="false">N87</f>
        <v>3365.2</v>
      </c>
      <c r="S87" s="30" t="n">
        <v>79.1</v>
      </c>
      <c r="T87" s="30" t="n">
        <v>120.31</v>
      </c>
      <c r="U87" s="30" t="n">
        <v>1.521</v>
      </c>
      <c r="BJ87" s="30" t="n">
        <v>6.7</v>
      </c>
      <c r="BK87" s="30" t="n">
        <v>76.8</v>
      </c>
      <c r="BL87" s="30" t="n">
        <v>22</v>
      </c>
      <c r="BM87" s="30" t="n">
        <v>19.8</v>
      </c>
      <c r="BN87" s="30" t="n">
        <v>10.4</v>
      </c>
    </row>
    <row r="88" customFormat="false" ht="12.8" hidden="false" customHeight="false" outlineLevel="0" collapsed="false">
      <c r="A88" s="1" t="n">
        <v>25</v>
      </c>
      <c r="B88" s="1" t="s">
        <v>192</v>
      </c>
      <c r="C88" s="1" t="n">
        <v>2018</v>
      </c>
      <c r="D88" s="1" t="s">
        <v>181</v>
      </c>
      <c r="E88" s="1" t="s">
        <v>193</v>
      </c>
      <c r="F88" s="1" t="s">
        <v>178</v>
      </c>
      <c r="G88" s="1" t="s">
        <v>177</v>
      </c>
      <c r="H88" s="1" t="n">
        <v>5000</v>
      </c>
      <c r="J88" s="2" t="n">
        <v>1149.07</v>
      </c>
      <c r="K88" s="30" t="n">
        <v>52.67</v>
      </c>
      <c r="L88" s="30" t="n">
        <v>60.05</v>
      </c>
      <c r="M88" s="30" t="n">
        <v>1.143</v>
      </c>
      <c r="N88" s="30" t="n">
        <v>3414.13</v>
      </c>
      <c r="O88" s="30" t="n">
        <v>107.86</v>
      </c>
      <c r="P88" s="30" t="n">
        <v>180.43</v>
      </c>
      <c r="Q88" s="30" t="n">
        <v>1.689</v>
      </c>
      <c r="R88" s="30" t="n">
        <f aca="false">N88</f>
        <v>3414.13</v>
      </c>
      <c r="S88" s="30" t="n">
        <v>80.26</v>
      </c>
      <c r="T88" s="30" t="n">
        <v>120.71</v>
      </c>
      <c r="U88" s="30" t="n">
        <v>1.504</v>
      </c>
      <c r="BJ88" s="30" t="n">
        <v>5</v>
      </c>
      <c r="BK88" s="30" t="n">
        <v>77.4</v>
      </c>
      <c r="BL88" s="30" t="n">
        <v>22.1</v>
      </c>
      <c r="BM88" s="30" t="n">
        <v>19.7</v>
      </c>
      <c r="BN88" s="30" t="n">
        <v>10</v>
      </c>
    </row>
    <row r="89" customFormat="false" ht="12.8" hidden="false" customHeight="false" outlineLevel="0" collapsed="false">
      <c r="A89" s="1" t="n">
        <v>25</v>
      </c>
      <c r="B89" s="1" t="s">
        <v>192</v>
      </c>
      <c r="C89" s="1" t="n">
        <v>2018</v>
      </c>
      <c r="D89" s="1" t="s">
        <v>181</v>
      </c>
      <c r="E89" s="1" t="s">
        <v>193</v>
      </c>
      <c r="F89" s="1" t="s">
        <v>178</v>
      </c>
      <c r="G89" s="1" t="s">
        <v>177</v>
      </c>
      <c r="H89" s="1" t="n">
        <v>6000</v>
      </c>
      <c r="J89" s="2" t="n">
        <v>1145.08</v>
      </c>
      <c r="K89" s="30" t="n">
        <v>52.48</v>
      </c>
      <c r="L89" s="30" t="n">
        <v>60.14</v>
      </c>
      <c r="M89" s="30" t="n">
        <v>1.148</v>
      </c>
      <c r="N89" s="30" t="n">
        <v>3417.07</v>
      </c>
      <c r="O89" s="30" t="n">
        <v>108.19</v>
      </c>
      <c r="P89" s="30" t="n">
        <v>180.71</v>
      </c>
      <c r="Q89" s="30" t="n">
        <v>1.692</v>
      </c>
      <c r="R89" s="30" t="n">
        <f aca="false">N89</f>
        <v>3417.07</v>
      </c>
      <c r="S89" s="30" t="n">
        <v>80.33</v>
      </c>
      <c r="T89" s="30" t="n">
        <v>121.22</v>
      </c>
      <c r="U89" s="30" t="n">
        <v>1.509</v>
      </c>
      <c r="BJ89" s="30" t="n">
        <v>6.7</v>
      </c>
      <c r="BK89" s="30" t="n">
        <v>76.6</v>
      </c>
      <c r="BL89" s="30" t="n">
        <v>22.3</v>
      </c>
      <c r="BM89" s="30" t="n">
        <v>19.3</v>
      </c>
      <c r="BN89" s="30" t="n">
        <v>9.6</v>
      </c>
    </row>
    <row r="90" customFormat="false" ht="12.8" hidden="false" customHeight="false" outlineLevel="0" collapsed="false">
      <c r="A90" s="1" t="n">
        <v>26</v>
      </c>
      <c r="B90" s="1" t="s">
        <v>237</v>
      </c>
      <c r="C90" s="1" t="n">
        <v>2018</v>
      </c>
      <c r="D90" s="1" t="s">
        <v>181</v>
      </c>
      <c r="E90" s="1" t="s">
        <v>616</v>
      </c>
      <c r="F90" s="1" t="s">
        <v>617</v>
      </c>
      <c r="G90" s="1" t="s">
        <v>618</v>
      </c>
      <c r="H90" s="1" t="n">
        <v>0</v>
      </c>
      <c r="J90" s="30" t="n">
        <v>759.94</v>
      </c>
      <c r="K90" s="30" t="n">
        <v>34.14</v>
      </c>
      <c r="L90" s="30" t="n">
        <v>54.95</v>
      </c>
      <c r="M90" s="30" t="n">
        <v>1.592</v>
      </c>
      <c r="R90" s="30" t="n">
        <v>1747.85</v>
      </c>
      <c r="S90" s="30" t="n">
        <v>48.71</v>
      </c>
      <c r="T90" s="30" t="n">
        <f aca="false">U90*S90</f>
        <v>76.81567</v>
      </c>
      <c r="U90" s="30" t="n">
        <v>1.577</v>
      </c>
      <c r="AW90" s="30" t="n">
        <v>753</v>
      </c>
      <c r="BC90" s="30" t="n">
        <v>155</v>
      </c>
      <c r="BF90" s="30" t="n">
        <f aca="false">AW90/BC90</f>
        <v>4.85806451612903</v>
      </c>
      <c r="BJ90" s="30" t="n">
        <v>5.71</v>
      </c>
    </row>
    <row r="91" customFormat="false" ht="12.8" hidden="false" customHeight="false" outlineLevel="0" collapsed="false">
      <c r="A91" s="1" t="n">
        <v>26</v>
      </c>
      <c r="B91" s="1" t="s">
        <v>237</v>
      </c>
      <c r="C91" s="1" t="n">
        <v>2018</v>
      </c>
      <c r="D91" s="1" t="s">
        <v>181</v>
      </c>
      <c r="E91" s="1" t="s">
        <v>232</v>
      </c>
      <c r="F91" s="1" t="s">
        <v>3</v>
      </c>
      <c r="G91" s="1" t="s">
        <v>177</v>
      </c>
      <c r="H91" s="1" t="n">
        <v>0.01</v>
      </c>
      <c r="J91" s="30" t="n">
        <v>757</v>
      </c>
      <c r="K91" s="30" t="n">
        <v>34</v>
      </c>
      <c r="L91" s="30" t="n">
        <v>54.52</v>
      </c>
      <c r="M91" s="30" t="n">
        <v>1.57</v>
      </c>
      <c r="R91" s="30" t="n">
        <v>1754.85</v>
      </c>
      <c r="S91" s="30" t="n">
        <v>48.91</v>
      </c>
      <c r="T91" s="30" t="n">
        <f aca="false">U91*S91</f>
        <v>77.22889</v>
      </c>
      <c r="U91" s="30" t="n">
        <v>1.579</v>
      </c>
      <c r="AW91" s="30" t="n">
        <v>820</v>
      </c>
      <c r="BC91" s="30" t="n">
        <v>167</v>
      </c>
      <c r="BF91" s="30" t="n">
        <f aca="false">AW91/BC91</f>
        <v>4.91017964071856</v>
      </c>
      <c r="BJ91" s="30" t="n">
        <v>4</v>
      </c>
    </row>
    <row r="92" customFormat="false" ht="12.8" hidden="false" customHeight="false" outlineLevel="0" collapsed="false">
      <c r="A92" s="1" t="n">
        <v>26</v>
      </c>
      <c r="B92" s="1" t="s">
        <v>237</v>
      </c>
      <c r="C92" s="1" t="n">
        <v>2018</v>
      </c>
      <c r="D92" s="1" t="s">
        <v>181</v>
      </c>
      <c r="E92" s="1" t="s">
        <v>232</v>
      </c>
      <c r="F92" s="1" t="s">
        <v>3</v>
      </c>
      <c r="G92" s="1" t="s">
        <v>177</v>
      </c>
      <c r="H92" s="1" t="n">
        <v>0.05</v>
      </c>
      <c r="J92" s="30" t="n">
        <v>801.94</v>
      </c>
      <c r="K92" s="30" t="n">
        <v>36.14</v>
      </c>
      <c r="L92" s="30" t="n">
        <v>55.05</v>
      </c>
      <c r="M92" s="30" t="n">
        <v>1.526</v>
      </c>
      <c r="R92" s="30" t="n">
        <v>1776.9</v>
      </c>
      <c r="S92" s="30" t="n">
        <v>49.54</v>
      </c>
      <c r="T92" s="30" t="n">
        <f aca="false">U92*S92</f>
        <v>77.38148</v>
      </c>
      <c r="U92" s="30" t="n">
        <v>1.562</v>
      </c>
      <c r="AW92" s="30" t="n">
        <v>765</v>
      </c>
      <c r="BC92" s="30" t="n">
        <v>172</v>
      </c>
      <c r="BF92" s="30" t="n">
        <f aca="false">AW92/BC92</f>
        <v>4.44767441860465</v>
      </c>
      <c r="BJ92" s="30" t="n">
        <v>2.29</v>
      </c>
    </row>
    <row r="93" customFormat="false" ht="12.8" hidden="false" customHeight="false" outlineLevel="0" collapsed="false">
      <c r="A93" s="1" t="n">
        <v>26</v>
      </c>
      <c r="B93" s="1" t="s">
        <v>237</v>
      </c>
      <c r="C93" s="1" t="n">
        <v>2018</v>
      </c>
      <c r="D93" s="1" t="s">
        <v>181</v>
      </c>
      <c r="E93" s="1" t="s">
        <v>232</v>
      </c>
      <c r="F93" s="1" t="s">
        <v>3</v>
      </c>
      <c r="G93" s="1" t="s">
        <v>177</v>
      </c>
      <c r="H93" s="1" t="n">
        <v>0.1</v>
      </c>
      <c r="J93" s="30" t="n">
        <v>816.01</v>
      </c>
      <c r="K93" s="30" t="n">
        <v>36.81</v>
      </c>
      <c r="L93" s="30" t="n">
        <v>55.43</v>
      </c>
      <c r="M93" s="30" t="n">
        <v>1.508</v>
      </c>
      <c r="R93" s="30" t="n">
        <v>1828</v>
      </c>
      <c r="S93" s="30" t="n">
        <v>51</v>
      </c>
      <c r="T93" s="30" t="n">
        <f aca="false">U93*S93</f>
        <v>78.132</v>
      </c>
      <c r="U93" s="30" t="n">
        <v>1.532</v>
      </c>
      <c r="AW93" s="30" t="n">
        <v>686</v>
      </c>
      <c r="BC93" s="30" t="n">
        <v>151</v>
      </c>
      <c r="BF93" s="30" t="n">
        <f aca="false">AW93/BC93</f>
        <v>4.54304635761589</v>
      </c>
      <c r="BJ93" s="30" t="n">
        <v>2.86</v>
      </c>
    </row>
    <row r="94" customFormat="false" ht="12.8" hidden="false" customHeight="false" outlineLevel="0" collapsed="false">
      <c r="A94" s="1" t="n">
        <v>26</v>
      </c>
      <c r="B94" s="1" t="s">
        <v>237</v>
      </c>
      <c r="C94" s="1" t="n">
        <v>2018</v>
      </c>
      <c r="D94" s="1" t="s">
        <v>181</v>
      </c>
      <c r="E94" s="1" t="s">
        <v>232</v>
      </c>
      <c r="F94" s="1" t="s">
        <v>3</v>
      </c>
      <c r="G94" s="1" t="s">
        <v>177</v>
      </c>
      <c r="H94" s="1" t="n">
        <v>0.5</v>
      </c>
      <c r="J94" s="30" t="n">
        <v>801.1</v>
      </c>
      <c r="K94" s="30" t="n">
        <v>36.1</v>
      </c>
      <c r="L94" s="30" t="n">
        <v>55.24</v>
      </c>
      <c r="M94" s="30" t="n">
        <v>1.537</v>
      </c>
      <c r="R94" s="30" t="n">
        <v>1788.1</v>
      </c>
      <c r="S94" s="30" t="n">
        <v>49.86</v>
      </c>
      <c r="T94" s="30" t="n">
        <f aca="false">U94*S94</f>
        <v>78.18048</v>
      </c>
      <c r="U94" s="30" t="n">
        <v>1.568</v>
      </c>
      <c r="AW94" s="30" t="n">
        <v>610</v>
      </c>
      <c r="BC94" s="30" t="n">
        <v>152</v>
      </c>
      <c r="BF94" s="30" t="n">
        <f aca="false">AW94/BC94</f>
        <v>4.01315789473684</v>
      </c>
      <c r="BJ94" s="30" t="n">
        <v>2.29</v>
      </c>
    </row>
    <row r="95" customFormat="false" ht="12.8" hidden="false" customHeight="false" outlineLevel="0" collapsed="false">
      <c r="A95" s="1" t="n">
        <v>27</v>
      </c>
      <c r="B95" s="1" t="s">
        <v>238</v>
      </c>
      <c r="C95" s="1" t="n">
        <v>2019</v>
      </c>
      <c r="D95" s="1" t="s">
        <v>181</v>
      </c>
      <c r="E95" s="1" t="s">
        <v>616</v>
      </c>
      <c r="F95" s="1" t="s">
        <v>617</v>
      </c>
      <c r="G95" s="1" t="s">
        <v>618</v>
      </c>
      <c r="H95" s="1" t="n">
        <v>0</v>
      </c>
      <c r="J95" s="30" t="n">
        <v>791.82</v>
      </c>
      <c r="K95" s="30" t="n">
        <v>31.2</v>
      </c>
      <c r="L95" s="30" t="n">
        <v>50.68</v>
      </c>
      <c r="M95" s="30" t="n">
        <v>1.62</v>
      </c>
      <c r="N95" s="30" t="n">
        <v>1315.96</v>
      </c>
      <c r="O95" s="30" t="n">
        <v>60.66</v>
      </c>
      <c r="P95" s="30" t="n">
        <v>142.8</v>
      </c>
      <c r="Q95" s="30" t="n">
        <v>2.35</v>
      </c>
      <c r="R95" s="30" t="n">
        <v>1315.96</v>
      </c>
      <c r="S95" s="30" t="n">
        <v>39.78</v>
      </c>
      <c r="T95" s="30" t="n">
        <v>78.1</v>
      </c>
      <c r="U95" s="30" t="n">
        <v>1.96</v>
      </c>
      <c r="AJ95" s="30" t="n">
        <v>9.3</v>
      </c>
      <c r="AW95" s="30" t="n">
        <v>1160</v>
      </c>
      <c r="BC95" s="30" t="n">
        <v>191.24</v>
      </c>
      <c r="BF95" s="30" t="n">
        <f aca="false">AW95/BC95</f>
        <v>6.06567663668689</v>
      </c>
      <c r="BL95" s="30" t="n">
        <v>21.76</v>
      </c>
    </row>
    <row r="96" customFormat="false" ht="12.8" hidden="false" customHeight="false" outlineLevel="0" collapsed="false">
      <c r="A96" s="1" t="n">
        <v>27</v>
      </c>
      <c r="B96" s="1" t="s">
        <v>238</v>
      </c>
      <c r="C96" s="1" t="n">
        <v>2019</v>
      </c>
      <c r="D96" s="1" t="s">
        <v>181</v>
      </c>
      <c r="E96" s="1" t="s">
        <v>239</v>
      </c>
      <c r="F96" s="1" t="s">
        <v>3</v>
      </c>
      <c r="G96" s="1" t="s">
        <v>177</v>
      </c>
      <c r="H96" s="1" t="n">
        <v>50</v>
      </c>
      <c r="J96" s="30" t="n">
        <v>789.3</v>
      </c>
      <c r="K96" s="30" t="n">
        <v>31.1</v>
      </c>
      <c r="L96" s="30" t="n">
        <v>50.19</v>
      </c>
      <c r="M96" s="30" t="n">
        <v>1.61</v>
      </c>
      <c r="N96" s="30" t="n">
        <v>1329.4</v>
      </c>
      <c r="O96" s="30" t="n">
        <v>62.32</v>
      </c>
      <c r="P96" s="30" t="n">
        <v>138.9</v>
      </c>
      <c r="Q96" s="30" t="n">
        <v>2.23</v>
      </c>
      <c r="R96" s="30" t="n">
        <v>1329.4</v>
      </c>
      <c r="S96" s="30" t="n">
        <v>40.2</v>
      </c>
      <c r="T96" s="30" t="n">
        <v>77.23</v>
      </c>
      <c r="U96" s="30" t="n">
        <v>1.92</v>
      </c>
      <c r="AJ96" s="30" t="n">
        <v>8.97</v>
      </c>
      <c r="AW96" s="30" t="n">
        <v>1176</v>
      </c>
      <c r="BC96" s="30" t="n">
        <v>188.22</v>
      </c>
      <c r="BF96" s="30" t="n">
        <f aca="false">AW96/BC96</f>
        <v>6.24800765062161</v>
      </c>
      <c r="BL96" s="30" t="n">
        <v>23.34</v>
      </c>
    </row>
    <row r="97" customFormat="false" ht="12.8" hidden="false" customHeight="false" outlineLevel="0" collapsed="false">
      <c r="A97" s="1" t="n">
        <v>27</v>
      </c>
      <c r="B97" s="1" t="s">
        <v>238</v>
      </c>
      <c r="C97" s="1" t="n">
        <v>2019</v>
      </c>
      <c r="D97" s="1" t="s">
        <v>181</v>
      </c>
      <c r="E97" s="1" t="s">
        <v>239</v>
      </c>
      <c r="F97" s="1" t="s">
        <v>3</v>
      </c>
      <c r="G97" s="1" t="s">
        <v>177</v>
      </c>
      <c r="H97" s="1" t="n">
        <v>100</v>
      </c>
      <c r="J97" s="30" t="n">
        <v>780.8</v>
      </c>
      <c r="K97" s="30" t="n">
        <v>30.74</v>
      </c>
      <c r="L97" s="30" t="n">
        <v>48.68</v>
      </c>
      <c r="M97" s="30" t="n">
        <v>1.58</v>
      </c>
      <c r="N97" s="30" t="n">
        <v>1430.52</v>
      </c>
      <c r="O97" s="30" t="n">
        <v>67.66</v>
      </c>
      <c r="P97" s="30" t="n">
        <v>133.5</v>
      </c>
      <c r="Q97" s="30" t="n">
        <v>1.97</v>
      </c>
      <c r="R97" s="30" t="n">
        <v>1430.52</v>
      </c>
      <c r="S97" s="30" t="n">
        <v>43.36</v>
      </c>
      <c r="T97" s="30" t="n">
        <v>74.56</v>
      </c>
      <c r="U97" s="30" t="n">
        <v>1.72</v>
      </c>
      <c r="AJ97" s="30" t="n">
        <v>9.17</v>
      </c>
      <c r="AW97" s="30" t="n">
        <v>1193</v>
      </c>
      <c r="BC97" s="30" t="n">
        <v>190.41</v>
      </c>
      <c r="BF97" s="30" t="n">
        <f aca="false">AW97/BC97</f>
        <v>6.2654272359645</v>
      </c>
      <c r="BL97" s="30" t="n">
        <v>23.09</v>
      </c>
    </row>
    <row r="98" customFormat="false" ht="12.8" hidden="false" customHeight="false" outlineLevel="0" collapsed="false">
      <c r="A98" s="1" t="n">
        <v>27</v>
      </c>
      <c r="B98" s="1" t="s">
        <v>238</v>
      </c>
      <c r="C98" s="1" t="n">
        <v>2019</v>
      </c>
      <c r="D98" s="1" t="s">
        <v>181</v>
      </c>
      <c r="E98" s="1" t="s">
        <v>239</v>
      </c>
      <c r="F98" s="1" t="s">
        <v>3</v>
      </c>
      <c r="G98" s="1" t="s">
        <v>177</v>
      </c>
      <c r="H98" s="1" t="n">
        <v>150</v>
      </c>
      <c r="J98" s="30" t="n">
        <v>776.6</v>
      </c>
      <c r="K98" s="30" t="n">
        <v>30.57</v>
      </c>
      <c r="L98" s="30" t="n">
        <v>48.21</v>
      </c>
      <c r="M98" s="30" t="n">
        <v>1.58</v>
      </c>
      <c r="N98" s="30" t="n">
        <v>1326.52</v>
      </c>
      <c r="O98" s="30" t="n">
        <v>62.76</v>
      </c>
      <c r="P98" s="30" t="n">
        <v>132.9</v>
      </c>
      <c r="Q98" s="30" t="n">
        <v>2.12</v>
      </c>
      <c r="R98" s="30" t="n">
        <v>1326.52</v>
      </c>
      <c r="S98" s="30" t="n">
        <v>40.11</v>
      </c>
      <c r="T98" s="30" t="n">
        <v>74.04</v>
      </c>
      <c r="U98" s="30" t="n">
        <v>1.85</v>
      </c>
      <c r="AJ98" s="30" t="n">
        <v>9.31</v>
      </c>
      <c r="AW98" s="30" t="n">
        <v>1180</v>
      </c>
      <c r="BC98" s="30" t="n">
        <v>187.08</v>
      </c>
      <c r="BF98" s="30" t="n">
        <f aca="false">AW98/BC98</f>
        <v>6.30746204832157</v>
      </c>
      <c r="BL98" s="30" t="n">
        <v>21.61</v>
      </c>
    </row>
    <row r="99" customFormat="false" ht="12.8" hidden="false" customHeight="false" outlineLevel="0" collapsed="false">
      <c r="A99" s="1" t="n">
        <v>28</v>
      </c>
      <c r="B99" s="1" t="s">
        <v>240</v>
      </c>
      <c r="C99" s="1" t="n">
        <v>2009</v>
      </c>
      <c r="D99" s="1" t="s">
        <v>170</v>
      </c>
      <c r="E99" s="1" t="s">
        <v>616</v>
      </c>
      <c r="F99" s="1" t="s">
        <v>617</v>
      </c>
      <c r="G99" s="1" t="s">
        <v>618</v>
      </c>
      <c r="H99" s="1" t="n">
        <v>0</v>
      </c>
      <c r="J99" s="30" t="n">
        <v>936.56</v>
      </c>
      <c r="K99" s="30" t="n">
        <v>32.02</v>
      </c>
      <c r="L99" s="30" t="n">
        <v>63.89</v>
      </c>
      <c r="M99" s="30" t="n">
        <v>2</v>
      </c>
      <c r="N99" s="30" t="n">
        <v>2352.8</v>
      </c>
      <c r="O99" s="30" t="n">
        <v>67.44</v>
      </c>
      <c r="P99" s="30" t="n">
        <v>162.52</v>
      </c>
      <c r="Q99" s="30" t="n">
        <v>2.41</v>
      </c>
      <c r="R99" s="30" t="n">
        <v>2352.8</v>
      </c>
      <c r="S99" s="30" t="n">
        <f aca="false">(R99-40)/49</f>
        <v>47.2</v>
      </c>
      <c r="T99" s="30" t="n">
        <v>106.16</v>
      </c>
      <c r="U99" s="30" t="n">
        <v>2.25</v>
      </c>
    </row>
    <row r="100" customFormat="false" ht="12.8" hidden="false" customHeight="false" outlineLevel="0" collapsed="false">
      <c r="A100" s="1" t="n">
        <v>28</v>
      </c>
      <c r="B100" s="1" t="s">
        <v>240</v>
      </c>
      <c r="C100" s="1" t="n">
        <v>2009</v>
      </c>
      <c r="D100" s="1" t="s">
        <v>170</v>
      </c>
      <c r="E100" s="1" t="s">
        <v>193</v>
      </c>
      <c r="F100" s="1" t="s">
        <v>3</v>
      </c>
      <c r="G100" s="1" t="s">
        <v>177</v>
      </c>
      <c r="H100" s="1" t="n">
        <v>80</v>
      </c>
      <c r="J100" s="30" t="n">
        <v>956.44</v>
      </c>
      <c r="K100" s="30" t="n">
        <v>32.73</v>
      </c>
      <c r="L100" s="30" t="n">
        <v>63.39</v>
      </c>
      <c r="M100" s="30" t="n">
        <v>1.94</v>
      </c>
      <c r="N100" s="30" t="n">
        <v>2381.08</v>
      </c>
      <c r="O100" s="30" t="n">
        <v>67.84</v>
      </c>
      <c r="P100" s="30" t="n">
        <v>159.48</v>
      </c>
      <c r="Q100" s="30" t="n">
        <v>2.35</v>
      </c>
      <c r="R100" s="30" t="n">
        <v>2381.08</v>
      </c>
      <c r="S100" s="30" t="n">
        <f aca="false">(R100-40)/49</f>
        <v>47.7771428571429</v>
      </c>
      <c r="T100" s="30" t="n">
        <v>104.57</v>
      </c>
      <c r="U100" s="30" t="n">
        <v>2.19</v>
      </c>
    </row>
    <row r="101" customFormat="false" ht="12.8" hidden="false" customHeight="false" outlineLevel="0" collapsed="false">
      <c r="A101" s="1" t="n">
        <v>28</v>
      </c>
      <c r="B101" s="1" t="s">
        <v>240</v>
      </c>
      <c r="C101" s="1" t="n">
        <v>2009</v>
      </c>
      <c r="D101" s="1" t="s">
        <v>170</v>
      </c>
      <c r="E101" s="1" t="s">
        <v>193</v>
      </c>
      <c r="F101" s="1" t="s">
        <v>3</v>
      </c>
      <c r="G101" s="1" t="s">
        <v>177</v>
      </c>
      <c r="H101" s="1" t="n">
        <v>120</v>
      </c>
      <c r="J101" s="30" t="n">
        <v>957</v>
      </c>
      <c r="K101" s="30" t="n">
        <v>32.75</v>
      </c>
      <c r="L101" s="30" t="n">
        <v>62.93</v>
      </c>
      <c r="M101" s="30" t="n">
        <v>1.92</v>
      </c>
      <c r="N101" s="30" t="n">
        <v>2422.8</v>
      </c>
      <c r="O101" s="30" t="n">
        <v>69.8</v>
      </c>
      <c r="P101" s="30" t="n">
        <v>161.06</v>
      </c>
      <c r="Q101" s="30" t="n">
        <v>2.31</v>
      </c>
      <c r="R101" s="30" t="n">
        <v>2422.8</v>
      </c>
      <c r="S101" s="30" t="n">
        <f aca="false">(R101-40)/49</f>
        <v>48.6285714285714</v>
      </c>
      <c r="T101" s="30" t="n">
        <v>104.99</v>
      </c>
      <c r="U101" s="30" t="n">
        <v>2.16</v>
      </c>
    </row>
    <row r="102" customFormat="false" ht="12.8" hidden="false" customHeight="false" outlineLevel="0" collapsed="false">
      <c r="A102" s="1" t="n">
        <v>28</v>
      </c>
      <c r="B102" s="1" t="s">
        <v>240</v>
      </c>
      <c r="C102" s="1" t="n">
        <v>2009</v>
      </c>
      <c r="D102" s="1" t="s">
        <v>170</v>
      </c>
      <c r="E102" s="1" t="s">
        <v>193</v>
      </c>
      <c r="F102" s="1" t="s">
        <v>3</v>
      </c>
      <c r="G102" s="1" t="s">
        <v>177</v>
      </c>
      <c r="H102" s="1" t="n">
        <v>200</v>
      </c>
      <c r="J102" s="30" t="n">
        <v>939.92</v>
      </c>
      <c r="K102" s="30" t="n">
        <v>32.14</v>
      </c>
      <c r="L102" s="30" t="n">
        <v>63.45</v>
      </c>
      <c r="M102" s="30" t="n">
        <v>1.97</v>
      </c>
      <c r="N102" s="30" t="n">
        <v>2417.9</v>
      </c>
      <c r="O102" s="30" t="n">
        <v>70.38</v>
      </c>
      <c r="P102" s="30" t="n">
        <v>160.68</v>
      </c>
      <c r="Q102" s="30" t="n">
        <v>2.28</v>
      </c>
      <c r="R102" s="30" t="n">
        <v>2417.9</v>
      </c>
      <c r="S102" s="30" t="n">
        <f aca="false">(R102-40)/49</f>
        <v>48.5285714285714</v>
      </c>
      <c r="T102" s="30" t="n">
        <v>105.12</v>
      </c>
      <c r="U102" s="30" t="n">
        <v>2.17</v>
      </c>
    </row>
    <row r="103" customFormat="false" ht="12.8" hidden="false" customHeight="false" outlineLevel="0" collapsed="false">
      <c r="A103" s="1" t="n">
        <v>29</v>
      </c>
      <c r="B103" s="1" t="s">
        <v>243</v>
      </c>
      <c r="C103" s="1" t="n">
        <v>2010</v>
      </c>
      <c r="E103" s="1" t="s">
        <v>616</v>
      </c>
      <c r="F103" s="1" t="s">
        <v>617</v>
      </c>
      <c r="G103" s="1" t="s">
        <v>618</v>
      </c>
      <c r="H103" s="1" t="n">
        <v>0</v>
      </c>
      <c r="J103" s="30" t="n">
        <v>426.93</v>
      </c>
      <c r="K103" s="30" t="n">
        <v>18.42</v>
      </c>
      <c r="L103" s="30" t="n">
        <v>32.68</v>
      </c>
      <c r="M103" s="30" t="n">
        <v>1.776</v>
      </c>
      <c r="R103" s="30" t="n">
        <v>426.93</v>
      </c>
      <c r="S103" s="30" t="n">
        <v>18.42</v>
      </c>
      <c r="T103" s="30" t="n">
        <v>32.68</v>
      </c>
      <c r="U103" s="30" t="n">
        <v>1.776</v>
      </c>
      <c r="BJ103" s="30" t="n">
        <v>0.88</v>
      </c>
    </row>
    <row r="104" customFormat="false" ht="12.8" hidden="false" customHeight="false" outlineLevel="0" collapsed="false">
      <c r="A104" s="1" t="n">
        <v>29</v>
      </c>
      <c r="B104" s="1" t="s">
        <v>243</v>
      </c>
      <c r="C104" s="1" t="n">
        <v>2010</v>
      </c>
      <c r="E104" s="1" t="s">
        <v>193</v>
      </c>
      <c r="F104" s="1" t="s">
        <v>178</v>
      </c>
      <c r="G104" s="1" t="s">
        <v>177</v>
      </c>
      <c r="H104" s="1" t="n">
        <v>1000</v>
      </c>
      <c r="J104" s="30" t="n">
        <v>444.15</v>
      </c>
      <c r="K104" s="30" t="n">
        <v>19.3</v>
      </c>
      <c r="L104" s="30" t="n">
        <v>33</v>
      </c>
      <c r="M104" s="30" t="n">
        <v>1.705</v>
      </c>
      <c r="R104" s="30" t="n">
        <v>444.15</v>
      </c>
      <c r="S104" s="30" t="n">
        <v>19.3</v>
      </c>
      <c r="T104" s="30" t="n">
        <v>33</v>
      </c>
      <c r="U104" s="30" t="n">
        <v>1.705</v>
      </c>
      <c r="BJ104" s="30" t="n">
        <v>0.37</v>
      </c>
    </row>
    <row r="105" customFormat="false" ht="12.8" hidden="false" customHeight="false" outlineLevel="0" collapsed="false">
      <c r="A105" s="1" t="n">
        <v>29</v>
      </c>
      <c r="B105" s="1" t="s">
        <v>243</v>
      </c>
      <c r="C105" s="1" t="n">
        <v>2010</v>
      </c>
      <c r="E105" s="1" t="s">
        <v>193</v>
      </c>
      <c r="F105" s="1" t="s">
        <v>178</v>
      </c>
      <c r="G105" s="1" t="s">
        <v>177</v>
      </c>
      <c r="H105" s="1" t="n">
        <v>2000</v>
      </c>
      <c r="J105" s="30" t="n">
        <v>430.08</v>
      </c>
      <c r="K105" s="30" t="n">
        <v>18.06</v>
      </c>
      <c r="L105" s="30" t="n">
        <v>32.63</v>
      </c>
      <c r="M105" s="30" t="n">
        <v>1.758</v>
      </c>
      <c r="R105" s="30" t="n">
        <v>430.08</v>
      </c>
      <c r="S105" s="30" t="n">
        <v>18.06</v>
      </c>
      <c r="T105" s="30" t="n">
        <v>32.63</v>
      </c>
      <c r="U105" s="30" t="n">
        <v>1.758</v>
      </c>
      <c r="BJ105" s="30" t="n">
        <v>0.37</v>
      </c>
    </row>
    <row r="106" customFormat="false" ht="12.8" hidden="false" customHeight="false" outlineLevel="0" collapsed="false">
      <c r="A106" s="1" t="n">
        <v>29</v>
      </c>
      <c r="B106" s="1" t="s">
        <v>243</v>
      </c>
      <c r="C106" s="1" t="n">
        <v>2010</v>
      </c>
      <c r="E106" s="1" t="s">
        <v>193</v>
      </c>
      <c r="F106" s="1" t="s">
        <v>178</v>
      </c>
      <c r="G106" s="1" t="s">
        <v>177</v>
      </c>
      <c r="H106" s="1" t="n">
        <v>3000</v>
      </c>
      <c r="J106" s="30" t="n">
        <v>425.04</v>
      </c>
      <c r="K106" s="30" t="n">
        <v>18.33</v>
      </c>
      <c r="L106" s="30" t="n">
        <v>32.27</v>
      </c>
      <c r="M106" s="30" t="n">
        <v>1.753</v>
      </c>
      <c r="R106" s="30" t="n">
        <v>425.04</v>
      </c>
      <c r="S106" s="30" t="n">
        <v>18.33</v>
      </c>
      <c r="T106" s="30" t="n">
        <v>32.27</v>
      </c>
      <c r="U106" s="30" t="n">
        <v>1.753</v>
      </c>
      <c r="BJ106" s="30" t="n">
        <v>1.47</v>
      </c>
    </row>
    <row r="107" customFormat="false" ht="12.8" hidden="false" customHeight="false" outlineLevel="0" collapsed="false">
      <c r="A107" s="1" t="n">
        <v>29</v>
      </c>
      <c r="B107" s="1" t="s">
        <v>243</v>
      </c>
      <c r="C107" s="1" t="n">
        <v>2010</v>
      </c>
      <c r="E107" s="1" t="s">
        <v>193</v>
      </c>
      <c r="F107" s="1" t="s">
        <v>178</v>
      </c>
      <c r="G107" s="1" t="s">
        <v>177</v>
      </c>
      <c r="H107" s="1" t="n">
        <v>4000</v>
      </c>
      <c r="J107" s="30" t="n">
        <v>436.8</v>
      </c>
      <c r="K107" s="30" t="n">
        <v>18.89</v>
      </c>
      <c r="L107" s="30" t="n">
        <v>33</v>
      </c>
      <c r="M107" s="30" t="n">
        <v>1.715</v>
      </c>
      <c r="R107" s="30" t="n">
        <v>436.8</v>
      </c>
      <c r="S107" s="30" t="n">
        <v>18.89</v>
      </c>
      <c r="T107" s="30" t="n">
        <v>33</v>
      </c>
      <c r="U107" s="30" t="n">
        <v>1.715</v>
      </c>
      <c r="BJ107" s="30" t="n">
        <v>1.1</v>
      </c>
    </row>
    <row r="108" customFormat="false" ht="12.8" hidden="false" customHeight="false" outlineLevel="0" collapsed="false">
      <c r="A108" s="1" t="n">
        <v>29</v>
      </c>
      <c r="B108" s="1" t="s">
        <v>243</v>
      </c>
      <c r="C108" s="1" t="n">
        <v>2010</v>
      </c>
      <c r="E108" s="1" t="s">
        <v>193</v>
      </c>
      <c r="F108" s="1" t="s">
        <v>178</v>
      </c>
      <c r="G108" s="1" t="s">
        <v>177</v>
      </c>
      <c r="H108" s="1" t="n">
        <v>5000</v>
      </c>
      <c r="J108" s="30" t="n">
        <v>426.09</v>
      </c>
      <c r="K108" s="30" t="n">
        <v>18.39</v>
      </c>
      <c r="L108" s="30" t="n">
        <v>32.45</v>
      </c>
      <c r="M108" s="30" t="n">
        <v>1.763</v>
      </c>
      <c r="R108" s="30" t="n">
        <v>426.09</v>
      </c>
      <c r="S108" s="30" t="n">
        <v>18.39</v>
      </c>
      <c r="T108" s="30" t="n">
        <v>32.45</v>
      </c>
      <c r="U108" s="30" t="n">
        <v>1.763</v>
      </c>
      <c r="BJ108" s="30" t="n">
        <v>1.1</v>
      </c>
    </row>
    <row r="109" customFormat="false" ht="12.8" hidden="false" customHeight="false" outlineLevel="0" collapsed="false">
      <c r="A109" s="1" t="n">
        <v>30</v>
      </c>
      <c r="B109" s="1" t="s">
        <v>244</v>
      </c>
      <c r="C109" s="1" t="n">
        <v>2010</v>
      </c>
      <c r="D109" s="1" t="s">
        <v>170</v>
      </c>
      <c r="E109" s="1" t="s">
        <v>616</v>
      </c>
      <c r="F109" s="1" t="s">
        <v>617</v>
      </c>
      <c r="G109" s="1" t="s">
        <v>618</v>
      </c>
      <c r="H109" s="1" t="n">
        <v>0</v>
      </c>
      <c r="R109" s="30" t="n">
        <v>971.8</v>
      </c>
      <c r="S109" s="30" t="n">
        <v>45.39</v>
      </c>
      <c r="T109" s="30" t="n">
        <v>78.89</v>
      </c>
      <c r="U109" s="30" t="n">
        <v>1.74</v>
      </c>
      <c r="AH109" s="30" t="n">
        <v>0.7</v>
      </c>
    </row>
    <row r="110" customFormat="false" ht="12.8" hidden="false" customHeight="false" outlineLevel="0" collapsed="false">
      <c r="A110" s="1" t="n">
        <v>30</v>
      </c>
      <c r="B110" s="1" t="s">
        <v>244</v>
      </c>
      <c r="C110" s="1" t="n">
        <v>2010</v>
      </c>
      <c r="D110" s="1" t="s">
        <v>170</v>
      </c>
      <c r="E110" s="1" t="s">
        <v>191</v>
      </c>
      <c r="F110" s="1" t="s">
        <v>3</v>
      </c>
      <c r="G110" s="1" t="s">
        <v>177</v>
      </c>
      <c r="H110" s="1" t="n">
        <v>40</v>
      </c>
      <c r="R110" s="30" t="n">
        <v>982.9</v>
      </c>
      <c r="S110" s="30" t="n">
        <v>45.97</v>
      </c>
      <c r="T110" s="30" t="n">
        <v>78.24</v>
      </c>
      <c r="U110" s="30" t="n">
        <v>1.7</v>
      </c>
      <c r="AH110" s="30" t="n">
        <v>0.51</v>
      </c>
    </row>
    <row r="111" customFormat="false" ht="12.8" hidden="false" customHeight="false" outlineLevel="0" collapsed="false">
      <c r="A111" s="1" t="n">
        <v>31</v>
      </c>
      <c r="B111" s="1" t="s">
        <v>244</v>
      </c>
      <c r="C111" s="1" t="n">
        <v>2010</v>
      </c>
      <c r="D111" s="1" t="s">
        <v>170</v>
      </c>
      <c r="E111" s="1" t="s">
        <v>616</v>
      </c>
      <c r="F111" s="1" t="s">
        <v>617</v>
      </c>
      <c r="G111" s="1" t="s">
        <v>618</v>
      </c>
      <c r="H111" s="1" t="n">
        <v>0</v>
      </c>
      <c r="R111" s="30" t="n">
        <v>917.6</v>
      </c>
      <c r="S111" s="30" t="n">
        <v>41.13</v>
      </c>
      <c r="T111" s="30" t="n">
        <v>74.91</v>
      </c>
      <c r="U111" s="30" t="n">
        <v>1.82</v>
      </c>
      <c r="AH111" s="30" t="n">
        <v>4.79</v>
      </c>
    </row>
    <row r="112" customFormat="false" ht="12.8" hidden="false" customHeight="false" outlineLevel="0" collapsed="false">
      <c r="A112" s="1" t="n">
        <v>31</v>
      </c>
      <c r="B112" s="1" t="s">
        <v>244</v>
      </c>
      <c r="C112" s="1" t="n">
        <v>2010</v>
      </c>
      <c r="D112" s="1" t="s">
        <v>170</v>
      </c>
      <c r="E112" s="1" t="s">
        <v>191</v>
      </c>
      <c r="F112" s="1" t="s">
        <v>3</v>
      </c>
      <c r="G112" s="1" t="s">
        <v>177</v>
      </c>
      <c r="H112" s="1" t="n">
        <v>40</v>
      </c>
      <c r="R112" s="30" t="n">
        <v>951.3</v>
      </c>
      <c r="S112" s="30" t="n">
        <v>44.51</v>
      </c>
      <c r="T112" s="30" t="n">
        <v>76.57</v>
      </c>
      <c r="U112" s="30" t="n">
        <v>1.72</v>
      </c>
      <c r="AH112" s="30" t="n">
        <v>3.67</v>
      </c>
    </row>
    <row r="113" customFormat="false" ht="12.8" hidden="false" customHeight="false" outlineLevel="0" collapsed="false">
      <c r="A113" s="1" t="n">
        <v>32</v>
      </c>
      <c r="B113" s="1" t="s">
        <v>246</v>
      </c>
      <c r="C113" s="1" t="n">
        <v>2014</v>
      </c>
      <c r="D113" s="1" t="s">
        <v>181</v>
      </c>
      <c r="E113" s="1" t="s">
        <v>616</v>
      </c>
      <c r="F113" s="1" t="s">
        <v>617</v>
      </c>
      <c r="G113" s="1" t="s">
        <v>618</v>
      </c>
      <c r="H113" s="1" t="n">
        <v>0</v>
      </c>
      <c r="J113" s="30" t="n">
        <v>1143</v>
      </c>
      <c r="K113" s="30" t="n">
        <v>50</v>
      </c>
      <c r="L113" s="30" t="n">
        <v>68.2</v>
      </c>
      <c r="M113" s="30" t="n">
        <v>1.36</v>
      </c>
      <c r="N113" s="30" t="n">
        <v>2638.5</v>
      </c>
      <c r="O113" s="30" t="n">
        <v>99.7</v>
      </c>
      <c r="P113" s="30" t="n">
        <v>186.3</v>
      </c>
      <c r="Q113" s="30" t="n">
        <v>1.87</v>
      </c>
      <c r="R113" s="30" t="n">
        <v>2638.5</v>
      </c>
      <c r="S113" s="30" t="n">
        <v>70.1</v>
      </c>
      <c r="T113" s="30" t="n">
        <v>116.1</v>
      </c>
      <c r="U113" s="30" t="n">
        <v>1.66</v>
      </c>
    </row>
    <row r="114" customFormat="false" ht="12.8" hidden="false" customHeight="false" outlineLevel="0" collapsed="false">
      <c r="A114" s="1" t="n">
        <v>32</v>
      </c>
      <c r="B114" s="1" t="s">
        <v>246</v>
      </c>
      <c r="C114" s="1" t="n">
        <v>2014</v>
      </c>
      <c r="D114" s="1" t="s">
        <v>181</v>
      </c>
      <c r="E114" s="1" t="s">
        <v>249</v>
      </c>
      <c r="F114" s="1" t="s">
        <v>178</v>
      </c>
      <c r="G114" s="1" t="s">
        <v>177</v>
      </c>
      <c r="H114" s="1" t="n">
        <v>25000</v>
      </c>
      <c r="J114" s="30" t="n">
        <v>1173.8</v>
      </c>
      <c r="K114" s="30" t="n">
        <v>51.4</v>
      </c>
      <c r="L114" s="30" t="n">
        <v>68.3</v>
      </c>
      <c r="M114" s="30" t="n">
        <v>1.33</v>
      </c>
      <c r="N114" s="30" t="n">
        <v>2702.3</v>
      </c>
      <c r="O114" s="30" t="n">
        <v>101.9</v>
      </c>
      <c r="P114" s="30" t="n">
        <v>195.1</v>
      </c>
      <c r="Q114" s="30" t="n">
        <v>1.92</v>
      </c>
      <c r="R114" s="30" t="n">
        <v>2702.3</v>
      </c>
      <c r="S114" s="30" t="n">
        <v>71.9</v>
      </c>
      <c r="T114" s="30" t="n">
        <v>119.7</v>
      </c>
      <c r="U114" s="30" t="n">
        <v>1.67</v>
      </c>
    </row>
    <row r="115" customFormat="false" ht="12.8" hidden="false" customHeight="false" outlineLevel="0" collapsed="false">
      <c r="A115" s="1" t="n">
        <v>32</v>
      </c>
      <c r="B115" s="1" t="s">
        <v>246</v>
      </c>
      <c r="C115" s="1" t="n">
        <v>2014</v>
      </c>
      <c r="D115" s="1" t="s">
        <v>181</v>
      </c>
      <c r="E115" s="1" t="s">
        <v>249</v>
      </c>
      <c r="F115" s="1" t="s">
        <v>178</v>
      </c>
      <c r="G115" s="1" t="s">
        <v>177</v>
      </c>
      <c r="H115" s="1" t="n">
        <v>50000</v>
      </c>
      <c r="J115" s="30" t="n">
        <v>1184.8</v>
      </c>
      <c r="K115" s="30" t="n">
        <v>51.9</v>
      </c>
      <c r="L115" s="30" t="n">
        <v>69</v>
      </c>
      <c r="M115" s="30" t="n">
        <v>1.33</v>
      </c>
      <c r="N115" s="30" t="n">
        <v>2719.3</v>
      </c>
      <c r="O115" s="30" t="n">
        <v>102.3</v>
      </c>
      <c r="P115" s="30" t="n">
        <v>193.4</v>
      </c>
      <c r="Q115" s="30" t="n">
        <v>1.89</v>
      </c>
      <c r="R115" s="30" t="n">
        <v>2719.3</v>
      </c>
      <c r="S115" s="30" t="n">
        <v>72.3</v>
      </c>
      <c r="T115" s="30" t="n">
        <v>119.4</v>
      </c>
      <c r="U115" s="30" t="n">
        <v>1.65</v>
      </c>
    </row>
    <row r="116" customFormat="false" ht="12.8" hidden="false" customHeight="false" outlineLevel="0" collapsed="false">
      <c r="A116" s="1" t="n">
        <v>32</v>
      </c>
      <c r="B116" s="1" t="s">
        <v>246</v>
      </c>
      <c r="C116" s="1" t="n">
        <v>2014</v>
      </c>
      <c r="D116" s="1" t="s">
        <v>181</v>
      </c>
      <c r="E116" s="1" t="s">
        <v>249</v>
      </c>
      <c r="F116" s="1" t="s">
        <v>178</v>
      </c>
      <c r="G116" s="1" t="s">
        <v>177</v>
      </c>
      <c r="H116" s="1" t="n">
        <v>75000</v>
      </c>
      <c r="J116" s="30" t="n">
        <v>1138.6</v>
      </c>
      <c r="K116" s="30" t="n">
        <v>49.8</v>
      </c>
      <c r="L116" s="30" t="n">
        <v>66.2</v>
      </c>
      <c r="M116" s="30" t="n">
        <v>1.33</v>
      </c>
      <c r="N116" s="30" t="n">
        <v>2628.1</v>
      </c>
      <c r="O116" s="30" t="n">
        <v>99.3</v>
      </c>
      <c r="P116" s="30" t="n">
        <v>187.5</v>
      </c>
      <c r="Q116" s="30" t="n">
        <v>1.89</v>
      </c>
      <c r="R116" s="30" t="n">
        <v>2628.1</v>
      </c>
      <c r="S116" s="30" t="n">
        <v>69.9</v>
      </c>
      <c r="T116" s="30" t="n">
        <v>115.4</v>
      </c>
      <c r="U116" s="30" t="n">
        <v>1.65</v>
      </c>
    </row>
    <row r="117" customFormat="false" ht="12.8" hidden="false" customHeight="false" outlineLevel="0" collapsed="false">
      <c r="A117" s="1" t="n">
        <v>33</v>
      </c>
      <c r="B117" s="1" t="s">
        <v>246</v>
      </c>
      <c r="C117" s="1" t="n">
        <v>2014</v>
      </c>
      <c r="D117" s="1" t="s">
        <v>181</v>
      </c>
      <c r="E117" s="1" t="s">
        <v>616</v>
      </c>
      <c r="F117" s="1" t="s">
        <v>617</v>
      </c>
      <c r="G117" s="1" t="s">
        <v>618</v>
      </c>
      <c r="H117" s="1" t="n">
        <v>0</v>
      </c>
      <c r="J117" s="30" t="n">
        <v>1151.8</v>
      </c>
      <c r="K117" s="30" t="n">
        <v>50.4</v>
      </c>
      <c r="L117" s="30" t="n">
        <v>68.2</v>
      </c>
      <c r="M117" s="30" t="n">
        <v>1.36</v>
      </c>
      <c r="N117" s="30" t="n">
        <v>2701.3</v>
      </c>
      <c r="O117" s="30" t="n">
        <v>103.3</v>
      </c>
      <c r="P117" s="30" t="n">
        <v>194.3</v>
      </c>
      <c r="Q117" s="30" t="n">
        <v>1.88</v>
      </c>
      <c r="R117" s="30" t="n">
        <v>2701.3</v>
      </c>
      <c r="S117" s="30" t="n">
        <v>71.8</v>
      </c>
      <c r="T117" s="30" t="n">
        <v>119.3</v>
      </c>
      <c r="U117" s="30" t="n">
        <v>1.66</v>
      </c>
    </row>
    <row r="118" customFormat="false" ht="12.8" hidden="false" customHeight="false" outlineLevel="0" collapsed="false">
      <c r="A118" s="1" t="n">
        <v>33</v>
      </c>
      <c r="B118" s="1" t="s">
        <v>246</v>
      </c>
      <c r="C118" s="1" t="n">
        <v>2014</v>
      </c>
      <c r="D118" s="1" t="s">
        <v>181</v>
      </c>
      <c r="E118" s="1" t="s">
        <v>249</v>
      </c>
      <c r="F118" s="1" t="s">
        <v>178</v>
      </c>
      <c r="G118" s="1" t="s">
        <v>177</v>
      </c>
      <c r="H118" s="1" t="n">
        <v>25000</v>
      </c>
      <c r="J118" s="30" t="n">
        <v>1195.8</v>
      </c>
      <c r="K118" s="30" t="n">
        <v>52.4</v>
      </c>
      <c r="L118" s="30" t="n">
        <v>70.1</v>
      </c>
      <c r="M118" s="30" t="n">
        <v>1.34</v>
      </c>
      <c r="N118" s="30" t="n">
        <v>2730.3</v>
      </c>
      <c r="O118" s="30" t="n">
        <v>102.3</v>
      </c>
      <c r="P118" s="30" t="n">
        <v>195.3</v>
      </c>
      <c r="Q118" s="30" t="n">
        <v>1.91</v>
      </c>
      <c r="R118" s="30" t="n">
        <v>2730.3</v>
      </c>
      <c r="S118" s="30" t="n">
        <v>72.6</v>
      </c>
      <c r="T118" s="30" t="n">
        <v>120.9</v>
      </c>
      <c r="U118" s="30" t="n">
        <v>1.66</v>
      </c>
    </row>
    <row r="119" customFormat="false" ht="12.8" hidden="false" customHeight="false" outlineLevel="0" collapsed="false">
      <c r="A119" s="1" t="n">
        <v>33</v>
      </c>
      <c r="B119" s="1" t="s">
        <v>246</v>
      </c>
      <c r="C119" s="1" t="n">
        <v>2014</v>
      </c>
      <c r="D119" s="1" t="s">
        <v>181</v>
      </c>
      <c r="E119" s="1" t="s">
        <v>249</v>
      </c>
      <c r="F119" s="1" t="s">
        <v>178</v>
      </c>
      <c r="G119" s="1" t="s">
        <v>177</v>
      </c>
      <c r="H119" s="1" t="n">
        <v>50000</v>
      </c>
      <c r="J119" s="30" t="n">
        <v>1173.8</v>
      </c>
      <c r="K119" s="30" t="n">
        <v>51.4</v>
      </c>
      <c r="L119" s="30" t="n">
        <v>67.8</v>
      </c>
      <c r="M119" s="30" t="n">
        <v>1.32</v>
      </c>
      <c r="N119" s="30" t="n">
        <v>2763.8</v>
      </c>
      <c r="O119" s="30" t="n">
        <v>106</v>
      </c>
      <c r="P119" s="30" t="n">
        <v>196.7</v>
      </c>
      <c r="Q119" s="30" t="n">
        <v>1.86</v>
      </c>
      <c r="R119" s="30" t="n">
        <v>2763.8</v>
      </c>
      <c r="S119" s="30" t="n">
        <v>73.5</v>
      </c>
      <c r="T119" s="30" t="n">
        <v>120.1</v>
      </c>
      <c r="U119" s="30" t="n">
        <v>1.63</v>
      </c>
    </row>
    <row r="120" customFormat="false" ht="12.8" hidden="false" customHeight="false" outlineLevel="0" collapsed="false">
      <c r="A120" s="1" t="n">
        <v>33</v>
      </c>
      <c r="B120" s="1" t="s">
        <v>246</v>
      </c>
      <c r="C120" s="1" t="n">
        <v>2014</v>
      </c>
      <c r="D120" s="1" t="s">
        <v>181</v>
      </c>
      <c r="E120" s="1" t="s">
        <v>249</v>
      </c>
      <c r="F120" s="1" t="s">
        <v>178</v>
      </c>
      <c r="G120" s="1" t="s">
        <v>177</v>
      </c>
      <c r="H120" s="1" t="n">
        <v>75000</v>
      </c>
      <c r="J120" s="30" t="n">
        <v>1176</v>
      </c>
      <c r="K120" s="30" t="n">
        <v>51.5</v>
      </c>
      <c r="L120" s="30" t="n">
        <v>68.6</v>
      </c>
      <c r="M120" s="30" t="n">
        <v>1.33</v>
      </c>
      <c r="N120" s="30" t="n">
        <v>2677.5</v>
      </c>
      <c r="O120" s="30" t="n">
        <v>100.1</v>
      </c>
      <c r="P120" s="30" t="n">
        <v>193.6</v>
      </c>
      <c r="Q120" s="30" t="n">
        <v>1.93</v>
      </c>
      <c r="R120" s="30" t="n">
        <v>2677.5</v>
      </c>
      <c r="S120" s="30" t="n">
        <v>71.2</v>
      </c>
      <c r="T120" s="30" t="n">
        <v>119.3</v>
      </c>
      <c r="U120" s="30" t="n">
        <v>1.68</v>
      </c>
    </row>
    <row r="121" customFormat="false" ht="12.8" hidden="false" customHeight="false" outlineLevel="0" collapsed="false">
      <c r="A121" s="1" t="n">
        <v>34</v>
      </c>
      <c r="B121" s="1" t="s">
        <v>246</v>
      </c>
      <c r="C121" s="1" t="n">
        <v>2014</v>
      </c>
      <c r="D121" s="1" t="s">
        <v>181</v>
      </c>
      <c r="E121" s="1" t="s">
        <v>616</v>
      </c>
      <c r="F121" s="1" t="s">
        <v>617</v>
      </c>
      <c r="G121" s="1" t="s">
        <v>618</v>
      </c>
      <c r="H121" s="1" t="n">
        <v>0</v>
      </c>
      <c r="J121" s="30" t="n">
        <v>1083.6</v>
      </c>
      <c r="K121" s="30" t="n">
        <v>47.3</v>
      </c>
      <c r="L121" s="30" t="n">
        <v>67.1</v>
      </c>
      <c r="M121" s="30" t="n">
        <v>1.42</v>
      </c>
      <c r="N121" s="30" t="n">
        <v>2345.1</v>
      </c>
      <c r="O121" s="30" t="n">
        <v>84.1</v>
      </c>
      <c r="P121" s="30" t="n">
        <v>157.6</v>
      </c>
      <c r="Q121" s="30" t="n">
        <v>1.87</v>
      </c>
      <c r="R121" s="30" t="n">
        <v>2345.1</v>
      </c>
      <c r="S121" s="30" t="n">
        <v>62.2</v>
      </c>
      <c r="T121" s="30" t="n">
        <v>103.8</v>
      </c>
      <c r="U121" s="30" t="n">
        <v>1.67</v>
      </c>
      <c r="AX121" s="30" t="n">
        <v>735</v>
      </c>
      <c r="AY121" s="30" t="n">
        <v>491</v>
      </c>
      <c r="BD121" s="30" t="n">
        <v>97</v>
      </c>
      <c r="BE121" s="30" t="n">
        <v>92</v>
      </c>
      <c r="BG121" s="30" t="n">
        <f aca="false">AX121/BD121</f>
        <v>7.57731958762887</v>
      </c>
      <c r="BH121" s="30" t="n">
        <f aca="false">AY121/BE121</f>
        <v>5.33695652173913</v>
      </c>
    </row>
    <row r="122" customFormat="false" ht="12.8" hidden="false" customHeight="false" outlineLevel="0" collapsed="false">
      <c r="A122" s="1" t="n">
        <v>34</v>
      </c>
      <c r="B122" s="1" t="s">
        <v>246</v>
      </c>
      <c r="C122" s="1" t="n">
        <v>2014</v>
      </c>
      <c r="D122" s="1" t="s">
        <v>181</v>
      </c>
      <c r="E122" s="1" t="s">
        <v>249</v>
      </c>
      <c r="F122" s="1" t="s">
        <v>178</v>
      </c>
      <c r="G122" s="1" t="s">
        <v>177</v>
      </c>
      <c r="H122" s="1" t="n">
        <v>25000</v>
      </c>
      <c r="J122" s="30" t="n">
        <v>1176</v>
      </c>
      <c r="K122" s="30" t="n">
        <v>51.5</v>
      </c>
      <c r="L122" s="30" t="n">
        <v>70.9</v>
      </c>
      <c r="M122" s="30" t="n">
        <v>1.37</v>
      </c>
      <c r="N122" s="30" t="n">
        <v>2458.5</v>
      </c>
      <c r="O122" s="30" t="n">
        <v>85.5</v>
      </c>
      <c r="P122" s="30" t="n">
        <v>162.2</v>
      </c>
      <c r="Q122" s="30" t="n">
        <v>1.9</v>
      </c>
      <c r="R122" s="30" t="n">
        <v>2458.5</v>
      </c>
      <c r="S122" s="30" t="n">
        <v>65.3</v>
      </c>
      <c r="T122" s="30" t="n">
        <v>107.9</v>
      </c>
      <c r="U122" s="30" t="n">
        <v>1.65</v>
      </c>
      <c r="AX122" s="30" t="n">
        <v>728</v>
      </c>
      <c r="AY122" s="30" t="n">
        <v>469</v>
      </c>
      <c r="BD122" s="30" t="n">
        <v>101</v>
      </c>
      <c r="BE122" s="30" t="n">
        <v>90</v>
      </c>
      <c r="BG122" s="30" t="n">
        <f aca="false">AX122/BD122</f>
        <v>7.20792079207921</v>
      </c>
      <c r="BH122" s="30" t="n">
        <f aca="false">AY122/BE122</f>
        <v>5.21111111111111</v>
      </c>
    </row>
    <row r="123" customFormat="false" ht="12.8" hidden="false" customHeight="false" outlineLevel="0" collapsed="false">
      <c r="A123" s="1" t="n">
        <v>34</v>
      </c>
      <c r="B123" s="1" t="s">
        <v>246</v>
      </c>
      <c r="C123" s="1" t="n">
        <v>2014</v>
      </c>
      <c r="D123" s="1" t="s">
        <v>181</v>
      </c>
      <c r="E123" s="1" t="s">
        <v>249</v>
      </c>
      <c r="F123" s="1" t="s">
        <v>178</v>
      </c>
      <c r="G123" s="1" t="s">
        <v>177</v>
      </c>
      <c r="H123" s="1" t="n">
        <v>50000</v>
      </c>
      <c r="J123" s="30" t="n">
        <v>1118.8</v>
      </c>
      <c r="K123" s="30" t="n">
        <v>48.9</v>
      </c>
      <c r="L123" s="30" t="n">
        <v>68.2</v>
      </c>
      <c r="M123" s="30" t="n">
        <v>1.4</v>
      </c>
      <c r="N123" s="30" t="n">
        <v>2464.3</v>
      </c>
      <c r="O123" s="30" t="n">
        <v>89.7</v>
      </c>
      <c r="P123" s="30" t="n">
        <v>165</v>
      </c>
      <c r="Q123" s="30" t="n">
        <v>1.84</v>
      </c>
      <c r="R123" s="30" t="n">
        <v>2464.3</v>
      </c>
      <c r="S123" s="30" t="n">
        <v>65.4</v>
      </c>
      <c r="T123" s="30" t="n">
        <v>107.4</v>
      </c>
      <c r="U123" s="30" t="n">
        <v>1.64</v>
      </c>
      <c r="AX123" s="30" t="n">
        <v>825</v>
      </c>
      <c r="AY123" s="30" t="n">
        <v>520</v>
      </c>
      <c r="BD123" s="30" t="n">
        <v>108</v>
      </c>
      <c r="BE123" s="30" t="n">
        <v>92</v>
      </c>
      <c r="BG123" s="30" t="n">
        <f aca="false">AX123/BD123</f>
        <v>7.63888888888889</v>
      </c>
      <c r="BH123" s="30" t="n">
        <f aca="false">AY123/BE123</f>
        <v>5.65217391304348</v>
      </c>
    </row>
    <row r="124" customFormat="false" ht="12.8" hidden="false" customHeight="false" outlineLevel="0" collapsed="false">
      <c r="A124" s="1" t="n">
        <v>34</v>
      </c>
      <c r="B124" s="1" t="s">
        <v>246</v>
      </c>
      <c r="C124" s="1" t="n">
        <v>2014</v>
      </c>
      <c r="D124" s="1" t="s">
        <v>181</v>
      </c>
      <c r="E124" s="1" t="s">
        <v>249</v>
      </c>
      <c r="F124" s="1" t="s">
        <v>178</v>
      </c>
      <c r="G124" s="1" t="s">
        <v>177</v>
      </c>
      <c r="H124" s="1" t="n">
        <v>75000</v>
      </c>
      <c r="J124" s="30" t="n">
        <v>1114.4</v>
      </c>
      <c r="K124" s="30" t="n">
        <v>48.7</v>
      </c>
      <c r="L124" s="30" t="n">
        <v>67.7</v>
      </c>
      <c r="M124" s="30" t="n">
        <v>1.39</v>
      </c>
      <c r="N124" s="30" t="n">
        <v>2434.4</v>
      </c>
      <c r="O124" s="30" t="n">
        <v>88</v>
      </c>
      <c r="P124" s="30" t="n">
        <v>162.8</v>
      </c>
      <c r="Q124" s="30" t="n">
        <v>1.85</v>
      </c>
      <c r="R124" s="30" t="n">
        <v>2434.4</v>
      </c>
      <c r="S124" s="30" t="n">
        <v>64.6</v>
      </c>
      <c r="T124" s="30" t="n">
        <v>106.3</v>
      </c>
      <c r="U124" s="30" t="n">
        <v>1.64</v>
      </c>
      <c r="AX124" s="30" t="n">
        <v>738</v>
      </c>
      <c r="AY124" s="30" t="n">
        <v>450</v>
      </c>
      <c r="BD124" s="30" t="n">
        <v>102</v>
      </c>
      <c r="BE124" s="30" t="n">
        <v>84</v>
      </c>
      <c r="BG124" s="30" t="n">
        <f aca="false">AX124/BD124</f>
        <v>7.23529411764706</v>
      </c>
      <c r="BH124" s="30" t="n">
        <f aca="false">AY124/BE124</f>
        <v>5.35714285714286</v>
      </c>
    </row>
    <row r="125" customFormat="false" ht="12.8" hidden="false" customHeight="false" outlineLevel="0" collapsed="false">
      <c r="A125" s="1" t="n">
        <v>35</v>
      </c>
      <c r="B125" s="1" t="s">
        <v>246</v>
      </c>
      <c r="C125" s="1" t="n">
        <v>2014</v>
      </c>
      <c r="D125" s="1" t="s">
        <v>181</v>
      </c>
      <c r="E125" s="1" t="s">
        <v>616</v>
      </c>
      <c r="F125" s="1" t="s">
        <v>617</v>
      </c>
      <c r="G125" s="1" t="s">
        <v>618</v>
      </c>
      <c r="H125" s="1" t="n">
        <v>0</v>
      </c>
      <c r="J125" s="30" t="n">
        <v>1125.4</v>
      </c>
      <c r="K125" s="30" t="n">
        <v>49.2</v>
      </c>
      <c r="L125" s="30" t="n">
        <v>69.3</v>
      </c>
      <c r="M125" s="30" t="n">
        <v>1.41</v>
      </c>
      <c r="N125" s="30" t="n">
        <v>2448.4</v>
      </c>
      <c r="O125" s="30" t="n">
        <v>88.2</v>
      </c>
      <c r="P125" s="30" t="n">
        <v>161.8</v>
      </c>
      <c r="Q125" s="30" t="n">
        <v>1.84</v>
      </c>
      <c r="R125" s="30" t="n">
        <v>2448.4</v>
      </c>
      <c r="S125" s="30" t="n">
        <v>65</v>
      </c>
      <c r="T125" s="30" t="n">
        <v>106.8</v>
      </c>
      <c r="U125" s="30" t="n">
        <v>1.64</v>
      </c>
      <c r="AX125" s="30" t="n">
        <v>732</v>
      </c>
      <c r="AY125" s="30" t="n">
        <v>484</v>
      </c>
      <c r="BD125" s="30" t="n">
        <v>99</v>
      </c>
      <c r="BE125" s="30" t="n">
        <v>84</v>
      </c>
      <c r="BG125" s="30" t="n">
        <f aca="false">AX125/BD125</f>
        <v>7.39393939393939</v>
      </c>
      <c r="BH125" s="30" t="n">
        <f aca="false">AY125/BE125</f>
        <v>5.76190476190476</v>
      </c>
    </row>
    <row r="126" customFormat="false" ht="12.8" hidden="false" customHeight="false" outlineLevel="0" collapsed="false">
      <c r="A126" s="1" t="n">
        <v>35</v>
      </c>
      <c r="B126" s="1" t="s">
        <v>246</v>
      </c>
      <c r="C126" s="1" t="n">
        <v>2014</v>
      </c>
      <c r="D126" s="1" t="s">
        <v>181</v>
      </c>
      <c r="E126" s="1" t="s">
        <v>249</v>
      </c>
      <c r="F126" s="1" t="s">
        <v>178</v>
      </c>
      <c r="G126" s="1" t="s">
        <v>177</v>
      </c>
      <c r="H126" s="1" t="n">
        <v>25000</v>
      </c>
      <c r="J126" s="30" t="n">
        <v>1154</v>
      </c>
      <c r="K126" s="30" t="n">
        <v>50.5</v>
      </c>
      <c r="L126" s="30" t="n">
        <v>71</v>
      </c>
      <c r="M126" s="30" t="n">
        <v>1.41</v>
      </c>
      <c r="N126" s="30" t="n">
        <v>2532.5</v>
      </c>
      <c r="O126" s="30" t="n">
        <v>91.9</v>
      </c>
      <c r="P126" s="30" t="n">
        <v>166.9</v>
      </c>
      <c r="Q126" s="30" t="n">
        <v>1.82</v>
      </c>
      <c r="R126" s="30" t="n">
        <v>2532.5</v>
      </c>
      <c r="S126" s="30" t="n">
        <v>67.2</v>
      </c>
      <c r="T126" s="30" t="n">
        <v>109.9</v>
      </c>
      <c r="U126" s="30" t="n">
        <v>1.63</v>
      </c>
      <c r="AX126" s="30" t="n">
        <v>715</v>
      </c>
      <c r="AY126" s="30" t="n">
        <v>432</v>
      </c>
      <c r="BD126" s="30" t="n">
        <v>88</v>
      </c>
      <c r="BE126" s="30" t="n">
        <v>89</v>
      </c>
      <c r="BG126" s="30" t="n">
        <f aca="false">AX126/BD126</f>
        <v>8.125</v>
      </c>
      <c r="BH126" s="30" t="n">
        <f aca="false">AY126/BE126</f>
        <v>4.85393258426966</v>
      </c>
    </row>
    <row r="127" customFormat="false" ht="12.8" hidden="false" customHeight="false" outlineLevel="0" collapsed="false">
      <c r="A127" s="1" t="n">
        <v>35</v>
      </c>
      <c r="B127" s="1" t="s">
        <v>246</v>
      </c>
      <c r="C127" s="1" t="n">
        <v>2014</v>
      </c>
      <c r="D127" s="1" t="s">
        <v>181</v>
      </c>
      <c r="E127" s="1" t="s">
        <v>249</v>
      </c>
      <c r="F127" s="1" t="s">
        <v>178</v>
      </c>
      <c r="G127" s="1" t="s">
        <v>177</v>
      </c>
      <c r="H127" s="1" t="n">
        <v>50000</v>
      </c>
      <c r="J127" s="30" t="n">
        <v>1171.6</v>
      </c>
      <c r="K127" s="30" t="n">
        <v>51.3</v>
      </c>
      <c r="L127" s="30" t="n">
        <v>71.1</v>
      </c>
      <c r="M127" s="30" t="n">
        <v>1.39</v>
      </c>
      <c r="N127" s="30" t="n">
        <v>2625.1</v>
      </c>
      <c r="O127" s="30" t="n">
        <v>96.9</v>
      </c>
      <c r="P127" s="30" t="n">
        <v>176.9</v>
      </c>
      <c r="Q127" s="30" t="n">
        <v>1.83</v>
      </c>
      <c r="R127" s="30" t="n">
        <v>2625.1</v>
      </c>
      <c r="S127" s="30" t="n">
        <v>69.8</v>
      </c>
      <c r="T127" s="30" t="n">
        <v>114.1</v>
      </c>
      <c r="U127" s="30" t="n">
        <v>1.64</v>
      </c>
      <c r="AX127" s="30" t="n">
        <v>732</v>
      </c>
      <c r="AY127" s="30" t="n">
        <v>430</v>
      </c>
      <c r="BD127" s="30" t="n">
        <v>101</v>
      </c>
      <c r="BE127" s="30" t="n">
        <v>80</v>
      </c>
      <c r="BG127" s="30" t="n">
        <f aca="false">AX127/BD127</f>
        <v>7.24752475247525</v>
      </c>
      <c r="BH127" s="30" t="n">
        <f aca="false">AY127/BE127</f>
        <v>5.375</v>
      </c>
    </row>
    <row r="128" customFormat="false" ht="12.8" hidden="false" customHeight="false" outlineLevel="0" collapsed="false">
      <c r="A128" s="1" t="n">
        <v>35</v>
      </c>
      <c r="B128" s="1" t="s">
        <v>246</v>
      </c>
      <c r="C128" s="1" t="n">
        <v>2014</v>
      </c>
      <c r="D128" s="1" t="s">
        <v>181</v>
      </c>
      <c r="E128" s="1" t="s">
        <v>249</v>
      </c>
      <c r="F128" s="1" t="s">
        <v>178</v>
      </c>
      <c r="G128" s="1" t="s">
        <v>177</v>
      </c>
      <c r="H128" s="1" t="n">
        <v>75000</v>
      </c>
      <c r="J128" s="30" t="n">
        <v>1156.2</v>
      </c>
      <c r="K128" s="30" t="n">
        <v>50.6</v>
      </c>
      <c r="L128" s="30" t="n">
        <v>69.4</v>
      </c>
      <c r="M128" s="30" t="n">
        <v>1.37</v>
      </c>
      <c r="N128" s="30" t="n">
        <v>2534.7</v>
      </c>
      <c r="O128" s="30" t="n">
        <v>91.9</v>
      </c>
      <c r="P128" s="30" t="n">
        <v>164.5</v>
      </c>
      <c r="Q128" s="30" t="n">
        <v>1.8</v>
      </c>
      <c r="R128" s="30" t="n">
        <v>2534.7</v>
      </c>
      <c r="S128" s="30" t="n">
        <v>67.4</v>
      </c>
      <c r="T128" s="30" t="n">
        <v>108</v>
      </c>
      <c r="U128" s="30" t="n">
        <v>1.6</v>
      </c>
      <c r="AX128" s="30" t="n">
        <v>709</v>
      </c>
      <c r="AY128" s="30" t="n">
        <v>446</v>
      </c>
      <c r="BD128" s="30" t="n">
        <v>90</v>
      </c>
      <c r="BE128" s="30" t="n">
        <v>84</v>
      </c>
      <c r="BG128" s="30" t="n">
        <f aca="false">AX128/BD128</f>
        <v>7.87777777777778</v>
      </c>
      <c r="BH128" s="30" t="n">
        <f aca="false">AY128/BE128</f>
        <v>5.30952380952381</v>
      </c>
    </row>
    <row r="129" customFormat="false" ht="12.8" hidden="false" customHeight="false" outlineLevel="0" collapsed="false">
      <c r="A129" s="1" t="n">
        <v>36</v>
      </c>
      <c r="B129" s="1" t="s">
        <v>250</v>
      </c>
      <c r="C129" s="1" t="n">
        <v>2014</v>
      </c>
      <c r="D129" s="1" t="s">
        <v>181</v>
      </c>
      <c r="E129" s="1" t="s">
        <v>616</v>
      </c>
      <c r="F129" s="1" t="s">
        <v>617</v>
      </c>
      <c r="G129" s="1" t="s">
        <v>618</v>
      </c>
      <c r="H129" s="1" t="n">
        <v>0</v>
      </c>
      <c r="J129" s="30" t="n">
        <v>971.2</v>
      </c>
      <c r="K129" s="30" t="n">
        <v>44.2</v>
      </c>
      <c r="L129" s="30" t="n">
        <v>60.6</v>
      </c>
      <c r="M129" s="30" t="n">
        <v>1.37</v>
      </c>
      <c r="N129" s="30" t="n">
        <v>1963.4</v>
      </c>
      <c r="O129" s="30" t="n">
        <v>90.2</v>
      </c>
      <c r="P129" s="30" t="n">
        <v>151.4</v>
      </c>
      <c r="Q129" s="30" t="n">
        <v>1.68</v>
      </c>
      <c r="R129" s="30" t="n">
        <v>1963.4</v>
      </c>
      <c r="S129" s="30" t="n">
        <v>60</v>
      </c>
      <c r="T129" s="30" t="n">
        <v>91.8</v>
      </c>
      <c r="U129" s="30" t="n">
        <v>1.53</v>
      </c>
      <c r="AW129" s="30" t="n">
        <v>738</v>
      </c>
      <c r="BC129" s="30" t="n">
        <v>146</v>
      </c>
      <c r="BF129" s="30" t="n">
        <f aca="false">AW129/BC129</f>
        <v>5.05479452054795</v>
      </c>
    </row>
    <row r="130" customFormat="false" ht="12.8" hidden="false" customHeight="false" outlineLevel="0" collapsed="false">
      <c r="A130" s="1" t="n">
        <v>36</v>
      </c>
      <c r="B130" s="1" t="s">
        <v>250</v>
      </c>
      <c r="C130" s="1" t="n">
        <v>2014</v>
      </c>
      <c r="D130" s="1" t="s">
        <v>181</v>
      </c>
      <c r="E130" s="1" t="s">
        <v>249</v>
      </c>
      <c r="F130" s="1" t="s">
        <v>178</v>
      </c>
      <c r="G130" s="1" t="s">
        <v>177</v>
      </c>
      <c r="H130" s="1" t="n">
        <v>25000</v>
      </c>
      <c r="J130" s="30" t="n">
        <v>983.8</v>
      </c>
      <c r="K130" s="30" t="n">
        <v>44.8</v>
      </c>
      <c r="L130" s="30" t="n">
        <v>60.1</v>
      </c>
      <c r="M130" s="30" t="n">
        <v>1.33</v>
      </c>
      <c r="N130" s="30" t="n">
        <v>1979.3</v>
      </c>
      <c r="O130" s="30" t="n">
        <v>90.5</v>
      </c>
      <c r="P130" s="30" t="n">
        <v>155.1</v>
      </c>
      <c r="Q130" s="30" t="n">
        <v>1.72</v>
      </c>
      <c r="R130" s="30" t="n">
        <v>1979.3</v>
      </c>
      <c r="S130" s="30" t="n">
        <v>60.5</v>
      </c>
      <c r="T130" s="30" t="n">
        <v>92.7</v>
      </c>
      <c r="U130" s="30" t="n">
        <v>1.53</v>
      </c>
      <c r="AW130" s="30" t="n">
        <v>715</v>
      </c>
      <c r="BC130" s="30" t="n">
        <v>142</v>
      </c>
      <c r="BF130" s="30" t="n">
        <f aca="false">AW130/BC130</f>
        <v>5.03521126760563</v>
      </c>
    </row>
    <row r="131" customFormat="false" ht="12.8" hidden="false" customHeight="false" outlineLevel="0" collapsed="false">
      <c r="A131" s="1" t="n">
        <v>37</v>
      </c>
      <c r="B131" s="1" t="s">
        <v>253</v>
      </c>
      <c r="C131" s="1" t="n">
        <v>2016</v>
      </c>
      <c r="D131" s="1" t="s">
        <v>181</v>
      </c>
      <c r="E131" s="1" t="s">
        <v>616</v>
      </c>
      <c r="F131" s="1" t="s">
        <v>617</v>
      </c>
      <c r="G131" s="1" t="s">
        <v>618</v>
      </c>
      <c r="H131" s="1" t="n">
        <v>0</v>
      </c>
      <c r="J131" s="30" t="n">
        <v>1152.92</v>
      </c>
      <c r="K131" s="30" t="n">
        <v>39.64</v>
      </c>
      <c r="L131" s="30" t="n">
        <v>57.71</v>
      </c>
      <c r="M131" s="30" t="n">
        <v>1.46</v>
      </c>
      <c r="N131" s="30" t="n">
        <v>2228.92</v>
      </c>
      <c r="O131" s="30" t="n">
        <v>76.86</v>
      </c>
      <c r="P131" s="30" t="n">
        <v>160.29</v>
      </c>
      <c r="Q131" s="30" t="n">
        <v>2.09</v>
      </c>
      <c r="R131" s="30" t="n">
        <v>2228.92</v>
      </c>
      <c r="S131" s="30" t="n">
        <v>52.05</v>
      </c>
      <c r="T131" s="30" t="n">
        <v>109</v>
      </c>
      <c r="U131" s="30" t="n">
        <v>2.09</v>
      </c>
      <c r="Z131" s="30" t="n">
        <v>70.64</v>
      </c>
      <c r="AA131" s="30" t="n">
        <v>62.74</v>
      </c>
      <c r="AD131" s="30" t="n">
        <v>8.19</v>
      </c>
      <c r="AJ131" s="30" t="n">
        <v>8.49</v>
      </c>
      <c r="AW131" s="30" t="n">
        <v>1857.61</v>
      </c>
      <c r="AX131" s="30" t="n">
        <v>1740.43</v>
      </c>
      <c r="AY131" s="30" t="n">
        <v>1582.25</v>
      </c>
      <c r="BC131" s="30" t="n">
        <v>199.36</v>
      </c>
      <c r="BD131" s="30" t="n">
        <v>193.5</v>
      </c>
      <c r="BE131" s="30" t="n">
        <v>172</v>
      </c>
      <c r="BF131" s="30" t="n">
        <f aca="false">AW131/BC131</f>
        <v>9.31786717495987</v>
      </c>
      <c r="BG131" s="30" t="n">
        <f aca="false">AX131/BD131</f>
        <v>8.99447028423773</v>
      </c>
      <c r="BH131" s="30" t="n">
        <f aca="false">AY131/BE131</f>
        <v>9.19912790697674</v>
      </c>
    </row>
    <row r="132" customFormat="false" ht="12.8" hidden="false" customHeight="false" outlineLevel="0" collapsed="false">
      <c r="A132" s="1" t="n">
        <v>37</v>
      </c>
      <c r="B132" s="1" t="s">
        <v>253</v>
      </c>
      <c r="C132" s="1" t="n">
        <v>2016</v>
      </c>
      <c r="D132" s="1" t="s">
        <v>181</v>
      </c>
      <c r="E132" s="1" t="s">
        <v>254</v>
      </c>
      <c r="F132" s="1" t="s">
        <v>3</v>
      </c>
      <c r="G132" s="1" t="s">
        <v>177</v>
      </c>
      <c r="H132" s="1" t="n">
        <v>100</v>
      </c>
      <c r="J132" s="30" t="n">
        <v>1164.12</v>
      </c>
      <c r="K132" s="30" t="n">
        <v>40.04</v>
      </c>
      <c r="L132" s="30" t="n">
        <v>58.36</v>
      </c>
      <c r="M132" s="30" t="n">
        <v>1.46</v>
      </c>
      <c r="N132" s="30" t="n">
        <v>2240.12</v>
      </c>
      <c r="O132" s="30" t="n">
        <v>76.86</v>
      </c>
      <c r="P132" s="30" t="n">
        <v>159.93</v>
      </c>
      <c r="Q132" s="30" t="n">
        <v>2.08</v>
      </c>
      <c r="R132" s="30" t="n">
        <v>2240.12</v>
      </c>
      <c r="S132" s="30" t="n">
        <v>52.31</v>
      </c>
      <c r="T132" s="30" t="n">
        <v>109.15</v>
      </c>
      <c r="U132" s="30" t="n">
        <v>2.09</v>
      </c>
      <c r="Z132" s="30" t="n">
        <v>74.5</v>
      </c>
      <c r="AA132" s="30" t="n">
        <v>74.86</v>
      </c>
      <c r="AD132" s="2" t="n">
        <v>7.94</v>
      </c>
      <c r="AE132" s="2"/>
      <c r="AF132" s="2"/>
      <c r="AG132" s="2"/>
      <c r="AJ132" s="30" t="n">
        <v>8.12</v>
      </c>
      <c r="AW132" s="30" t="n">
        <v>1861.5</v>
      </c>
      <c r="AX132" s="30" t="n">
        <v>1748.35</v>
      </c>
      <c r="AY132" s="30" t="n">
        <v>1630.83</v>
      </c>
      <c r="BC132" s="30" t="n">
        <v>191.6</v>
      </c>
      <c r="BD132" s="30" t="n">
        <v>187.25</v>
      </c>
      <c r="BE132" s="30" t="n">
        <v>175.5</v>
      </c>
      <c r="BF132" s="30" t="n">
        <f aca="false">AW132/BC132</f>
        <v>9.71555323590814</v>
      </c>
      <c r="BG132" s="30" t="n">
        <f aca="false">AX132/BD132</f>
        <v>9.3369826435247</v>
      </c>
      <c r="BH132" s="30" t="n">
        <f aca="false">AY132/BE132</f>
        <v>9.29247863247863</v>
      </c>
    </row>
    <row r="133" customFormat="false" ht="12.8" hidden="false" customHeight="false" outlineLevel="0" collapsed="false">
      <c r="A133" s="1" t="n">
        <v>37</v>
      </c>
      <c r="B133" s="1" t="s">
        <v>253</v>
      </c>
      <c r="C133" s="1" t="n">
        <v>2016</v>
      </c>
      <c r="D133" s="1" t="s">
        <v>181</v>
      </c>
      <c r="E133" s="1" t="s">
        <v>254</v>
      </c>
      <c r="F133" s="1" t="s">
        <v>3</v>
      </c>
      <c r="G133" s="1" t="s">
        <v>177</v>
      </c>
      <c r="H133" s="1" t="n">
        <v>150</v>
      </c>
      <c r="J133" s="30" t="n">
        <v>1164.96</v>
      </c>
      <c r="K133" s="30" t="n">
        <v>40.07</v>
      </c>
      <c r="L133" s="30" t="n">
        <v>57.36</v>
      </c>
      <c r="M133" s="30" t="n">
        <v>1.43</v>
      </c>
      <c r="N133" s="30" t="n">
        <v>2267.96</v>
      </c>
      <c r="O133" s="30" t="n">
        <v>78.79</v>
      </c>
      <c r="P133" s="30" t="n">
        <v>162.71</v>
      </c>
      <c r="Q133" s="30" t="n">
        <v>2.06</v>
      </c>
      <c r="R133" s="30" t="n">
        <v>2267.96</v>
      </c>
      <c r="S133" s="30" t="n">
        <v>52.98</v>
      </c>
      <c r="T133" s="30" t="n">
        <v>110.04</v>
      </c>
      <c r="U133" s="30" t="n">
        <v>2.08</v>
      </c>
      <c r="Z133" s="30" t="n">
        <v>71.9</v>
      </c>
      <c r="AA133" s="30" t="n">
        <v>67.8</v>
      </c>
      <c r="AD133" s="2" t="n">
        <v>7.3</v>
      </c>
      <c r="AE133" s="2"/>
      <c r="AF133" s="2"/>
      <c r="AG133" s="2"/>
      <c r="AJ133" s="30" t="n">
        <v>7.83</v>
      </c>
      <c r="AW133" s="30" t="n">
        <v>1867.5</v>
      </c>
      <c r="AX133" s="30" t="n">
        <v>1833.25</v>
      </c>
      <c r="AY133" s="30" t="n">
        <v>1583</v>
      </c>
      <c r="BC133" s="30" t="n">
        <v>185.5</v>
      </c>
      <c r="BD133" s="30" t="n">
        <v>181.5</v>
      </c>
      <c r="BE133" s="30" t="n">
        <v>171.25</v>
      </c>
      <c r="BF133" s="30" t="n">
        <f aca="false">AW133/BC133</f>
        <v>10.0673854447439</v>
      </c>
      <c r="BG133" s="30" t="n">
        <f aca="false">AX133/BD133</f>
        <v>10.1005509641873</v>
      </c>
      <c r="BH133" s="30" t="n">
        <f aca="false">AY133/BE133</f>
        <v>9.24379562043796</v>
      </c>
    </row>
    <row r="134" customFormat="false" ht="12.8" hidden="false" customHeight="false" outlineLevel="0" collapsed="false">
      <c r="A134" s="1" t="n">
        <v>37</v>
      </c>
      <c r="B134" s="1" t="s">
        <v>253</v>
      </c>
      <c r="C134" s="1" t="n">
        <v>2016</v>
      </c>
      <c r="D134" s="1" t="s">
        <v>181</v>
      </c>
      <c r="E134" s="1" t="s">
        <v>254</v>
      </c>
      <c r="F134" s="1" t="s">
        <v>3</v>
      </c>
      <c r="G134" s="1" t="s">
        <v>177</v>
      </c>
      <c r="H134" s="1" t="n">
        <v>200</v>
      </c>
      <c r="J134" s="30" t="n">
        <v>1233</v>
      </c>
      <c r="K134" s="30" t="n">
        <v>42.5</v>
      </c>
      <c r="L134" s="30" t="n">
        <v>57.46</v>
      </c>
      <c r="M134" s="30" t="n">
        <v>1.35</v>
      </c>
      <c r="N134" s="30" t="n">
        <v>2374</v>
      </c>
      <c r="O134" s="30" t="n">
        <v>81.5</v>
      </c>
      <c r="P134" s="30" t="n">
        <v>161.79</v>
      </c>
      <c r="Q134" s="30" t="n">
        <v>1.99</v>
      </c>
      <c r="R134" s="30" t="n">
        <v>2374</v>
      </c>
      <c r="S134" s="30" t="n">
        <v>55.5</v>
      </c>
      <c r="T134" s="30" t="n">
        <v>109.63</v>
      </c>
      <c r="U134" s="30" t="n">
        <v>1.98</v>
      </c>
      <c r="Z134" s="30" t="n">
        <v>67.7</v>
      </c>
      <c r="AA134" s="30" t="n">
        <v>61.5</v>
      </c>
      <c r="AD134" s="2" t="n">
        <v>7.02</v>
      </c>
      <c r="AE134" s="2"/>
      <c r="AF134" s="2"/>
      <c r="AG134" s="2"/>
      <c r="AJ134" s="30" t="n">
        <v>7.64</v>
      </c>
      <c r="AW134" s="30" t="n">
        <v>1995.75</v>
      </c>
      <c r="AX134" s="30" t="n">
        <v>1838.5</v>
      </c>
      <c r="AY134" s="30" t="n">
        <v>1595.25</v>
      </c>
      <c r="BC134" s="30" t="n">
        <v>178.5</v>
      </c>
      <c r="BD134" s="30" t="n">
        <v>173</v>
      </c>
      <c r="BE134" s="30" t="n">
        <v>165.5</v>
      </c>
      <c r="BF134" s="30" t="n">
        <f aca="false">AW134/BC134</f>
        <v>11.1806722689076</v>
      </c>
      <c r="BG134" s="30" t="n">
        <f aca="false">AX134/BD134</f>
        <v>10.6271676300578</v>
      </c>
      <c r="BH134" s="30" t="n">
        <f aca="false">AY134/BE134</f>
        <v>9.63897280966767</v>
      </c>
    </row>
    <row r="135" customFormat="false" ht="12.8" hidden="false" customHeight="false" outlineLevel="0" collapsed="false">
      <c r="A135" s="1" t="n">
        <v>37</v>
      </c>
      <c r="B135" s="1" t="s">
        <v>253</v>
      </c>
      <c r="C135" s="1" t="n">
        <v>2016</v>
      </c>
      <c r="D135" s="1" t="s">
        <v>181</v>
      </c>
      <c r="E135" s="1" t="s">
        <v>254</v>
      </c>
      <c r="F135" s="1" t="s">
        <v>3</v>
      </c>
      <c r="G135" s="1" t="s">
        <v>177</v>
      </c>
      <c r="H135" s="1" t="n">
        <v>250</v>
      </c>
      <c r="J135" s="30" t="n">
        <v>1273.04</v>
      </c>
      <c r="K135" s="30" t="n">
        <v>43.93</v>
      </c>
      <c r="L135" s="30" t="n">
        <v>58.18</v>
      </c>
      <c r="M135" s="30" t="n">
        <v>1.32</v>
      </c>
      <c r="N135" s="30" t="n">
        <v>2462.04</v>
      </c>
      <c r="O135" s="30" t="n">
        <v>84.93</v>
      </c>
      <c r="P135" s="30" t="n">
        <v>162.57</v>
      </c>
      <c r="Q135" s="30" t="n">
        <v>1.92</v>
      </c>
      <c r="R135" s="30" t="n">
        <v>2462.04</v>
      </c>
      <c r="S135" s="30" t="n">
        <v>57.6</v>
      </c>
      <c r="T135" s="30" t="n">
        <v>110.38</v>
      </c>
      <c r="U135" s="30" t="n">
        <v>1.92</v>
      </c>
      <c r="Z135" s="30" t="n">
        <v>74.6</v>
      </c>
      <c r="AA135" s="30" t="n">
        <v>67.9</v>
      </c>
      <c r="AD135" s="2" t="n">
        <v>6.15</v>
      </c>
      <c r="AE135" s="2"/>
      <c r="AF135" s="2"/>
      <c r="AG135" s="2"/>
      <c r="AJ135" s="30" t="n">
        <v>6.54</v>
      </c>
      <c r="AW135" s="30" t="n">
        <v>2007.5</v>
      </c>
      <c r="AX135" s="30" t="n">
        <v>1927.5</v>
      </c>
      <c r="AY135" s="30" t="n">
        <v>1775.75</v>
      </c>
      <c r="BC135" s="30" t="n">
        <v>178.25</v>
      </c>
      <c r="BD135" s="30" t="n">
        <v>170.75</v>
      </c>
      <c r="BE135" s="30" t="n">
        <v>168.75</v>
      </c>
      <c r="BF135" s="30" t="n">
        <f aca="false">AW135/BC135</f>
        <v>11.2622720897616</v>
      </c>
      <c r="BG135" s="30" t="n">
        <f aca="false">AX135/BD135</f>
        <v>11.2884333821376</v>
      </c>
      <c r="BH135" s="30" t="n">
        <f aca="false">AY135/BE135</f>
        <v>10.522962962963</v>
      </c>
    </row>
    <row r="136" customFormat="false" ht="12.8" hidden="false" customHeight="false" outlineLevel="0" collapsed="false">
      <c r="A136" s="1" t="n">
        <v>38</v>
      </c>
      <c r="B136" s="1" t="s">
        <v>253</v>
      </c>
      <c r="C136" s="1" t="n">
        <v>2017</v>
      </c>
      <c r="D136" s="1" t="s">
        <v>181</v>
      </c>
      <c r="E136" s="1" t="s">
        <v>616</v>
      </c>
      <c r="F136" s="1" t="s">
        <v>617</v>
      </c>
      <c r="G136" s="1" t="s">
        <v>618</v>
      </c>
      <c r="H136" s="1" t="n">
        <v>0</v>
      </c>
      <c r="K136" s="1"/>
      <c r="M136" s="1"/>
      <c r="S136" s="30" t="n">
        <v>52.05</v>
      </c>
      <c r="T136" s="30" t="n">
        <v>91.9</v>
      </c>
      <c r="U136" s="30" t="n">
        <v>1.77</v>
      </c>
      <c r="BP136" s="42" t="n">
        <v>0.2</v>
      </c>
      <c r="BQ136" s="42" t="n">
        <v>0.5</v>
      </c>
      <c r="BU136" s="42" t="n">
        <v>11.4</v>
      </c>
      <c r="BV136" s="42" t="n">
        <v>2.3</v>
      </c>
    </row>
    <row r="137" customFormat="false" ht="12.8" hidden="false" customHeight="false" outlineLevel="0" collapsed="false">
      <c r="A137" s="1" t="n">
        <v>38</v>
      </c>
      <c r="B137" s="1" t="s">
        <v>253</v>
      </c>
      <c r="C137" s="1" t="n">
        <v>2017</v>
      </c>
      <c r="D137" s="1" t="s">
        <v>181</v>
      </c>
      <c r="E137" s="1" t="s">
        <v>254</v>
      </c>
      <c r="F137" s="1" t="s">
        <v>3</v>
      </c>
      <c r="G137" s="1" t="s">
        <v>177</v>
      </c>
      <c r="H137" s="1" t="n">
        <v>100</v>
      </c>
      <c r="K137" s="1"/>
      <c r="M137" s="1"/>
      <c r="S137" s="2" t="n">
        <v>52.31</v>
      </c>
      <c r="T137" s="30" t="n">
        <v>92.24</v>
      </c>
      <c r="U137" s="30" t="n">
        <v>1.76</v>
      </c>
      <c r="BP137" s="42" t="n">
        <v>0.2</v>
      </c>
      <c r="BQ137" s="42" t="n">
        <v>0.5</v>
      </c>
      <c r="BU137" s="42" t="n">
        <v>10.8</v>
      </c>
      <c r="BV137" s="42" t="n">
        <v>2.1</v>
      </c>
    </row>
    <row r="138" customFormat="false" ht="12.8" hidden="false" customHeight="false" outlineLevel="0" collapsed="false">
      <c r="A138" s="1" t="n">
        <v>38</v>
      </c>
      <c r="B138" s="1" t="s">
        <v>253</v>
      </c>
      <c r="C138" s="1" t="n">
        <v>2017</v>
      </c>
      <c r="D138" s="1" t="s">
        <v>181</v>
      </c>
      <c r="E138" s="1" t="s">
        <v>254</v>
      </c>
      <c r="F138" s="1" t="s">
        <v>3</v>
      </c>
      <c r="G138" s="1" t="s">
        <v>177</v>
      </c>
      <c r="H138" s="1" t="n">
        <v>150</v>
      </c>
      <c r="M138" s="1"/>
      <c r="S138" s="2" t="n">
        <v>52.98</v>
      </c>
      <c r="T138" s="30" t="n">
        <v>92.48</v>
      </c>
      <c r="U138" s="30" t="n">
        <v>1.75</v>
      </c>
      <c r="BP138" s="42" t="n">
        <v>0.2</v>
      </c>
      <c r="BQ138" s="42" t="n">
        <v>0.5</v>
      </c>
      <c r="BU138" s="42" t="n">
        <v>11.4</v>
      </c>
      <c r="BV138" s="42" t="n">
        <v>2.7</v>
      </c>
    </row>
    <row r="139" customFormat="false" ht="12.8" hidden="false" customHeight="false" outlineLevel="0" collapsed="false">
      <c r="A139" s="1" t="n">
        <v>38</v>
      </c>
      <c r="B139" s="1" t="s">
        <v>253</v>
      </c>
      <c r="C139" s="1" t="n">
        <v>2017</v>
      </c>
      <c r="D139" s="1" t="s">
        <v>181</v>
      </c>
      <c r="E139" s="1" t="s">
        <v>254</v>
      </c>
      <c r="F139" s="1" t="s">
        <v>3</v>
      </c>
      <c r="G139" s="1" t="s">
        <v>177</v>
      </c>
      <c r="H139" s="1" t="n">
        <v>200</v>
      </c>
      <c r="M139" s="1"/>
      <c r="S139" s="2" t="n">
        <v>55.5</v>
      </c>
      <c r="T139" s="2" t="n">
        <v>92.26</v>
      </c>
      <c r="U139" s="30" t="n">
        <v>1.66</v>
      </c>
      <c r="BP139" s="42" t="n">
        <v>0.2</v>
      </c>
      <c r="BQ139" s="42" t="n">
        <v>0.6</v>
      </c>
      <c r="BU139" s="42" t="n">
        <v>18.7</v>
      </c>
      <c r="BV139" s="42" t="n">
        <v>3.4</v>
      </c>
    </row>
    <row r="140" customFormat="false" ht="12.8" hidden="false" customHeight="false" outlineLevel="0" collapsed="false">
      <c r="A140" s="1" t="n">
        <v>38</v>
      </c>
      <c r="B140" s="1" t="s">
        <v>253</v>
      </c>
      <c r="C140" s="1" t="n">
        <v>2017</v>
      </c>
      <c r="D140" s="1" t="s">
        <v>181</v>
      </c>
      <c r="E140" s="1" t="s">
        <v>254</v>
      </c>
      <c r="F140" s="1" t="s">
        <v>3</v>
      </c>
      <c r="G140" s="1" t="s">
        <v>177</v>
      </c>
      <c r="H140" s="1" t="n">
        <v>250</v>
      </c>
      <c r="M140" s="1"/>
      <c r="S140" s="2" t="n">
        <v>57.6</v>
      </c>
      <c r="T140" s="2" t="n">
        <v>92.98</v>
      </c>
      <c r="U140" s="30" t="n">
        <v>1.61</v>
      </c>
      <c r="BP140" s="42" t="n">
        <v>0.2</v>
      </c>
      <c r="BQ140" s="42" t="n">
        <v>0.6</v>
      </c>
      <c r="BU140" s="42" t="n">
        <v>19</v>
      </c>
      <c r="BV140" s="42" t="n">
        <v>3.2</v>
      </c>
    </row>
    <row r="141" customFormat="false" ht="12.8" hidden="false" customHeight="false" outlineLevel="0" collapsed="false">
      <c r="A141" s="1" t="n">
        <v>39</v>
      </c>
      <c r="B141" s="1" t="s">
        <v>196</v>
      </c>
      <c r="C141" s="1" t="n">
        <v>2019</v>
      </c>
      <c r="D141" s="1" t="s">
        <v>197</v>
      </c>
      <c r="E141" s="1" t="s">
        <v>616</v>
      </c>
      <c r="F141" s="1" t="s">
        <v>617</v>
      </c>
      <c r="G141" s="1" t="s">
        <v>618</v>
      </c>
      <c r="H141" s="1" t="n">
        <v>0</v>
      </c>
      <c r="J141" s="30" t="n">
        <v>858</v>
      </c>
      <c r="K141" s="30" t="n">
        <f aca="false">443/9</f>
        <v>49.2222222222222</v>
      </c>
      <c r="L141" s="30" t="n">
        <v>70.22</v>
      </c>
      <c r="M141" s="30" t="n">
        <v>1.43</v>
      </c>
      <c r="R141" s="30" t="n">
        <v>858</v>
      </c>
      <c r="S141" s="30" t="n">
        <f aca="false">443/9</f>
        <v>49.2222222222222</v>
      </c>
      <c r="T141" s="30" t="n">
        <v>70.22</v>
      </c>
      <c r="U141" s="30" t="n">
        <v>1.43</v>
      </c>
      <c r="W141" s="30" t="n">
        <v>69.21</v>
      </c>
      <c r="Y141" s="30" t="n">
        <v>71.19</v>
      </c>
      <c r="BP141" s="42" t="n">
        <v>0.00082</v>
      </c>
    </row>
    <row r="142" customFormat="false" ht="12.8" hidden="false" customHeight="false" outlineLevel="0" collapsed="false">
      <c r="A142" s="1" t="n">
        <v>39</v>
      </c>
      <c r="B142" s="1" t="s">
        <v>196</v>
      </c>
      <c r="C142" s="1" t="n">
        <v>2019</v>
      </c>
      <c r="D142" s="1" t="s">
        <v>197</v>
      </c>
      <c r="E142" s="1" t="s">
        <v>193</v>
      </c>
      <c r="F142" s="1" t="s">
        <v>178</v>
      </c>
      <c r="G142" s="1" t="s">
        <v>177</v>
      </c>
      <c r="H142" s="1" t="n">
        <v>4000</v>
      </c>
      <c r="J142" s="2" t="n">
        <v>859</v>
      </c>
      <c r="K142" s="30" t="n">
        <f aca="false">446/9</f>
        <v>49.5555555555556</v>
      </c>
      <c r="L142" s="30" t="n">
        <v>69.67</v>
      </c>
      <c r="M142" s="30" t="n">
        <v>1.41</v>
      </c>
      <c r="R142" s="2" t="n">
        <v>859</v>
      </c>
      <c r="S142" s="30" t="n">
        <f aca="false">446/9</f>
        <v>49.5555555555556</v>
      </c>
      <c r="T142" s="30" t="n">
        <v>69.67</v>
      </c>
      <c r="U142" s="30" t="n">
        <v>1.41</v>
      </c>
      <c r="W142" s="30" t="n">
        <v>75.09</v>
      </c>
      <c r="Y142" s="30" t="n">
        <v>76.57</v>
      </c>
      <c r="BP142" s="42" t="n">
        <v>0.00389</v>
      </c>
    </row>
    <row r="143" customFormat="false" ht="12.8" hidden="false" customHeight="false" outlineLevel="0" collapsed="false">
      <c r="A143" s="1" t="n">
        <v>40</v>
      </c>
      <c r="B143" s="1" t="s">
        <v>196</v>
      </c>
      <c r="C143" s="1" t="n">
        <v>2019</v>
      </c>
      <c r="D143" s="1" t="s">
        <v>197</v>
      </c>
      <c r="E143" s="1" t="s">
        <v>616</v>
      </c>
      <c r="F143" s="1" t="s">
        <v>617</v>
      </c>
      <c r="G143" s="1" t="s">
        <v>618</v>
      </c>
      <c r="H143" s="1" t="n">
        <v>0</v>
      </c>
      <c r="J143" s="2" t="n">
        <v>728</v>
      </c>
      <c r="K143" s="30" t="n">
        <f aca="false">314/9</f>
        <v>34.8888888888889</v>
      </c>
      <c r="L143" s="30" t="n">
        <v>61.11</v>
      </c>
      <c r="M143" s="30" t="n">
        <v>1.75</v>
      </c>
      <c r="R143" s="2" t="n">
        <v>728</v>
      </c>
      <c r="S143" s="30" t="n">
        <f aca="false">314/9</f>
        <v>34.8888888888889</v>
      </c>
      <c r="T143" s="30" t="n">
        <v>61.11</v>
      </c>
      <c r="U143" s="30" t="n">
        <v>1.75</v>
      </c>
      <c r="W143" s="30" t="n">
        <v>59.77</v>
      </c>
      <c r="Y143" s="30" t="n">
        <v>58.11</v>
      </c>
      <c r="BP143" s="42" t="n">
        <v>0.01754</v>
      </c>
    </row>
    <row r="144" customFormat="false" ht="12.8" hidden="false" customHeight="false" outlineLevel="0" collapsed="false">
      <c r="A144" s="1" t="n">
        <v>40</v>
      </c>
      <c r="B144" s="1" t="s">
        <v>196</v>
      </c>
      <c r="C144" s="1" t="n">
        <v>2019</v>
      </c>
      <c r="D144" s="1" t="s">
        <v>197</v>
      </c>
      <c r="E144" s="1" t="s">
        <v>193</v>
      </c>
      <c r="F144" s="1" t="s">
        <v>178</v>
      </c>
      <c r="G144" s="1" t="s">
        <v>177</v>
      </c>
      <c r="H144" s="1" t="n">
        <v>4000</v>
      </c>
      <c r="J144" s="2" t="n">
        <v>801</v>
      </c>
      <c r="K144" s="30" t="n">
        <f aca="false">388/9</f>
        <v>43.1111111111111</v>
      </c>
      <c r="L144" s="30" t="n">
        <v>63.11</v>
      </c>
      <c r="M144" s="30" t="n">
        <v>1.46</v>
      </c>
      <c r="R144" s="2" t="n">
        <v>801</v>
      </c>
      <c r="S144" s="30" t="n">
        <f aca="false">388/9</f>
        <v>43.1111111111111</v>
      </c>
      <c r="T144" s="30" t="n">
        <v>63.11</v>
      </c>
      <c r="U144" s="30" t="n">
        <v>1.46</v>
      </c>
      <c r="W144" s="30" t="n">
        <v>68.87</v>
      </c>
      <c r="Y144" s="30" t="n">
        <v>67.05</v>
      </c>
      <c r="BP144" s="42" t="n">
        <v>0.0117</v>
      </c>
    </row>
    <row r="145" customFormat="false" ht="12.8" hidden="false" customHeight="false" outlineLevel="0" collapsed="false">
      <c r="J145" s="2"/>
      <c r="K145" s="2"/>
    </row>
  </sheetData>
  <printOptions headings="false" gridLines="false" gridLinesSet="true" horizontalCentered="false" verticalCentered="false"/>
  <pageMargins left="0.1" right="0.204166666666667" top="0.365277777777778" bottom="0.365277777777778" header="0.1" footer="0.1"/>
  <pageSetup paperSize="9" scale="2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5800</TotalTime>
  <Application>LibreOffice/6.3.6.2$Linux_X86_64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2019-10-18T05:40:54Z</dcterms:created>
  <dc:creator/>
  <dc:description/>
  <dc:language>en-US</dc:language>
  <cp:lastModifiedBy>Mohammad Miftakhus Sholikin</cp:lastModifiedBy>
  <dcterms:modified xsi:type="dcterms:W3CDTF">2020-06-10T00:21:27Z</dcterms:modified>
  <cp:revision>1692</cp:revision>
  <dc:subject/>
  <dc:title/>
</cp:coreProperties>
</file>