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drawings/drawing9.xml" ContentType="application/vnd.openxmlformats-officedocument.drawingml.chartshapes+xml"/>
  <Override PartName="/xl/charts/chart7.xml" ContentType="application/vnd.openxmlformats-officedocument.drawingml.chart+xml"/>
  <Override PartName="/xl/drawings/drawing10.xml" ContentType="application/vnd.openxmlformats-officedocument.drawingml.chartshapes+xml"/>
  <Override PartName="/xl/charts/chart8.xml" ContentType="application/vnd.openxmlformats-officedocument.drawingml.chart+xml"/>
  <Override PartName="/xl/drawings/drawing11.xml" ContentType="application/vnd.openxmlformats-officedocument.drawingml.chartshapes+xml"/>
  <Override PartName="/xl/charts/chart9.xml" ContentType="application/vnd.openxmlformats-officedocument.drawingml.chart+xml"/>
  <Override PartName="/xl/drawings/drawing12.xml" ContentType="application/vnd.openxmlformats-officedocument.drawingml.chartshapes+xml"/>
  <Override PartName="/xl/charts/chart10.xml" ContentType="application/vnd.openxmlformats-officedocument.drawingml.chart+xml"/>
  <Override PartName="/xl/drawings/drawing13.xml" ContentType="application/vnd.openxmlformats-officedocument.drawingml.chartshapes+xml"/>
  <Override PartName="/xl/charts/chart11.xml" ContentType="application/vnd.openxmlformats-officedocument.drawingml.chart+xml"/>
  <Override PartName="/xl/drawings/drawing14.xml" ContentType="application/vnd.openxmlformats-officedocument.drawingml.chartshapes+xml"/>
  <Override PartName="/xl/charts/chart12.xml" ContentType="application/vnd.openxmlformats-officedocument.drawingml.chart+xml"/>
  <Override PartName="/xl/drawings/drawing15.xml" ContentType="application/vnd.openxmlformats-officedocument.drawingml.chartshapes+xml"/>
  <Override PartName="/xl/charts/chart13.xml" ContentType="application/vnd.openxmlformats-officedocument.drawingml.chart+xml"/>
  <Override PartName="/xl/drawings/drawing1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1600" windowHeight="10035" activeTab="1"/>
  </bookViews>
  <sheets>
    <sheet name="OGAM Internal Rating" sheetId="9" r:id="rId1"/>
    <sheet name="Deal Summary" sheetId="16" r:id="rId2"/>
    <sheet name="Yield to maturity" sheetId="15" r:id="rId3"/>
    <sheet name="LCD_Yield" sheetId="11" r:id="rId4"/>
    <sheet name="Leverage" sheetId="2" r:id="rId5"/>
    <sheet name="LCD_CreditStats" sheetId="10" r:id="rId6"/>
    <sheet name="Portfolio strats" sheetId="6" r:id="rId7"/>
    <sheet name="Mesa Payments" sheetId="3" r:id="rId8"/>
    <sheet name="Omega cash flow" sheetId="5" r:id="rId9"/>
    <sheet name="Peer Comp" sheetId="4" r:id="rId10"/>
    <sheet name="BUD Traffic" sheetId="7" r:id="rId11"/>
    <sheet name="Sandor" sheetId="12" r:id="rId12"/>
    <sheet name="Deal Summary_old" sheetId="8" r:id="rId13"/>
    <sheet name="Sheet1" sheetId="14" r:id="rId14"/>
  </sheets>
  <externalReferences>
    <externalReference r:id="rId15"/>
  </externalReferences>
  <definedNames>
    <definedName name="CIQWBGuid" hidden="1">"815958cd-0003-4c1b-b0e1-d8576f7f09ba"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localSheetId="1" hidden="1">"10/22/2015 12:56:44"</definedName>
    <definedName name="IQ_NAMES_REVISION_DATE_" localSheetId="2" hidden="1">"10/22/2015 12:56:44"</definedName>
    <definedName name="IQ_NAMES_REVISION_DATE_" hidden="1">42558.5804513889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45621"/>
</workbook>
</file>

<file path=xl/calcChain.xml><?xml version="1.0" encoding="utf-8"?>
<calcChain xmlns="http://schemas.openxmlformats.org/spreadsheetml/2006/main">
  <c r="D39" i="7" l="1"/>
  <c r="C39" i="7"/>
  <c r="F33" i="6"/>
  <c r="F54" i="6"/>
  <c r="C19" i="3"/>
  <c r="F22" i="6"/>
  <c r="F23" i="6"/>
  <c r="F24" i="6"/>
  <c r="F14" i="6" s="1"/>
  <c r="F25" i="6"/>
  <c r="F26" i="6"/>
  <c r="F27" i="6"/>
  <c r="F28" i="6"/>
  <c r="F29" i="6"/>
  <c r="F10" i="6" s="1"/>
  <c r="F30" i="6"/>
  <c r="F13" i="6"/>
  <c r="F31" i="6"/>
  <c r="F32" i="6"/>
  <c r="F21" i="6"/>
  <c r="F12" i="6"/>
  <c r="F6" i="6"/>
  <c r="Q40" i="3"/>
  <c r="Q39" i="3"/>
  <c r="C249" i="15"/>
  <c r="D249" i="15"/>
  <c r="E249" i="15"/>
  <c r="E218" i="15"/>
  <c r="D218" i="15"/>
  <c r="C218" i="15"/>
  <c r="E217" i="15"/>
  <c r="D217" i="15"/>
  <c r="C217" i="15"/>
  <c r="E216" i="15"/>
  <c r="D216" i="15"/>
  <c r="C216" i="15"/>
  <c r="E215" i="15"/>
  <c r="D215" i="15"/>
  <c r="C215" i="15"/>
  <c r="E214" i="15"/>
  <c r="D214" i="15"/>
  <c r="C214" i="15"/>
  <c r="E213" i="15"/>
  <c r="D213" i="15"/>
  <c r="C213" i="15"/>
  <c r="C219" i="15"/>
  <c r="D219" i="15"/>
  <c r="E219" i="15"/>
  <c r="C220" i="15"/>
  <c r="D220" i="15"/>
  <c r="E220" i="15"/>
  <c r="C221" i="15"/>
  <c r="D221" i="15"/>
  <c r="E221" i="15"/>
  <c r="C222" i="15"/>
  <c r="D222" i="15"/>
  <c r="E222" i="15"/>
  <c r="C223" i="15"/>
  <c r="D223" i="15"/>
  <c r="E223" i="15"/>
  <c r="C224" i="15"/>
  <c r="D224" i="15"/>
  <c r="E224" i="15"/>
  <c r="C225" i="15"/>
  <c r="D225" i="15"/>
  <c r="E225" i="15"/>
  <c r="C226" i="15"/>
  <c r="D226" i="15"/>
  <c r="E226" i="15"/>
  <c r="C227" i="15"/>
  <c r="D227" i="15"/>
  <c r="E227" i="15"/>
  <c r="C229" i="15"/>
  <c r="E228" i="15"/>
  <c r="D228" i="15"/>
  <c r="C228" i="15"/>
  <c r="E247" i="15"/>
  <c r="D247" i="15"/>
  <c r="C247" i="15"/>
  <c r="E246" i="15"/>
  <c r="D246" i="15"/>
  <c r="C246" i="15"/>
  <c r="R246" i="15" s="1"/>
  <c r="E245" i="15"/>
  <c r="D245" i="15"/>
  <c r="C245" i="15"/>
  <c r="R245" i="15" s="1"/>
  <c r="E244" i="15"/>
  <c r="D244" i="15"/>
  <c r="C244" i="15"/>
  <c r="E243" i="15"/>
  <c r="D243" i="15"/>
  <c r="C243" i="15"/>
  <c r="R243" i="15" s="1"/>
  <c r="E242" i="15"/>
  <c r="D242" i="15"/>
  <c r="C242" i="15"/>
  <c r="R242" i="15" s="1"/>
  <c r="E241" i="15"/>
  <c r="D241" i="15"/>
  <c r="C241" i="15"/>
  <c r="R241" i="15"/>
  <c r="E240" i="15"/>
  <c r="D240" i="15"/>
  <c r="C240" i="15"/>
  <c r="R240" i="15" s="1"/>
  <c r="E239" i="15"/>
  <c r="D239" i="15"/>
  <c r="C239" i="15"/>
  <c r="R239" i="15" s="1"/>
  <c r="E238" i="15"/>
  <c r="D238" i="15"/>
  <c r="C238" i="15"/>
  <c r="R238" i="15"/>
  <c r="E237" i="15"/>
  <c r="D237" i="15"/>
  <c r="C237" i="15"/>
  <c r="R237" i="15" s="1"/>
  <c r="E236" i="15"/>
  <c r="D236" i="15"/>
  <c r="C236" i="15"/>
  <c r="E235" i="15"/>
  <c r="D235" i="15"/>
  <c r="C235" i="15"/>
  <c r="E234" i="15"/>
  <c r="D234" i="15"/>
  <c r="C234" i="15"/>
  <c r="E233" i="15"/>
  <c r="D233" i="15"/>
  <c r="C233" i="15"/>
  <c r="E232" i="15"/>
  <c r="D232" i="15"/>
  <c r="C232" i="15"/>
  <c r="E231" i="15"/>
  <c r="D231" i="15"/>
  <c r="C231" i="15"/>
  <c r="E230" i="15"/>
  <c r="D230" i="15"/>
  <c r="C230" i="15"/>
  <c r="D229" i="15"/>
  <c r="E229" i="15"/>
  <c r="E248" i="15"/>
  <c r="D248" i="15"/>
  <c r="C248" i="15"/>
  <c r="R244" i="15"/>
  <c r="C34" i="7"/>
  <c r="D34" i="7"/>
  <c r="E34" i="7"/>
  <c r="F34" i="7"/>
  <c r="G34" i="7"/>
  <c r="H34" i="7"/>
  <c r="I34" i="7"/>
  <c r="J34" i="7"/>
  <c r="K34" i="7"/>
  <c r="K41" i="7" s="1"/>
  <c r="L34" i="7"/>
  <c r="M34" i="7"/>
  <c r="M41" i="7" s="1"/>
  <c r="N34" i="7"/>
  <c r="C35" i="7"/>
  <c r="D35" i="7"/>
  <c r="E35" i="7"/>
  <c r="F35" i="7"/>
  <c r="G35" i="7"/>
  <c r="H35" i="7"/>
  <c r="I35" i="7"/>
  <c r="J35" i="7"/>
  <c r="K35" i="7"/>
  <c r="L35" i="7"/>
  <c r="M35" i="7"/>
  <c r="N35" i="7"/>
  <c r="C36" i="7"/>
  <c r="D36" i="7"/>
  <c r="E36" i="7"/>
  <c r="F36" i="7"/>
  <c r="G36" i="7"/>
  <c r="H36" i="7"/>
  <c r="I36" i="7"/>
  <c r="J36" i="7"/>
  <c r="K36" i="7"/>
  <c r="L36" i="7"/>
  <c r="M36" i="7"/>
  <c r="N36" i="7"/>
  <c r="C37" i="7"/>
  <c r="D37" i="7"/>
  <c r="E37" i="7"/>
  <c r="F37" i="7"/>
  <c r="G37" i="7"/>
  <c r="H37" i="7"/>
  <c r="I37" i="7"/>
  <c r="J37" i="7"/>
  <c r="K37" i="7"/>
  <c r="K40" i="7" s="1"/>
  <c r="L37" i="7"/>
  <c r="M37" i="7"/>
  <c r="N37" i="7"/>
  <c r="C38" i="7"/>
  <c r="D38" i="7"/>
  <c r="E38" i="7"/>
  <c r="F38" i="7"/>
  <c r="G38" i="7"/>
  <c r="H38" i="7"/>
  <c r="I38" i="7"/>
  <c r="J38" i="7"/>
  <c r="K38" i="7"/>
  <c r="L38" i="7"/>
  <c r="M38" i="7"/>
  <c r="N38" i="7"/>
  <c r="N33" i="7"/>
  <c r="M33" i="7"/>
  <c r="M40" i="7" s="1"/>
  <c r="L33" i="7"/>
  <c r="K33" i="7"/>
  <c r="J33" i="7"/>
  <c r="I33" i="7"/>
  <c r="H33" i="7"/>
  <c r="G33" i="7"/>
  <c r="G42" i="7" s="1"/>
  <c r="F33" i="7"/>
  <c r="F40" i="7" s="1"/>
  <c r="E33" i="7"/>
  <c r="E42" i="7" s="1"/>
  <c r="D33" i="7"/>
  <c r="C33" i="7"/>
  <c r="H40" i="7"/>
  <c r="G40" i="7"/>
  <c r="F41" i="7"/>
  <c r="N41" i="7"/>
  <c r="N66" i="7"/>
  <c r="M66" i="7"/>
  <c r="L66" i="7"/>
  <c r="K66" i="7"/>
  <c r="J66" i="7"/>
  <c r="I66" i="7"/>
  <c r="H66" i="7"/>
  <c r="G66" i="7"/>
  <c r="F66" i="7"/>
  <c r="E66" i="7"/>
  <c r="D66" i="7"/>
  <c r="C66" i="7"/>
  <c r="N65" i="7"/>
  <c r="M65" i="7"/>
  <c r="L65" i="7"/>
  <c r="K65" i="7"/>
  <c r="J65" i="7"/>
  <c r="I65" i="7"/>
  <c r="H65" i="7"/>
  <c r="G65" i="7"/>
  <c r="F65" i="7"/>
  <c r="E65" i="7"/>
  <c r="D65" i="7"/>
  <c r="C65" i="7"/>
  <c r="N64" i="7"/>
  <c r="M64" i="7"/>
  <c r="L64" i="7"/>
  <c r="K64" i="7"/>
  <c r="J64" i="7"/>
  <c r="I64" i="7"/>
  <c r="H64" i="7"/>
  <c r="G64" i="7"/>
  <c r="F64" i="7"/>
  <c r="E64" i="7"/>
  <c r="D64" i="7"/>
  <c r="C64" i="7"/>
  <c r="N54" i="7"/>
  <c r="M54" i="7"/>
  <c r="L54" i="7"/>
  <c r="K54" i="7"/>
  <c r="J54" i="7"/>
  <c r="I54" i="7"/>
  <c r="H54" i="7"/>
  <c r="G54" i="7"/>
  <c r="F54" i="7"/>
  <c r="E54" i="7"/>
  <c r="D54" i="7"/>
  <c r="C54" i="7"/>
  <c r="N53" i="7"/>
  <c r="M53" i="7"/>
  <c r="L53" i="7"/>
  <c r="K53" i="7"/>
  <c r="J53" i="7"/>
  <c r="I53" i="7"/>
  <c r="H53" i="7"/>
  <c r="G53" i="7"/>
  <c r="F53" i="7"/>
  <c r="E53" i="7"/>
  <c r="D53" i="7"/>
  <c r="C53" i="7"/>
  <c r="N52" i="7"/>
  <c r="M52" i="7"/>
  <c r="L52" i="7"/>
  <c r="K52" i="7"/>
  <c r="J52" i="7"/>
  <c r="I52" i="7"/>
  <c r="H52" i="7"/>
  <c r="G52" i="7"/>
  <c r="F52" i="7"/>
  <c r="E52" i="7"/>
  <c r="D52" i="7"/>
  <c r="C52" i="7"/>
  <c r="N30" i="7"/>
  <c r="M30" i="7"/>
  <c r="L30" i="7"/>
  <c r="K30" i="7"/>
  <c r="J30" i="7"/>
  <c r="I30" i="7"/>
  <c r="H30" i="7"/>
  <c r="G30" i="7"/>
  <c r="F30" i="7"/>
  <c r="E30" i="7"/>
  <c r="D30" i="7"/>
  <c r="N29" i="7"/>
  <c r="M29" i="7"/>
  <c r="L29" i="7"/>
  <c r="K29" i="7"/>
  <c r="J29" i="7"/>
  <c r="I29" i="7"/>
  <c r="H29" i="7"/>
  <c r="G29" i="7"/>
  <c r="F29" i="7"/>
  <c r="E29" i="7"/>
  <c r="D29" i="7"/>
  <c r="N28" i="7"/>
  <c r="M28" i="7"/>
  <c r="L28" i="7"/>
  <c r="K28" i="7"/>
  <c r="J28" i="7"/>
  <c r="I28" i="7"/>
  <c r="H28" i="7"/>
  <c r="G28" i="7"/>
  <c r="F28" i="7"/>
  <c r="E28" i="7"/>
  <c r="D28" i="7"/>
  <c r="C30" i="7"/>
  <c r="C29" i="7"/>
  <c r="C28" i="7"/>
  <c r="Q36" i="3"/>
  <c r="Q37" i="3"/>
  <c r="Q38" i="3"/>
  <c r="F15" i="6"/>
  <c r="F11" i="12"/>
  <c r="F17" i="12"/>
  <c r="E11" i="12"/>
  <c r="E17" i="12"/>
  <c r="D11" i="12"/>
  <c r="D17" i="12"/>
  <c r="F18" i="6"/>
  <c r="F7" i="6"/>
  <c r="AN204" i="10"/>
  <c r="AM204" i="10"/>
  <c r="AO204" i="10" s="1"/>
  <c r="AN203" i="10"/>
  <c r="AM203" i="10"/>
  <c r="AN202" i="10"/>
  <c r="AM202" i="10"/>
  <c r="AO202" i="10" s="1"/>
  <c r="AN201" i="10"/>
  <c r="AM201" i="10"/>
  <c r="AO201" i="10" s="1"/>
  <c r="AN200" i="10"/>
  <c r="AM200" i="10"/>
  <c r="AN199" i="10"/>
  <c r="AM199" i="10"/>
  <c r="AO199" i="10" s="1"/>
  <c r="AN198" i="10"/>
  <c r="AM198" i="10"/>
  <c r="AO198" i="10"/>
  <c r="AN197" i="10"/>
  <c r="AM197" i="10"/>
  <c r="AN196" i="10"/>
  <c r="AM196" i="10"/>
  <c r="AO196" i="10"/>
  <c r="AN195" i="10"/>
  <c r="AM195" i="10"/>
  <c r="AN194" i="10"/>
  <c r="AM194" i="10"/>
  <c r="AO194" i="10" s="1"/>
  <c r="AN193" i="10"/>
  <c r="AM193" i="10"/>
  <c r="AN192" i="10"/>
  <c r="AM192" i="10"/>
  <c r="AO192" i="10" s="1"/>
  <c r="AN191" i="10"/>
  <c r="AM191" i="10"/>
  <c r="AN190" i="10"/>
  <c r="AM190" i="10"/>
  <c r="AO190" i="10" s="1"/>
  <c r="AN189" i="10"/>
  <c r="AM189" i="10"/>
  <c r="AN188" i="10"/>
  <c r="AM188" i="10"/>
  <c r="AO188" i="10" s="1"/>
  <c r="AN187" i="10"/>
  <c r="AM187" i="10"/>
  <c r="AN186" i="10"/>
  <c r="AM186" i="10"/>
  <c r="AN185" i="10"/>
  <c r="AM185" i="10"/>
  <c r="AO185" i="10" s="1"/>
  <c r="AN184" i="10"/>
  <c r="AM184" i="10"/>
  <c r="AN183" i="10"/>
  <c r="AM183" i="10"/>
  <c r="AO183" i="10" s="1"/>
  <c r="AN182" i="10"/>
  <c r="AO182" i="10" s="1"/>
  <c r="AM182" i="10"/>
  <c r="AN181" i="10"/>
  <c r="AM181" i="10"/>
  <c r="AO181" i="10" s="1"/>
  <c r="AN180" i="10"/>
  <c r="AM180" i="10"/>
  <c r="AO180" i="10"/>
  <c r="AN179" i="10"/>
  <c r="AM179" i="10"/>
  <c r="AN178" i="10"/>
  <c r="AM178" i="10"/>
  <c r="AN177" i="10"/>
  <c r="AM177" i="10"/>
  <c r="AN176" i="10"/>
  <c r="AM176" i="10"/>
  <c r="AN175" i="10"/>
  <c r="AM175" i="10"/>
  <c r="AN174" i="10"/>
  <c r="AM174" i="10"/>
  <c r="AN173" i="10"/>
  <c r="AM173" i="10"/>
  <c r="AN172" i="10"/>
  <c r="AM172" i="10"/>
  <c r="AO172" i="10" s="1"/>
  <c r="AN171" i="10"/>
  <c r="AM171" i="10"/>
  <c r="L46" i="3"/>
  <c r="L54" i="3"/>
  <c r="L51" i="3"/>
  <c r="N51" i="3" s="1"/>
  <c r="M51" i="3" s="1"/>
  <c r="H9" i="5"/>
  <c r="G9" i="5"/>
  <c r="C15" i="5"/>
  <c r="C14" i="5"/>
  <c r="C13" i="5"/>
  <c r="L35" i="3"/>
  <c r="N35" i="3" s="1"/>
  <c r="O35" i="3"/>
  <c r="L34" i="3"/>
  <c r="N34" i="3" s="1"/>
  <c r="O34" i="3" s="1"/>
  <c r="L33" i="3"/>
  <c r="N33" i="3"/>
  <c r="O33" i="3" s="1"/>
  <c r="L32" i="3"/>
  <c r="N32" i="3" s="1"/>
  <c r="O32" i="3" s="1"/>
  <c r="L31" i="3"/>
  <c r="N31" i="3" s="1"/>
  <c r="O31" i="3"/>
  <c r="L30" i="3"/>
  <c r="N30" i="3" s="1"/>
  <c r="O30" i="3" s="1"/>
  <c r="L29" i="3"/>
  <c r="N29" i="3"/>
  <c r="O29" i="3"/>
  <c r="L28" i="3"/>
  <c r="N28" i="3" s="1"/>
  <c r="O28" i="3" s="1"/>
  <c r="L27" i="3"/>
  <c r="N27" i="3" s="1"/>
  <c r="O27" i="3" s="1"/>
  <c r="L26" i="3"/>
  <c r="N26" i="3" s="1"/>
  <c r="O26" i="3" s="1"/>
  <c r="L25" i="3"/>
  <c r="N25" i="3"/>
  <c r="O25" i="3" s="1"/>
  <c r="Q35" i="3"/>
  <c r="L22" i="3"/>
  <c r="N22" i="3"/>
  <c r="L21" i="3"/>
  <c r="L20" i="3"/>
  <c r="L19" i="3"/>
  <c r="B55" i="3"/>
  <c r="L52" i="3"/>
  <c r="N52" i="3"/>
  <c r="M52" i="3" s="1"/>
  <c r="L50" i="3"/>
  <c r="N50" i="3" s="1"/>
  <c r="M50" i="3" s="1"/>
  <c r="L49" i="3"/>
  <c r="N49" i="3"/>
  <c r="M49" i="3" s="1"/>
  <c r="L48" i="3"/>
  <c r="L47" i="3"/>
  <c r="N47" i="3"/>
  <c r="M47" i="3" s="1"/>
  <c r="L45" i="3"/>
  <c r="N45" i="3" s="1"/>
  <c r="L44" i="3"/>
  <c r="L43" i="3"/>
  <c r="N43" i="3" s="1"/>
  <c r="L42" i="3"/>
  <c r="L41" i="3"/>
  <c r="N41" i="3"/>
  <c r="L40" i="3"/>
  <c r="L39" i="3"/>
  <c r="N39" i="3" s="1"/>
  <c r="O39" i="3" s="1"/>
  <c r="L38" i="3"/>
  <c r="N38" i="3" s="1"/>
  <c r="O38" i="3" s="1"/>
  <c r="L37" i="3"/>
  <c r="N37" i="3" s="1"/>
  <c r="O37" i="3" s="1"/>
  <c r="L36" i="3"/>
  <c r="N36" i="3"/>
  <c r="O36" i="3" s="1"/>
  <c r="D23" i="3"/>
  <c r="E12" i="3"/>
  <c r="I28" i="3" s="1"/>
  <c r="I24" i="3"/>
  <c r="D12" i="3"/>
  <c r="E8" i="3"/>
  <c r="D9" i="3" s="1"/>
  <c r="E7" i="3"/>
  <c r="G41" i="3" s="1"/>
  <c r="G38" i="3"/>
  <c r="D7" i="3"/>
  <c r="C3" i="3"/>
  <c r="E9" i="3"/>
  <c r="D10" i="3"/>
  <c r="N44" i="3"/>
  <c r="Q23" i="3"/>
  <c r="Q24" i="3"/>
  <c r="Q25" i="3"/>
  <c r="Q26" i="3"/>
  <c r="Q27" i="3"/>
  <c r="Q28" i="3"/>
  <c r="Q29" i="3"/>
  <c r="Q30" i="3"/>
  <c r="Q31" i="3"/>
  <c r="Q32" i="3"/>
  <c r="Q33" i="3"/>
  <c r="Q34" i="3"/>
  <c r="G44" i="3"/>
  <c r="D13" i="3"/>
  <c r="I23" i="3"/>
  <c r="I51" i="3"/>
  <c r="S10" i="2"/>
  <c r="S9" i="2"/>
  <c r="S8" i="2"/>
  <c r="S7" i="2"/>
  <c r="S6" i="2"/>
  <c r="S5" i="2"/>
  <c r="S4" i="2"/>
  <c r="S3" i="2"/>
  <c r="K50" i="2"/>
  <c r="J49" i="2"/>
  <c r="I48" i="2"/>
  <c r="I41" i="3"/>
  <c r="I27" i="3"/>
  <c r="I32" i="3"/>
  <c r="G20" i="3"/>
  <c r="N48" i="3"/>
  <c r="M48" i="3"/>
  <c r="N42" i="3"/>
  <c r="AO191" i="10"/>
  <c r="AO195" i="10"/>
  <c r="G34" i="3"/>
  <c r="G22" i="3"/>
  <c r="G48" i="3"/>
  <c r="AO174" i="10"/>
  <c r="AO179" i="10"/>
  <c r="F19" i="6"/>
  <c r="N46" i="3"/>
  <c r="M46" i="3" s="1"/>
  <c r="L24" i="3"/>
  <c r="N24" i="3"/>
  <c r="L23" i="3"/>
  <c r="N23" i="3"/>
  <c r="I36" i="3"/>
  <c r="I40" i="3"/>
  <c r="I48" i="3"/>
  <c r="I52" i="3"/>
  <c r="I50" i="3"/>
  <c r="I26" i="3"/>
  <c r="I29" i="3"/>
  <c r="I34" i="3"/>
  <c r="I49" i="3"/>
  <c r="I42" i="3"/>
  <c r="I19" i="3"/>
  <c r="I33" i="3"/>
  <c r="I37" i="3"/>
  <c r="I45" i="3"/>
  <c r="I25" i="3"/>
  <c r="I30" i="3"/>
  <c r="I35" i="3"/>
  <c r="I53" i="3"/>
  <c r="I47" i="3"/>
  <c r="G21" i="3"/>
  <c r="G29" i="3"/>
  <c r="G31" i="3"/>
  <c r="G35" i="3"/>
  <c r="G53" i="3"/>
  <c r="G40" i="3"/>
  <c r="G19" i="3"/>
  <c r="D8" i="3"/>
  <c r="G36" i="3"/>
  <c r="G30" i="3"/>
  <c r="N40" i="3"/>
  <c r="O22" i="3"/>
  <c r="C2" i="5"/>
  <c r="O23" i="3"/>
  <c r="I40" i="7" l="1"/>
  <c r="AO203" i="10"/>
  <c r="AO187" i="10"/>
  <c r="AO178" i="10"/>
  <c r="G24" i="3"/>
  <c r="G39" i="3"/>
  <c r="G27" i="3"/>
  <c r="I43" i="3"/>
  <c r="I20" i="3"/>
  <c r="I22" i="3"/>
  <c r="I39" i="3"/>
  <c r="I21" i="3"/>
  <c r="I44" i="3"/>
  <c r="G49" i="3"/>
  <c r="G37" i="3"/>
  <c r="I31" i="3"/>
  <c r="I38" i="3"/>
  <c r="AO171" i="10"/>
  <c r="AO173" i="10"/>
  <c r="AO175" i="10"/>
  <c r="AO177" i="10"/>
  <c r="AO184" i="10"/>
  <c r="AO189" i="10"/>
  <c r="AO193" i="10"/>
  <c r="AO197" i="10"/>
  <c r="G41" i="7"/>
  <c r="K42" i="7"/>
  <c r="F42" i="7"/>
  <c r="F16" i="6"/>
  <c r="F8" i="6"/>
  <c r="O24" i="3"/>
  <c r="R33" i="3"/>
  <c r="S33" i="3" s="1"/>
  <c r="R30" i="3"/>
  <c r="S30" i="3" s="1"/>
  <c r="R29" i="3"/>
  <c r="S29" i="3" s="1"/>
  <c r="R37" i="3"/>
  <c r="S37" i="3" s="1"/>
  <c r="R24" i="3"/>
  <c r="S24" i="3" s="1"/>
  <c r="R25" i="3"/>
  <c r="R36" i="3"/>
  <c r="S36" i="3" s="1"/>
  <c r="F19" i="3"/>
  <c r="J19" i="3" s="1"/>
  <c r="E19" i="3"/>
  <c r="H19" i="3" s="1"/>
  <c r="C20" i="3" s="1"/>
  <c r="B56" i="3"/>
  <c r="I54" i="3"/>
  <c r="G54" i="3"/>
  <c r="S38" i="3"/>
  <c r="J40" i="7"/>
  <c r="J42" i="7"/>
  <c r="J41" i="7"/>
  <c r="S25" i="3"/>
  <c r="C42" i="7"/>
  <c r="C41" i="7"/>
  <c r="C40" i="7"/>
  <c r="D40" i="7"/>
  <c r="D42" i="7"/>
  <c r="D41" i="7"/>
  <c r="L41" i="7"/>
  <c r="L42" i="7"/>
  <c r="E41" i="7"/>
  <c r="F9" i="6"/>
  <c r="G10" i="6" s="1"/>
  <c r="F17" i="6"/>
  <c r="G19" i="6" s="1"/>
  <c r="R35" i="3"/>
  <c r="S35" i="3" s="1"/>
  <c r="R32" i="3"/>
  <c r="S32" i="3" s="1"/>
  <c r="R27" i="3"/>
  <c r="S27" i="3" s="1"/>
  <c r="R31" i="3"/>
  <c r="S31" i="3" s="1"/>
  <c r="R40" i="3"/>
  <c r="S40" i="3" s="1"/>
  <c r="R39" i="3"/>
  <c r="S39" i="3" s="1"/>
  <c r="R26" i="3"/>
  <c r="S26" i="3" s="1"/>
  <c r="R23" i="3"/>
  <c r="S23" i="3" s="1"/>
  <c r="R34" i="3"/>
  <c r="S34" i="3" s="1"/>
  <c r="M42" i="7"/>
  <c r="H42" i="7"/>
  <c r="R38" i="3"/>
  <c r="R28" i="3"/>
  <c r="S28" i="3" s="1"/>
  <c r="L40" i="7"/>
  <c r="H41" i="7"/>
  <c r="G23" i="3"/>
  <c r="G43" i="3"/>
  <c r="G32" i="3"/>
  <c r="G42" i="3"/>
  <c r="G25" i="3"/>
  <c r="G47" i="3"/>
  <c r="G45" i="3"/>
  <c r="G52" i="3"/>
  <c r="G28" i="3"/>
  <c r="G33" i="3"/>
  <c r="G46" i="3"/>
  <c r="G50" i="3"/>
  <c r="E40" i="7"/>
  <c r="N42" i="7"/>
  <c r="N40" i="7"/>
  <c r="F34" i="6"/>
  <c r="G26" i="3"/>
  <c r="G51" i="3"/>
  <c r="AO176" i="10"/>
  <c r="AO186" i="10"/>
  <c r="AO200" i="10"/>
  <c r="I42" i="7"/>
  <c r="I41" i="7"/>
  <c r="I46" i="3"/>
  <c r="F20" i="3" l="1"/>
  <c r="J20" i="3" s="1"/>
  <c r="E20" i="3"/>
  <c r="H20" i="3" s="1"/>
  <c r="C21" i="3" s="1"/>
  <c r="I55" i="3"/>
  <c r="B57" i="3"/>
  <c r="G55" i="3"/>
  <c r="F21" i="3" l="1"/>
  <c r="J21" i="3" s="1"/>
  <c r="E21" i="3"/>
  <c r="H21" i="3" s="1"/>
  <c r="B58" i="3"/>
  <c r="G56" i="3"/>
  <c r="I56" i="3"/>
  <c r="C22" i="3" l="1"/>
  <c r="F22" i="3" s="1"/>
  <c r="J22" i="3" s="1"/>
  <c r="E22" i="3"/>
  <c r="H22" i="3" s="1"/>
  <c r="G57" i="3"/>
  <c r="B59" i="3"/>
  <c r="I57" i="3"/>
  <c r="C23" i="3" l="1"/>
  <c r="G58" i="3"/>
  <c r="B60" i="3"/>
  <c r="I58" i="3"/>
  <c r="F23" i="3"/>
  <c r="J23" i="3" s="1"/>
  <c r="P23" i="3"/>
  <c r="E23" i="3"/>
  <c r="H23" i="3" s="1"/>
  <c r="C24" i="3" s="1"/>
  <c r="E24" i="3" l="1"/>
  <c r="H24" i="3" s="1"/>
  <c r="C25" i="3" s="1"/>
  <c r="P24" i="3"/>
  <c r="F24" i="3"/>
  <c r="J24" i="3" s="1"/>
  <c r="G59" i="3"/>
  <c r="B61" i="3"/>
  <c r="I59" i="3"/>
  <c r="E25" i="3" l="1"/>
  <c r="H25" i="3" s="1"/>
  <c r="C26" i="3" s="1"/>
  <c r="F25" i="3"/>
  <c r="J25" i="3" s="1"/>
  <c r="P25" i="3"/>
  <c r="B62" i="3"/>
  <c r="G60" i="3"/>
  <c r="I60" i="3"/>
  <c r="P26" i="3" l="1"/>
  <c r="E26" i="3"/>
  <c r="H26" i="3" s="1"/>
  <c r="F26" i="3"/>
  <c r="J26" i="3" s="1"/>
  <c r="G61" i="3"/>
  <c r="I61" i="3"/>
  <c r="B63" i="3"/>
  <c r="C27" i="3" l="1"/>
  <c r="P27" i="3" s="1"/>
  <c r="F27" i="3"/>
  <c r="J27" i="3" s="1"/>
  <c r="B64" i="3"/>
  <c r="I62" i="3"/>
  <c r="G62" i="3"/>
  <c r="E27" i="3" l="1"/>
  <c r="H27" i="3" s="1"/>
  <c r="C28" i="3" s="1"/>
  <c r="P28" i="3" s="1"/>
  <c r="I63" i="3"/>
  <c r="B65" i="3"/>
  <c r="G63" i="3"/>
  <c r="F28" i="3" l="1"/>
  <c r="J28" i="3" s="1"/>
  <c r="E28" i="3"/>
  <c r="H28" i="3" s="1"/>
  <c r="C29" i="3" s="1"/>
  <c r="E29" i="3" s="1"/>
  <c r="H29" i="3" s="1"/>
  <c r="C30" i="3" s="1"/>
  <c r="F29" i="3"/>
  <c r="J29" i="3" s="1"/>
  <c r="G64" i="3"/>
  <c r="I64" i="3"/>
  <c r="B66" i="3"/>
  <c r="P29" i="3" l="1"/>
  <c r="F30" i="3"/>
  <c r="J30" i="3" s="1"/>
  <c r="P30" i="3"/>
  <c r="E30" i="3"/>
  <c r="H30" i="3" s="1"/>
  <c r="C31" i="3" s="1"/>
  <c r="G65" i="3"/>
  <c r="B67" i="3"/>
  <c r="I65" i="3"/>
  <c r="F31" i="3" l="1"/>
  <c r="J31" i="3" s="1"/>
  <c r="P31" i="3"/>
  <c r="E31" i="3"/>
  <c r="H31" i="3" s="1"/>
  <c r="B68" i="3"/>
  <c r="I66" i="3"/>
  <c r="G66" i="3"/>
  <c r="C32" i="3" l="1"/>
  <c r="F32" i="3" s="1"/>
  <c r="J32" i="3" s="1"/>
  <c r="P32" i="3"/>
  <c r="E32" i="3"/>
  <c r="H32" i="3" s="1"/>
  <c r="I67" i="3"/>
  <c r="G67" i="3"/>
  <c r="B69" i="3"/>
  <c r="C33" i="3" l="1"/>
  <c r="I68" i="3"/>
  <c r="B70" i="3"/>
  <c r="G68" i="3"/>
  <c r="E33" i="3"/>
  <c r="H33" i="3" s="1"/>
  <c r="F33" i="3"/>
  <c r="J33" i="3" s="1"/>
  <c r="C34" i="3" s="1"/>
  <c r="P33" i="3"/>
  <c r="F34" i="3" l="1"/>
  <c r="J34" i="3" s="1"/>
  <c r="P34" i="3"/>
  <c r="E34" i="3"/>
  <c r="H34" i="3" s="1"/>
  <c r="C35" i="3"/>
  <c r="I69" i="3"/>
  <c r="B71" i="3"/>
  <c r="G69" i="3"/>
  <c r="B72" i="3" l="1"/>
  <c r="G70" i="3"/>
  <c r="I70" i="3"/>
  <c r="E35" i="3"/>
  <c r="H35" i="3" s="1"/>
  <c r="C36" i="3" s="1"/>
  <c r="F35" i="3"/>
  <c r="J35" i="3" s="1"/>
  <c r="P35" i="3"/>
  <c r="P36" i="3" l="1"/>
  <c r="F36" i="3"/>
  <c r="J36" i="3" s="1"/>
  <c r="E36" i="3"/>
  <c r="H36" i="3" s="1"/>
  <c r="C37" i="3" s="1"/>
  <c r="B73" i="3"/>
  <c r="I71" i="3"/>
  <c r="G71" i="3"/>
  <c r="E37" i="3" l="1"/>
  <c r="H37" i="3" s="1"/>
  <c r="P37" i="3"/>
  <c r="F37" i="3"/>
  <c r="J37" i="3" s="1"/>
  <c r="B74" i="3"/>
  <c r="I72" i="3"/>
  <c r="G72" i="3"/>
  <c r="C38" i="3" l="1"/>
  <c r="F38" i="3" s="1"/>
  <c r="J38" i="3" s="1"/>
  <c r="E38" i="3"/>
  <c r="H38" i="3" s="1"/>
  <c r="I73" i="3"/>
  <c r="B75" i="3"/>
  <c r="G73" i="3"/>
  <c r="P38" i="3" l="1"/>
  <c r="C39" i="3"/>
  <c r="E39" i="3" s="1"/>
  <c r="H39" i="3" s="1"/>
  <c r="P39" i="3"/>
  <c r="G74" i="3"/>
  <c r="B76" i="3"/>
  <c r="I74" i="3"/>
  <c r="C40" i="3" l="1"/>
  <c r="F40" i="3" s="1"/>
  <c r="J40" i="3" s="1"/>
  <c r="F39" i="3"/>
  <c r="J39" i="3" s="1"/>
  <c r="B77" i="3"/>
  <c r="G75" i="3"/>
  <c r="I75" i="3"/>
  <c r="E40" i="3" l="1"/>
  <c r="H40" i="3" s="1"/>
  <c r="C41" i="3" s="1"/>
  <c r="F41" i="3" s="1"/>
  <c r="J41" i="3" s="1"/>
  <c r="I76" i="3"/>
  <c r="B78" i="3"/>
  <c r="G76" i="3"/>
  <c r="E41" i="3" l="1"/>
  <c r="H41" i="3" s="1"/>
  <c r="C42" i="3" s="1"/>
  <c r="B79" i="3"/>
  <c r="G77" i="3"/>
  <c r="I77" i="3"/>
  <c r="F42" i="3"/>
  <c r="J42" i="3" s="1"/>
  <c r="E42" i="3"/>
  <c r="H42" i="3" s="1"/>
  <c r="C43" i="3" s="1"/>
  <c r="F43" i="3" l="1"/>
  <c r="J43" i="3" s="1"/>
  <c r="E43" i="3"/>
  <c r="H43" i="3" s="1"/>
  <c r="C44" i="3" s="1"/>
  <c r="G78" i="3"/>
  <c r="B80" i="3"/>
  <c r="I78" i="3"/>
  <c r="G79" i="3" l="1"/>
  <c r="I79" i="3"/>
  <c r="B81" i="3"/>
  <c r="F44" i="3"/>
  <c r="J44" i="3" s="1"/>
  <c r="E44" i="3"/>
  <c r="H44" i="3" s="1"/>
  <c r="C45" i="3" s="1"/>
  <c r="E45" i="3" l="1"/>
  <c r="H45" i="3" s="1"/>
  <c r="F45" i="3"/>
  <c r="J45" i="3" s="1"/>
  <c r="G80" i="3"/>
  <c r="I80" i="3"/>
  <c r="B82" i="3"/>
  <c r="C46" i="3" l="1"/>
  <c r="C47" i="3" s="1"/>
  <c r="E46" i="3"/>
  <c r="H46" i="3" s="1"/>
  <c r="F46" i="3"/>
  <c r="J46" i="3" s="1"/>
  <c r="I81" i="3"/>
  <c r="B83" i="3"/>
  <c r="G81" i="3"/>
  <c r="I82" i="3" l="1"/>
  <c r="B84" i="3"/>
  <c r="G82" i="3"/>
  <c r="E47" i="3"/>
  <c r="H47" i="3" s="1"/>
  <c r="F47" i="3"/>
  <c r="J47" i="3" s="1"/>
  <c r="C48" i="3" l="1"/>
  <c r="C49" i="3" s="1"/>
  <c r="E48" i="3"/>
  <c r="H48" i="3" s="1"/>
  <c r="F48" i="3"/>
  <c r="J48" i="3" s="1"/>
  <c r="I83" i="3"/>
  <c r="G83" i="3"/>
  <c r="B85" i="3"/>
  <c r="I84" i="3" l="1"/>
  <c r="G84" i="3"/>
  <c r="B86" i="3"/>
  <c r="E49" i="3"/>
  <c r="H49" i="3" s="1"/>
  <c r="F49" i="3"/>
  <c r="J49" i="3" s="1"/>
  <c r="C50" i="3" l="1"/>
  <c r="F50" i="3" s="1"/>
  <c r="J50" i="3" s="1"/>
  <c r="E50" i="3"/>
  <c r="H50" i="3" s="1"/>
  <c r="I85" i="3"/>
  <c r="G85" i="3"/>
  <c r="B87" i="3"/>
  <c r="C51" i="3" l="1"/>
  <c r="F51" i="3" s="1"/>
  <c r="J51" i="3" s="1"/>
  <c r="G86" i="3"/>
  <c r="B88" i="3"/>
  <c r="I86" i="3"/>
  <c r="E51" i="3" l="1"/>
  <c r="H51" i="3" s="1"/>
  <c r="C52" i="3" s="1"/>
  <c r="E52" i="3" s="1"/>
  <c r="H52" i="3" s="1"/>
  <c r="C53" i="3" s="1"/>
  <c r="F52" i="3"/>
  <c r="J52" i="3" s="1"/>
  <c r="I87" i="3"/>
  <c r="B89" i="3"/>
  <c r="G87" i="3"/>
  <c r="O53" i="3" l="1"/>
  <c r="F53" i="3"/>
  <c r="J53" i="3" s="1"/>
  <c r="L53" i="3"/>
  <c r="N53" i="3" s="1"/>
  <c r="M53" i="3" s="1"/>
  <c r="M20" i="3" s="1"/>
  <c r="K53" i="3"/>
  <c r="E53" i="3"/>
  <c r="H53" i="3" s="1"/>
  <c r="B90" i="3"/>
  <c r="I88" i="3"/>
  <c r="G88" i="3"/>
  <c r="C54" i="3" l="1"/>
  <c r="F54" i="3" s="1"/>
  <c r="J54" i="3" s="1"/>
  <c r="E54" i="3"/>
  <c r="H54" i="3" s="1"/>
  <c r="B91" i="3"/>
  <c r="I89" i="3"/>
  <c r="G89" i="3"/>
  <c r="C55" i="3" l="1"/>
  <c r="E55" i="3"/>
  <c r="H55" i="3" s="1"/>
  <c r="F55" i="3"/>
  <c r="J55" i="3" s="1"/>
  <c r="C56" i="3"/>
  <c r="B92" i="3"/>
  <c r="I90" i="3"/>
  <c r="G90" i="3"/>
  <c r="G91" i="3" l="1"/>
  <c r="I91" i="3"/>
  <c r="B93" i="3"/>
  <c r="E56" i="3"/>
  <c r="H56" i="3" s="1"/>
  <c r="F56" i="3"/>
  <c r="J56" i="3" s="1"/>
  <c r="C57" i="3" l="1"/>
  <c r="F57" i="3" s="1"/>
  <c r="J57" i="3" s="1"/>
  <c r="B94" i="3"/>
  <c r="G92" i="3"/>
  <c r="I92" i="3"/>
  <c r="E57" i="3" l="1"/>
  <c r="H57" i="3" s="1"/>
  <c r="C58" i="3" s="1"/>
  <c r="B95" i="3"/>
  <c r="G93" i="3"/>
  <c r="I93" i="3"/>
  <c r="E58" i="3" l="1"/>
  <c r="H58" i="3" s="1"/>
  <c r="C59" i="3" s="1"/>
  <c r="F58" i="3"/>
  <c r="J58" i="3" s="1"/>
  <c r="I94" i="3"/>
  <c r="B96" i="3"/>
  <c r="G94" i="3"/>
  <c r="E59" i="3" l="1"/>
  <c r="H59" i="3" s="1"/>
  <c r="F59" i="3"/>
  <c r="J59" i="3" s="1"/>
  <c r="I95" i="3"/>
  <c r="G95" i="3"/>
  <c r="B97" i="3"/>
  <c r="C60" i="3" l="1"/>
  <c r="B98" i="3"/>
  <c r="I96" i="3"/>
  <c r="G96" i="3"/>
  <c r="E60" i="3" l="1"/>
  <c r="H60" i="3" s="1"/>
  <c r="F60" i="3"/>
  <c r="J60" i="3" s="1"/>
  <c r="C61" i="3"/>
  <c r="I97" i="3"/>
  <c r="B99" i="3"/>
  <c r="G97" i="3"/>
  <c r="F61" i="3" l="1"/>
  <c r="J61" i="3" s="1"/>
  <c r="E61" i="3"/>
  <c r="H61" i="3" s="1"/>
  <c r="C62" i="3"/>
  <c r="G98" i="3"/>
  <c r="I98" i="3"/>
  <c r="B100" i="3"/>
  <c r="F62" i="3" l="1"/>
  <c r="J62" i="3" s="1"/>
  <c r="E62" i="3"/>
  <c r="H62" i="3" s="1"/>
  <c r="C63" i="3"/>
  <c r="B101" i="3"/>
  <c r="G99" i="3"/>
  <c r="I99" i="3"/>
  <c r="F63" i="3" l="1"/>
  <c r="J63" i="3" s="1"/>
  <c r="C64" i="3"/>
  <c r="E63" i="3"/>
  <c r="H63" i="3" s="1"/>
  <c r="B102" i="3"/>
  <c r="I100" i="3"/>
  <c r="G100" i="3"/>
  <c r="E64" i="3" l="1"/>
  <c r="H64" i="3" s="1"/>
  <c r="C65" i="3"/>
  <c r="F64" i="3"/>
  <c r="J64" i="3" s="1"/>
  <c r="B103" i="3"/>
  <c r="G101" i="3"/>
  <c r="I101" i="3"/>
  <c r="E65" i="3" l="1"/>
  <c r="H65" i="3" s="1"/>
  <c r="F65" i="3"/>
  <c r="J65" i="3" s="1"/>
  <c r="C66" i="3"/>
  <c r="G102" i="3"/>
  <c r="B104" i="3"/>
  <c r="I102" i="3"/>
  <c r="F66" i="3" l="1"/>
  <c r="J66" i="3" s="1"/>
  <c r="C67" i="3"/>
  <c r="E66" i="3"/>
  <c r="H66" i="3" s="1"/>
  <c r="G103" i="3"/>
  <c r="I103" i="3"/>
  <c r="B105" i="3"/>
  <c r="C68" i="3" l="1"/>
  <c r="E67" i="3"/>
  <c r="H67" i="3" s="1"/>
  <c r="F67" i="3"/>
  <c r="J67" i="3" s="1"/>
  <c r="B106" i="3"/>
  <c r="I104" i="3"/>
  <c r="G104" i="3"/>
  <c r="C69" i="3" l="1"/>
  <c r="E68" i="3"/>
  <c r="H68" i="3" s="1"/>
  <c r="F68" i="3"/>
  <c r="J68" i="3" s="1"/>
  <c r="I105" i="3"/>
  <c r="B107" i="3"/>
  <c r="G105" i="3"/>
  <c r="C70" i="3" l="1"/>
  <c r="F69" i="3"/>
  <c r="J69" i="3" s="1"/>
  <c r="E69" i="3"/>
  <c r="H69" i="3" s="1"/>
  <c r="B108" i="3"/>
  <c r="G106" i="3"/>
  <c r="I106" i="3"/>
  <c r="F70" i="3" l="1"/>
  <c r="J70" i="3" s="1"/>
  <c r="C71" i="3"/>
  <c r="E70" i="3"/>
  <c r="H70" i="3" s="1"/>
  <c r="I107" i="3"/>
  <c r="G107" i="3"/>
  <c r="B109" i="3"/>
  <c r="E71" i="3" l="1"/>
  <c r="H71" i="3" s="1"/>
  <c r="F71" i="3"/>
  <c r="J71" i="3" s="1"/>
  <c r="C72" i="3"/>
  <c r="B110" i="3"/>
  <c r="I108" i="3"/>
  <c r="G108" i="3"/>
  <c r="F72" i="3" l="1"/>
  <c r="J72" i="3" s="1"/>
  <c r="E72" i="3"/>
  <c r="H72" i="3" s="1"/>
  <c r="C73" i="3"/>
  <c r="B111" i="3"/>
  <c r="G109" i="3"/>
  <c r="I109" i="3"/>
  <c r="F73" i="3" l="1"/>
  <c r="J73" i="3" s="1"/>
  <c r="C74" i="3"/>
  <c r="E73" i="3"/>
  <c r="H73" i="3" s="1"/>
  <c r="B112" i="3"/>
  <c r="G110" i="3"/>
  <c r="I110" i="3"/>
  <c r="F74" i="3" l="1"/>
  <c r="J74" i="3" s="1"/>
  <c r="C75" i="3"/>
  <c r="E74" i="3"/>
  <c r="H74" i="3" s="1"/>
  <c r="B113" i="3"/>
  <c r="G111" i="3"/>
  <c r="I111" i="3"/>
  <c r="C76" i="3" l="1"/>
  <c r="F75" i="3"/>
  <c r="J75" i="3" s="1"/>
  <c r="E75" i="3"/>
  <c r="H75" i="3" s="1"/>
  <c r="B114" i="3"/>
  <c r="I112" i="3"/>
  <c r="G112" i="3"/>
  <c r="F76" i="3" l="1"/>
  <c r="J76" i="3" s="1"/>
  <c r="E76" i="3"/>
  <c r="H76" i="3" s="1"/>
  <c r="C77" i="3"/>
  <c r="B115" i="3"/>
  <c r="G113" i="3"/>
  <c r="I113" i="3"/>
  <c r="F77" i="3" l="1"/>
  <c r="J77" i="3" s="1"/>
  <c r="E77" i="3"/>
  <c r="H77" i="3" s="1"/>
  <c r="C78" i="3"/>
  <c r="B116" i="3"/>
  <c r="G114" i="3"/>
  <c r="I114" i="3"/>
  <c r="E78" i="3" l="1"/>
  <c r="H78" i="3" s="1"/>
  <c r="F78" i="3"/>
  <c r="J78" i="3" s="1"/>
  <c r="C79" i="3"/>
  <c r="I115" i="3"/>
  <c r="B117" i="3"/>
  <c r="G115" i="3"/>
  <c r="F79" i="3" l="1"/>
  <c r="J79" i="3" s="1"/>
  <c r="C80" i="3"/>
  <c r="E79" i="3"/>
  <c r="H79" i="3" s="1"/>
  <c r="B118" i="3"/>
  <c r="G116" i="3"/>
  <c r="I116" i="3"/>
  <c r="F80" i="3" l="1"/>
  <c r="J80" i="3" s="1"/>
  <c r="C81" i="3"/>
  <c r="E80" i="3"/>
  <c r="H80" i="3" s="1"/>
  <c r="I117" i="3"/>
  <c r="B119" i="3"/>
  <c r="G117" i="3"/>
  <c r="F81" i="3" l="1"/>
  <c r="J81" i="3" s="1"/>
  <c r="E81" i="3"/>
  <c r="H81" i="3" s="1"/>
  <c r="C82" i="3"/>
  <c r="B120" i="3"/>
  <c r="G118" i="3"/>
  <c r="I118" i="3"/>
  <c r="E82" i="3" l="1"/>
  <c r="H82" i="3" s="1"/>
  <c r="C83" i="3"/>
  <c r="F82" i="3"/>
  <c r="J82" i="3" s="1"/>
  <c r="G119" i="3"/>
  <c r="I119" i="3"/>
  <c r="B121" i="3"/>
  <c r="F83" i="3" l="1"/>
  <c r="J83" i="3" s="1"/>
  <c r="E83" i="3"/>
  <c r="H83" i="3" s="1"/>
  <c r="C84" i="3"/>
  <c r="I120" i="3"/>
  <c r="G120" i="3"/>
  <c r="B122" i="3"/>
  <c r="E84" i="3" l="1"/>
  <c r="H84" i="3" s="1"/>
  <c r="F84" i="3"/>
  <c r="J84" i="3" s="1"/>
  <c r="C85" i="3"/>
  <c r="I121" i="3"/>
  <c r="B123" i="3"/>
  <c r="G121" i="3"/>
  <c r="E85" i="3" l="1"/>
  <c r="H85" i="3" s="1"/>
  <c r="C86" i="3"/>
  <c r="F85" i="3"/>
  <c r="J85" i="3" s="1"/>
  <c r="I122" i="3"/>
  <c r="G122" i="3"/>
  <c r="B124" i="3"/>
  <c r="C87" i="3" l="1"/>
  <c r="E86" i="3"/>
  <c r="H86" i="3" s="1"/>
  <c r="F86" i="3"/>
  <c r="J86" i="3" s="1"/>
  <c r="I123" i="3"/>
  <c r="G123" i="3"/>
  <c r="B125" i="3"/>
  <c r="E87" i="3" l="1"/>
  <c r="H87" i="3" s="1"/>
  <c r="F87" i="3"/>
  <c r="J87" i="3" s="1"/>
  <c r="C88" i="3"/>
  <c r="B126" i="3"/>
  <c r="I124" i="3"/>
  <c r="G124" i="3"/>
  <c r="E88" i="3" l="1"/>
  <c r="H88" i="3" s="1"/>
  <c r="C89" i="3"/>
  <c r="F88" i="3"/>
  <c r="J88" i="3" s="1"/>
  <c r="I125" i="3"/>
  <c r="G125" i="3"/>
  <c r="B127" i="3"/>
  <c r="E89" i="3" l="1"/>
  <c r="H89" i="3" s="1"/>
  <c r="C90" i="3"/>
  <c r="F89" i="3"/>
  <c r="J89" i="3" s="1"/>
  <c r="I126" i="3"/>
  <c r="G126" i="3"/>
  <c r="B128" i="3"/>
  <c r="F90" i="3" l="1"/>
  <c r="J90" i="3" s="1"/>
  <c r="E90" i="3"/>
  <c r="H90" i="3" s="1"/>
  <c r="C91" i="3"/>
  <c r="G127" i="3"/>
  <c r="B129" i="3"/>
  <c r="I127" i="3"/>
  <c r="F91" i="3" l="1"/>
  <c r="J91" i="3" s="1"/>
  <c r="C92" i="3"/>
  <c r="E91" i="3"/>
  <c r="H91" i="3" s="1"/>
  <c r="B130" i="3"/>
  <c r="G128" i="3"/>
  <c r="I128" i="3"/>
  <c r="F92" i="3" l="1"/>
  <c r="J92" i="3" s="1"/>
  <c r="E92" i="3"/>
  <c r="H92" i="3" s="1"/>
  <c r="C93" i="3"/>
  <c r="I129" i="3"/>
  <c r="G129" i="3"/>
  <c r="B131" i="3"/>
  <c r="E93" i="3" l="1"/>
  <c r="H93" i="3" s="1"/>
  <c r="F93" i="3"/>
  <c r="J93" i="3" s="1"/>
  <c r="C94" i="3"/>
  <c r="G130" i="3"/>
  <c r="B132" i="3"/>
  <c r="I130" i="3"/>
  <c r="E94" i="3" l="1"/>
  <c r="H94" i="3" s="1"/>
  <c r="F94" i="3"/>
  <c r="J94" i="3" s="1"/>
  <c r="C95" i="3"/>
  <c r="G131" i="3"/>
  <c r="B133" i="3"/>
  <c r="I131" i="3"/>
  <c r="E95" i="3" l="1"/>
  <c r="H95" i="3" s="1"/>
  <c r="C96" i="3"/>
  <c r="F95" i="3"/>
  <c r="J95" i="3" s="1"/>
  <c r="I132" i="3"/>
  <c r="B134" i="3"/>
  <c r="G132" i="3"/>
  <c r="F96" i="3" l="1"/>
  <c r="J96" i="3" s="1"/>
  <c r="E96" i="3"/>
  <c r="H96" i="3" s="1"/>
  <c r="C97" i="3"/>
  <c r="I133" i="3"/>
  <c r="G133" i="3"/>
  <c r="B135" i="3"/>
  <c r="F97" i="3" l="1"/>
  <c r="J97" i="3" s="1"/>
  <c r="C98" i="3"/>
  <c r="E97" i="3"/>
  <c r="H97" i="3" s="1"/>
  <c r="I134" i="3"/>
  <c r="B136" i="3"/>
  <c r="G134" i="3"/>
  <c r="C99" i="3" l="1"/>
  <c r="F98" i="3"/>
  <c r="J98" i="3" s="1"/>
  <c r="E98" i="3"/>
  <c r="H98" i="3" s="1"/>
  <c r="I135" i="3"/>
  <c r="G135" i="3"/>
  <c r="B137" i="3"/>
  <c r="E99" i="3" l="1"/>
  <c r="H99" i="3" s="1"/>
  <c r="C100" i="3"/>
  <c r="F99" i="3"/>
  <c r="J99" i="3" s="1"/>
  <c r="G136" i="3"/>
  <c r="B138" i="3"/>
  <c r="I136" i="3"/>
  <c r="F100" i="3" l="1"/>
  <c r="J100" i="3" s="1"/>
  <c r="C101" i="3"/>
  <c r="E100" i="3"/>
  <c r="H100" i="3" s="1"/>
  <c r="G137" i="3"/>
  <c r="I137" i="3"/>
  <c r="B139" i="3"/>
  <c r="F101" i="3" l="1"/>
  <c r="J101" i="3" s="1"/>
  <c r="C102" i="3"/>
  <c r="E101" i="3"/>
  <c r="H101" i="3" s="1"/>
  <c r="G138" i="3"/>
  <c r="B140" i="3"/>
  <c r="I138" i="3"/>
  <c r="F102" i="3" l="1"/>
  <c r="J102" i="3" s="1"/>
  <c r="C103" i="3"/>
  <c r="E102" i="3"/>
  <c r="H102" i="3" s="1"/>
  <c r="G139" i="3"/>
  <c r="B141" i="3"/>
  <c r="I139" i="3"/>
  <c r="F103" i="3" l="1"/>
  <c r="J103" i="3" s="1"/>
  <c r="E103" i="3"/>
  <c r="H103" i="3" s="1"/>
  <c r="C104" i="3"/>
  <c r="B142" i="3"/>
  <c r="I140" i="3"/>
  <c r="G140" i="3"/>
  <c r="C105" i="3" l="1"/>
  <c r="F104" i="3"/>
  <c r="J104" i="3" s="1"/>
  <c r="E104" i="3"/>
  <c r="H104" i="3" s="1"/>
  <c r="I141" i="3"/>
  <c r="G141" i="3"/>
  <c r="B143" i="3"/>
  <c r="E105" i="3" l="1"/>
  <c r="H105" i="3" s="1"/>
  <c r="C106" i="3"/>
  <c r="F105" i="3"/>
  <c r="J105" i="3" s="1"/>
  <c r="B144" i="3"/>
  <c r="G142" i="3"/>
  <c r="I142" i="3"/>
  <c r="F106" i="3" l="1"/>
  <c r="J106" i="3" s="1"/>
  <c r="E106" i="3"/>
  <c r="H106" i="3" s="1"/>
  <c r="C107" i="3"/>
  <c r="G143" i="3"/>
  <c r="I143" i="3"/>
  <c r="B145" i="3"/>
  <c r="E107" i="3" l="1"/>
  <c r="H107" i="3" s="1"/>
  <c r="C108" i="3"/>
  <c r="F107" i="3"/>
  <c r="J107" i="3" s="1"/>
  <c r="B146" i="3"/>
  <c r="I144" i="3"/>
  <c r="G144" i="3"/>
  <c r="C109" i="3" l="1"/>
  <c r="E108" i="3"/>
  <c r="H108" i="3" s="1"/>
  <c r="F108" i="3"/>
  <c r="J108" i="3" s="1"/>
  <c r="G145" i="3"/>
  <c r="B147" i="3"/>
  <c r="I145" i="3"/>
  <c r="E109" i="3" l="1"/>
  <c r="H109" i="3" s="1"/>
  <c r="C110" i="3"/>
  <c r="F109" i="3"/>
  <c r="J109" i="3" s="1"/>
  <c r="B148" i="3"/>
  <c r="G146" i="3"/>
  <c r="I146" i="3"/>
  <c r="F110" i="3" l="1"/>
  <c r="J110" i="3" s="1"/>
  <c r="E110" i="3"/>
  <c r="H110" i="3" s="1"/>
  <c r="C111" i="3"/>
  <c r="B149" i="3"/>
  <c r="G147" i="3"/>
  <c r="I147" i="3"/>
  <c r="C112" i="3" l="1"/>
  <c r="F111" i="3"/>
  <c r="J111" i="3" s="1"/>
  <c r="E111" i="3"/>
  <c r="H111" i="3" s="1"/>
  <c r="B150" i="3"/>
  <c r="I148" i="3"/>
  <c r="G148" i="3"/>
  <c r="C113" i="3" l="1"/>
  <c r="F112" i="3"/>
  <c r="J112" i="3" s="1"/>
  <c r="E112" i="3"/>
  <c r="H112" i="3" s="1"/>
  <c r="G149" i="3"/>
  <c r="B151" i="3"/>
  <c r="I149" i="3"/>
  <c r="F113" i="3" l="1"/>
  <c r="J113" i="3" s="1"/>
  <c r="E113" i="3"/>
  <c r="H113" i="3" s="1"/>
  <c r="C114" i="3"/>
  <c r="I150" i="3"/>
  <c r="B152" i="3"/>
  <c r="G150" i="3"/>
  <c r="E114" i="3" l="1"/>
  <c r="H114" i="3" s="1"/>
  <c r="F114" i="3"/>
  <c r="J114" i="3" s="1"/>
  <c r="C115" i="3"/>
  <c r="B153" i="3"/>
  <c r="G151" i="3"/>
  <c r="I151" i="3"/>
  <c r="C116" i="3" l="1"/>
  <c r="F115" i="3"/>
  <c r="J115" i="3" s="1"/>
  <c r="E115" i="3"/>
  <c r="H115" i="3" s="1"/>
  <c r="G152" i="3"/>
  <c r="B154" i="3"/>
  <c r="I152" i="3"/>
  <c r="F116" i="3" l="1"/>
  <c r="J116" i="3" s="1"/>
  <c r="C117" i="3"/>
  <c r="E116" i="3"/>
  <c r="H116" i="3" s="1"/>
  <c r="G153" i="3"/>
  <c r="B155" i="3"/>
  <c r="I153" i="3"/>
  <c r="F117" i="3" l="1"/>
  <c r="J117" i="3" s="1"/>
  <c r="E117" i="3"/>
  <c r="H117" i="3" s="1"/>
  <c r="C118" i="3"/>
  <c r="B156" i="3"/>
  <c r="G154" i="3"/>
  <c r="I154" i="3"/>
  <c r="F118" i="3" l="1"/>
  <c r="J118" i="3" s="1"/>
  <c r="C119" i="3"/>
  <c r="E118" i="3"/>
  <c r="H118" i="3" s="1"/>
  <c r="B157" i="3"/>
  <c r="I155" i="3"/>
  <c r="G155" i="3"/>
  <c r="E119" i="3" l="1"/>
  <c r="H119" i="3" s="1"/>
  <c r="C120" i="3"/>
  <c r="F119" i="3"/>
  <c r="J119" i="3" s="1"/>
  <c r="G156" i="3"/>
  <c r="B158" i="3"/>
  <c r="I156" i="3"/>
  <c r="C121" i="3" l="1"/>
  <c r="E120" i="3"/>
  <c r="H120" i="3" s="1"/>
  <c r="F120" i="3"/>
  <c r="J120" i="3" s="1"/>
  <c r="I157" i="3"/>
  <c r="G157" i="3"/>
  <c r="B159" i="3"/>
  <c r="C122" i="3" l="1"/>
  <c r="F121" i="3"/>
  <c r="J121" i="3" s="1"/>
  <c r="E121" i="3"/>
  <c r="H121" i="3" s="1"/>
  <c r="I158" i="3"/>
  <c r="G158" i="3"/>
  <c r="B160" i="3"/>
  <c r="F122" i="3" l="1"/>
  <c r="J122" i="3" s="1"/>
  <c r="E122" i="3"/>
  <c r="H122" i="3" s="1"/>
  <c r="C123" i="3"/>
  <c r="B161" i="3"/>
  <c r="G159" i="3"/>
  <c r="I159" i="3"/>
  <c r="F123" i="3" l="1"/>
  <c r="J123" i="3" s="1"/>
  <c r="C124" i="3"/>
  <c r="E123" i="3"/>
  <c r="H123" i="3" s="1"/>
  <c r="I160" i="3"/>
  <c r="G160" i="3"/>
  <c r="B162" i="3"/>
  <c r="F124" i="3" l="1"/>
  <c r="J124" i="3" s="1"/>
  <c r="E124" i="3"/>
  <c r="H124" i="3" s="1"/>
  <c r="C125" i="3"/>
  <c r="I161" i="3"/>
  <c r="B163" i="3"/>
  <c r="G161" i="3"/>
  <c r="C126" i="3" l="1"/>
  <c r="F125" i="3"/>
  <c r="J125" i="3" s="1"/>
  <c r="E125" i="3"/>
  <c r="H125" i="3" s="1"/>
  <c r="B164" i="3"/>
  <c r="I162" i="3"/>
  <c r="G162" i="3"/>
  <c r="C127" i="3" l="1"/>
  <c r="F126" i="3"/>
  <c r="J126" i="3" s="1"/>
  <c r="E126" i="3"/>
  <c r="H126" i="3" s="1"/>
  <c r="I163" i="3"/>
  <c r="G163" i="3"/>
  <c r="B165" i="3"/>
  <c r="C128" i="3" l="1"/>
  <c r="F127" i="3"/>
  <c r="J127" i="3" s="1"/>
  <c r="E127" i="3"/>
  <c r="H127" i="3" s="1"/>
  <c r="B166" i="3"/>
  <c r="I164" i="3"/>
  <c r="G164" i="3"/>
  <c r="C129" i="3" l="1"/>
  <c r="F128" i="3"/>
  <c r="J128" i="3" s="1"/>
  <c r="E128" i="3"/>
  <c r="H128" i="3" s="1"/>
  <c r="G165" i="3"/>
  <c r="I165" i="3"/>
  <c r="B167" i="3"/>
  <c r="E129" i="3" l="1"/>
  <c r="H129" i="3" s="1"/>
  <c r="F129" i="3"/>
  <c r="J129" i="3" s="1"/>
  <c r="C130" i="3"/>
  <c r="I166" i="3"/>
  <c r="B168" i="3"/>
  <c r="G166" i="3"/>
  <c r="C131" i="3" l="1"/>
  <c r="E130" i="3"/>
  <c r="H130" i="3" s="1"/>
  <c r="F130" i="3"/>
  <c r="J130" i="3" s="1"/>
  <c r="B169" i="3"/>
  <c r="G167" i="3"/>
  <c r="I167" i="3"/>
  <c r="C132" i="3" l="1"/>
  <c r="F131" i="3"/>
  <c r="J131" i="3" s="1"/>
  <c r="E131" i="3"/>
  <c r="H131" i="3" s="1"/>
  <c r="I168" i="3"/>
  <c r="B170" i="3"/>
  <c r="G168" i="3"/>
  <c r="C133" i="3" l="1"/>
  <c r="F132" i="3"/>
  <c r="J132" i="3" s="1"/>
  <c r="E132" i="3"/>
  <c r="H132" i="3" s="1"/>
  <c r="I169" i="3"/>
  <c r="B171" i="3"/>
  <c r="G169" i="3"/>
  <c r="F133" i="3" l="1"/>
  <c r="J133" i="3" s="1"/>
  <c r="E133" i="3"/>
  <c r="H133" i="3" s="1"/>
  <c r="C134" i="3"/>
  <c r="B172" i="3"/>
  <c r="G170" i="3"/>
  <c r="I170" i="3"/>
  <c r="E134" i="3" l="1"/>
  <c r="H134" i="3" s="1"/>
  <c r="F134" i="3"/>
  <c r="J134" i="3" s="1"/>
  <c r="C135" i="3"/>
  <c r="I171" i="3"/>
  <c r="G171" i="3"/>
  <c r="B173" i="3"/>
  <c r="C136" i="3" l="1"/>
  <c r="F135" i="3"/>
  <c r="J135" i="3" s="1"/>
  <c r="E135" i="3"/>
  <c r="H135" i="3" s="1"/>
  <c r="G172" i="3"/>
  <c r="I172" i="3"/>
  <c r="B174" i="3"/>
  <c r="F136" i="3" l="1"/>
  <c r="J136" i="3" s="1"/>
  <c r="E136" i="3"/>
  <c r="H136" i="3" s="1"/>
  <c r="C137" i="3"/>
  <c r="I173" i="3"/>
  <c r="G173" i="3"/>
  <c r="B175" i="3"/>
  <c r="C138" i="3" l="1"/>
  <c r="F137" i="3"/>
  <c r="J137" i="3" s="1"/>
  <c r="E137" i="3"/>
  <c r="H137" i="3" s="1"/>
  <c r="B176" i="3"/>
  <c r="G174" i="3"/>
  <c r="I174" i="3"/>
  <c r="E138" i="3" l="1"/>
  <c r="H138" i="3" s="1"/>
  <c r="F138" i="3"/>
  <c r="J138" i="3" s="1"/>
  <c r="C139" i="3"/>
  <c r="G175" i="3"/>
  <c r="B177" i="3"/>
  <c r="I175" i="3"/>
  <c r="C140" i="3" l="1"/>
  <c r="F139" i="3"/>
  <c r="J139" i="3" s="1"/>
  <c r="E139" i="3"/>
  <c r="H139" i="3" s="1"/>
  <c r="G176" i="3"/>
  <c r="B178" i="3"/>
  <c r="I176" i="3"/>
  <c r="F140" i="3" l="1"/>
  <c r="J140" i="3" s="1"/>
  <c r="E140" i="3"/>
  <c r="H140" i="3" s="1"/>
  <c r="C141" i="3"/>
  <c r="B179" i="3"/>
  <c r="G177" i="3"/>
  <c r="I177" i="3"/>
  <c r="C142" i="3" l="1"/>
  <c r="F141" i="3"/>
  <c r="J141" i="3" s="1"/>
  <c r="E141" i="3"/>
  <c r="H141" i="3" s="1"/>
  <c r="I178" i="3"/>
  <c r="G178" i="3"/>
  <c r="B180" i="3"/>
  <c r="F142" i="3" l="1"/>
  <c r="J142" i="3" s="1"/>
  <c r="C143" i="3"/>
  <c r="E142" i="3"/>
  <c r="H142" i="3" s="1"/>
  <c r="B181" i="3"/>
  <c r="I179" i="3"/>
  <c r="G179" i="3"/>
  <c r="E143" i="3" l="1"/>
  <c r="H143" i="3" s="1"/>
  <c r="F143" i="3"/>
  <c r="J143" i="3" s="1"/>
  <c r="C144" i="3"/>
  <c r="I180" i="3"/>
  <c r="B182" i="3"/>
  <c r="G180" i="3"/>
  <c r="E144" i="3" l="1"/>
  <c r="H144" i="3" s="1"/>
  <c r="C145" i="3"/>
  <c r="F144" i="3"/>
  <c r="J144" i="3" s="1"/>
  <c r="I181" i="3"/>
  <c r="G181" i="3"/>
  <c r="B183" i="3"/>
  <c r="E145" i="3" l="1"/>
  <c r="H145" i="3" s="1"/>
  <c r="C146" i="3"/>
  <c r="F145" i="3"/>
  <c r="J145" i="3" s="1"/>
  <c r="I182" i="3"/>
  <c r="B184" i="3"/>
  <c r="G182" i="3"/>
  <c r="E146" i="3" l="1"/>
  <c r="H146" i="3" s="1"/>
  <c r="F146" i="3"/>
  <c r="J146" i="3" s="1"/>
  <c r="C147" i="3"/>
  <c r="B185" i="3"/>
  <c r="G183" i="3"/>
  <c r="I183" i="3"/>
  <c r="F147" i="3" l="1"/>
  <c r="J147" i="3" s="1"/>
  <c r="E147" i="3"/>
  <c r="H147" i="3" s="1"/>
  <c r="C148" i="3"/>
  <c r="B186" i="3"/>
  <c r="G184" i="3"/>
  <c r="I184" i="3"/>
  <c r="C149" i="3" l="1"/>
  <c r="F148" i="3"/>
  <c r="J148" i="3" s="1"/>
  <c r="E148" i="3"/>
  <c r="H148" i="3" s="1"/>
  <c r="B187" i="3"/>
  <c r="G185" i="3"/>
  <c r="I185" i="3"/>
  <c r="C150" i="3" l="1"/>
  <c r="F149" i="3"/>
  <c r="J149" i="3" s="1"/>
  <c r="E149" i="3"/>
  <c r="H149" i="3" s="1"/>
  <c r="I186" i="3"/>
  <c r="B188" i="3"/>
  <c r="G186" i="3"/>
  <c r="F150" i="3" l="1"/>
  <c r="J150" i="3" s="1"/>
  <c r="C151" i="3"/>
  <c r="E150" i="3"/>
  <c r="H150" i="3" s="1"/>
  <c r="B189" i="3"/>
  <c r="I187" i="3"/>
  <c r="G187" i="3"/>
  <c r="F151" i="3" l="1"/>
  <c r="J151" i="3" s="1"/>
  <c r="C152" i="3"/>
  <c r="E151" i="3"/>
  <c r="H151" i="3" s="1"/>
  <c r="G188" i="3"/>
  <c r="B190" i="3"/>
  <c r="I188" i="3"/>
  <c r="E152" i="3" l="1"/>
  <c r="H152" i="3" s="1"/>
  <c r="F152" i="3"/>
  <c r="J152" i="3" s="1"/>
  <c r="C153" i="3"/>
  <c r="I189" i="3"/>
  <c r="B191" i="3"/>
  <c r="G189" i="3"/>
  <c r="E153" i="3" l="1"/>
  <c r="H153" i="3" s="1"/>
  <c r="C154" i="3"/>
  <c r="F153" i="3"/>
  <c r="J153" i="3" s="1"/>
  <c r="G190" i="3"/>
  <c r="B192" i="3"/>
  <c r="I190" i="3"/>
  <c r="C155" i="3" l="1"/>
  <c r="E154" i="3"/>
  <c r="H154" i="3" s="1"/>
  <c r="F154" i="3"/>
  <c r="J154" i="3" s="1"/>
  <c r="G191" i="3"/>
  <c r="B193" i="3"/>
  <c r="I191" i="3"/>
  <c r="F155" i="3" l="1"/>
  <c r="J155" i="3" s="1"/>
  <c r="E155" i="3"/>
  <c r="H155" i="3" s="1"/>
  <c r="C156" i="3"/>
  <c r="G192" i="3"/>
  <c r="B194" i="3"/>
  <c r="I192" i="3"/>
  <c r="C157" i="3" l="1"/>
  <c r="E156" i="3"/>
  <c r="H156" i="3" s="1"/>
  <c r="F156" i="3"/>
  <c r="J156" i="3" s="1"/>
  <c r="G193" i="3"/>
  <c r="I193" i="3"/>
  <c r="B195" i="3"/>
  <c r="F157" i="3" l="1"/>
  <c r="J157" i="3" s="1"/>
  <c r="C158" i="3"/>
  <c r="E157" i="3"/>
  <c r="H157" i="3" s="1"/>
  <c r="I194" i="3"/>
  <c r="G194" i="3"/>
  <c r="B196" i="3"/>
  <c r="F158" i="3" l="1"/>
  <c r="J158" i="3" s="1"/>
  <c r="C159" i="3"/>
  <c r="E158" i="3"/>
  <c r="H158" i="3" s="1"/>
  <c r="B197" i="3"/>
  <c r="G195" i="3"/>
  <c r="I195" i="3"/>
  <c r="F159" i="3" l="1"/>
  <c r="J159" i="3" s="1"/>
  <c r="E159" i="3"/>
  <c r="H159" i="3" s="1"/>
  <c r="C160" i="3"/>
  <c r="I196" i="3"/>
  <c r="G196" i="3"/>
  <c r="B198" i="3"/>
  <c r="E160" i="3" l="1"/>
  <c r="H160" i="3" s="1"/>
  <c r="C161" i="3"/>
  <c r="F160" i="3"/>
  <c r="J160" i="3" s="1"/>
  <c r="I197" i="3"/>
  <c r="G197" i="3"/>
  <c r="B199" i="3"/>
  <c r="E161" i="3" l="1"/>
  <c r="H161" i="3" s="1"/>
  <c r="F161" i="3"/>
  <c r="J161" i="3" s="1"/>
  <c r="C162" i="3"/>
  <c r="B200" i="3"/>
  <c r="G198" i="3"/>
  <c r="I198" i="3"/>
  <c r="F162" i="3" l="1"/>
  <c r="J162" i="3" s="1"/>
  <c r="E162" i="3"/>
  <c r="H162" i="3" s="1"/>
  <c r="C163" i="3"/>
  <c r="G199" i="3"/>
  <c r="B201" i="3"/>
  <c r="I199" i="3"/>
  <c r="C164" i="3" l="1"/>
  <c r="E163" i="3"/>
  <c r="H163" i="3" s="1"/>
  <c r="F163" i="3"/>
  <c r="J163" i="3" s="1"/>
  <c r="I200" i="3"/>
  <c r="G200" i="3"/>
  <c r="B202" i="3"/>
  <c r="F164" i="3" l="1"/>
  <c r="J164" i="3" s="1"/>
  <c r="C165" i="3"/>
  <c r="E164" i="3"/>
  <c r="H164" i="3" s="1"/>
  <c r="I201" i="3"/>
  <c r="B203" i="3"/>
  <c r="G201" i="3"/>
  <c r="C166" i="3" l="1"/>
  <c r="E165" i="3"/>
  <c r="H165" i="3" s="1"/>
  <c r="F165" i="3"/>
  <c r="J165" i="3" s="1"/>
  <c r="G202" i="3"/>
  <c r="B204" i="3"/>
  <c r="I202" i="3"/>
  <c r="E166" i="3" l="1"/>
  <c r="H166" i="3" s="1"/>
  <c r="F166" i="3"/>
  <c r="J166" i="3" s="1"/>
  <c r="C167" i="3"/>
  <c r="G203" i="3"/>
  <c r="B205" i="3"/>
  <c r="I203" i="3"/>
  <c r="C168" i="3" l="1"/>
  <c r="E167" i="3"/>
  <c r="H167" i="3" s="1"/>
  <c r="F167" i="3"/>
  <c r="J167" i="3" s="1"/>
  <c r="B206" i="3"/>
  <c r="I204" i="3"/>
  <c r="G204" i="3"/>
  <c r="E168" i="3" l="1"/>
  <c r="H168" i="3" s="1"/>
  <c r="C169" i="3"/>
  <c r="F168" i="3"/>
  <c r="J168" i="3" s="1"/>
  <c r="I205" i="3"/>
  <c r="G205" i="3"/>
  <c r="B207" i="3"/>
  <c r="E169" i="3" l="1"/>
  <c r="H169" i="3" s="1"/>
  <c r="F169" i="3"/>
  <c r="J169" i="3" s="1"/>
  <c r="C170" i="3"/>
  <c r="B208" i="3"/>
  <c r="G206" i="3"/>
  <c r="I206" i="3"/>
  <c r="C171" i="3" l="1"/>
  <c r="F170" i="3"/>
  <c r="J170" i="3" s="1"/>
  <c r="E170" i="3"/>
  <c r="H170" i="3" s="1"/>
  <c r="B209" i="3"/>
  <c r="G207" i="3"/>
  <c r="I207" i="3"/>
  <c r="E171" i="3" l="1"/>
  <c r="H171" i="3" s="1"/>
  <c r="F171" i="3"/>
  <c r="J171" i="3" s="1"/>
  <c r="C172" i="3"/>
  <c r="I208" i="3"/>
  <c r="G208" i="3"/>
  <c r="B210" i="3"/>
  <c r="F172" i="3" l="1"/>
  <c r="J172" i="3" s="1"/>
  <c r="E172" i="3"/>
  <c r="H172" i="3" s="1"/>
  <c r="C173" i="3"/>
  <c r="I209" i="3"/>
  <c r="G209" i="3"/>
  <c r="B211" i="3"/>
  <c r="F173" i="3" l="1"/>
  <c r="J173" i="3" s="1"/>
  <c r="E173" i="3"/>
  <c r="H173" i="3" s="1"/>
  <c r="C174" i="3"/>
  <c r="G210" i="3"/>
  <c r="I210" i="3"/>
  <c r="B212" i="3"/>
  <c r="E174" i="3" l="1"/>
  <c r="H174" i="3" s="1"/>
  <c r="C175" i="3"/>
  <c r="F174" i="3"/>
  <c r="J174" i="3" s="1"/>
  <c r="B213" i="3"/>
  <c r="G211" i="3"/>
  <c r="I211" i="3"/>
  <c r="C176" i="3" l="1"/>
  <c r="F175" i="3"/>
  <c r="J175" i="3" s="1"/>
  <c r="E175" i="3"/>
  <c r="H175" i="3" s="1"/>
  <c r="I212" i="3"/>
  <c r="G212" i="3"/>
  <c r="B214" i="3"/>
  <c r="F176" i="3" l="1"/>
  <c r="J176" i="3" s="1"/>
  <c r="E176" i="3"/>
  <c r="H176" i="3" s="1"/>
  <c r="C177" i="3"/>
  <c r="I213" i="3"/>
  <c r="G213" i="3"/>
  <c r="B215" i="3"/>
  <c r="C178" i="3" l="1"/>
  <c r="E177" i="3"/>
  <c r="H177" i="3" s="1"/>
  <c r="F177" i="3"/>
  <c r="J177" i="3" s="1"/>
  <c r="G214" i="3"/>
  <c r="B216" i="3"/>
  <c r="I214" i="3"/>
  <c r="C179" i="3" l="1"/>
  <c r="F178" i="3"/>
  <c r="J178" i="3" s="1"/>
  <c r="E178" i="3"/>
  <c r="H178" i="3" s="1"/>
  <c r="I215" i="3"/>
  <c r="G215" i="3"/>
  <c r="B217" i="3"/>
  <c r="E179" i="3" l="1"/>
  <c r="H179" i="3" s="1"/>
  <c r="F179" i="3"/>
  <c r="J179" i="3" s="1"/>
  <c r="C180" i="3"/>
  <c r="G216" i="3"/>
  <c r="B218" i="3"/>
  <c r="I216" i="3"/>
  <c r="F180" i="3" l="1"/>
  <c r="J180" i="3" s="1"/>
  <c r="E180" i="3"/>
  <c r="H180" i="3" s="1"/>
  <c r="C181" i="3"/>
  <c r="G217" i="3"/>
  <c r="B219" i="3"/>
  <c r="I217" i="3"/>
  <c r="F181" i="3" l="1"/>
  <c r="J181" i="3" s="1"/>
  <c r="C182" i="3"/>
  <c r="E181" i="3"/>
  <c r="H181" i="3" s="1"/>
  <c r="I218" i="3"/>
  <c r="G218" i="3"/>
  <c r="B220" i="3"/>
  <c r="C183" i="3" l="1"/>
  <c r="E182" i="3"/>
  <c r="H182" i="3" s="1"/>
  <c r="F182" i="3"/>
  <c r="J182" i="3" s="1"/>
  <c r="I219" i="3"/>
  <c r="G219" i="3"/>
  <c r="B221" i="3"/>
  <c r="E183" i="3" l="1"/>
  <c r="H183" i="3" s="1"/>
  <c r="F183" i="3"/>
  <c r="J183" i="3" s="1"/>
  <c r="C184" i="3"/>
  <c r="B222" i="3"/>
  <c r="I220" i="3"/>
  <c r="G220" i="3"/>
  <c r="E184" i="3" l="1"/>
  <c r="H184" i="3" s="1"/>
  <c r="C185" i="3"/>
  <c r="F184" i="3"/>
  <c r="J184" i="3" s="1"/>
  <c r="I221" i="3"/>
  <c r="B223" i="3"/>
  <c r="G221" i="3"/>
  <c r="C186" i="3" l="1"/>
  <c r="E185" i="3"/>
  <c r="H185" i="3" s="1"/>
  <c r="F185" i="3"/>
  <c r="J185" i="3" s="1"/>
  <c r="G222" i="3"/>
  <c r="I222" i="3"/>
  <c r="B224" i="3"/>
  <c r="E186" i="3" l="1"/>
  <c r="H186" i="3" s="1"/>
  <c r="C187" i="3"/>
  <c r="F186" i="3"/>
  <c r="J186" i="3" s="1"/>
  <c r="I223" i="3"/>
  <c r="G223" i="3"/>
  <c r="B225" i="3"/>
  <c r="E187" i="3" l="1"/>
  <c r="H187" i="3" s="1"/>
  <c r="F187" i="3"/>
  <c r="J187" i="3" s="1"/>
  <c r="C188" i="3"/>
  <c r="G224" i="3"/>
  <c r="I224" i="3"/>
  <c r="B226" i="3"/>
  <c r="C189" i="3" l="1"/>
  <c r="F188" i="3"/>
  <c r="J188" i="3" s="1"/>
  <c r="E188" i="3"/>
  <c r="H188" i="3" s="1"/>
  <c r="G225" i="3"/>
  <c r="I225" i="3"/>
  <c r="B227" i="3"/>
  <c r="E189" i="3" l="1"/>
  <c r="H189" i="3" s="1"/>
  <c r="F189" i="3"/>
  <c r="J189" i="3" s="1"/>
  <c r="C190" i="3"/>
  <c r="B228" i="3"/>
  <c r="I226" i="3"/>
  <c r="G226" i="3"/>
  <c r="C191" i="3" l="1"/>
  <c r="E190" i="3"/>
  <c r="H190" i="3" s="1"/>
  <c r="F190" i="3"/>
  <c r="J190" i="3" s="1"/>
  <c r="B229" i="3"/>
  <c r="I227" i="3"/>
  <c r="G227" i="3"/>
  <c r="F191" i="3" l="1"/>
  <c r="J191" i="3" s="1"/>
  <c r="E191" i="3"/>
  <c r="H191" i="3" s="1"/>
  <c r="C192" i="3"/>
  <c r="I228" i="3"/>
  <c r="G228" i="3"/>
  <c r="B230" i="3"/>
  <c r="E192" i="3" l="1"/>
  <c r="H192" i="3" s="1"/>
  <c r="F192" i="3"/>
  <c r="J192" i="3" s="1"/>
  <c r="C193" i="3"/>
  <c r="I229" i="3"/>
  <c r="B231" i="3"/>
  <c r="G229" i="3"/>
  <c r="F193" i="3" l="1"/>
  <c r="J193" i="3" s="1"/>
  <c r="C194" i="3"/>
  <c r="E193" i="3"/>
  <c r="H193" i="3" s="1"/>
  <c r="G230" i="3"/>
  <c r="I230" i="3"/>
  <c r="F194" i="3" l="1"/>
  <c r="J194" i="3" s="1"/>
  <c r="C195" i="3"/>
  <c r="E194" i="3"/>
  <c r="H194" i="3" s="1"/>
  <c r="C196" i="3" l="1"/>
  <c r="F195" i="3"/>
  <c r="J195" i="3" s="1"/>
  <c r="E195" i="3"/>
  <c r="H195" i="3" s="1"/>
  <c r="F196" i="3" l="1"/>
  <c r="J196" i="3" s="1"/>
  <c r="C197" i="3"/>
  <c r="E196" i="3"/>
  <c r="H196" i="3" s="1"/>
  <c r="F197" i="3" l="1"/>
  <c r="J197" i="3" s="1"/>
  <c r="E197" i="3"/>
  <c r="H197" i="3" s="1"/>
  <c r="C198" i="3"/>
  <c r="F198" i="3" l="1"/>
  <c r="J198" i="3" s="1"/>
  <c r="C199" i="3"/>
  <c r="E198" i="3"/>
  <c r="H198" i="3" s="1"/>
  <c r="F199" i="3" l="1"/>
  <c r="J199" i="3" s="1"/>
  <c r="E199" i="3"/>
  <c r="H199" i="3" s="1"/>
  <c r="C200" i="3"/>
  <c r="C201" i="3" l="1"/>
  <c r="E200" i="3"/>
  <c r="H200" i="3" s="1"/>
  <c r="F200" i="3"/>
  <c r="J200" i="3" s="1"/>
  <c r="F201" i="3" l="1"/>
  <c r="J201" i="3" s="1"/>
  <c r="E201" i="3"/>
  <c r="H201" i="3" s="1"/>
  <c r="C202" i="3"/>
  <c r="E202" i="3" l="1"/>
  <c r="H202" i="3" s="1"/>
  <c r="F202" i="3"/>
  <c r="J202" i="3" s="1"/>
  <c r="C203" i="3"/>
  <c r="E203" i="3" l="1"/>
  <c r="H203" i="3" s="1"/>
  <c r="F203" i="3"/>
  <c r="J203" i="3" s="1"/>
  <c r="C204" i="3"/>
  <c r="C205" i="3" l="1"/>
  <c r="F204" i="3"/>
  <c r="J204" i="3" s="1"/>
  <c r="E204" i="3"/>
  <c r="H204" i="3" s="1"/>
  <c r="F205" i="3" l="1"/>
  <c r="J205" i="3" s="1"/>
  <c r="E205" i="3"/>
  <c r="H205" i="3" s="1"/>
  <c r="C206" i="3"/>
  <c r="F206" i="3" l="1"/>
  <c r="J206" i="3" s="1"/>
  <c r="E206" i="3"/>
  <c r="H206" i="3" s="1"/>
  <c r="C207" i="3"/>
  <c r="F207" i="3" l="1"/>
  <c r="J207" i="3" s="1"/>
  <c r="E207" i="3"/>
  <c r="H207" i="3" s="1"/>
  <c r="C208" i="3"/>
  <c r="E208" i="3" l="1"/>
  <c r="H208" i="3" s="1"/>
  <c r="C209" i="3"/>
  <c r="F208" i="3"/>
  <c r="J208" i="3" s="1"/>
  <c r="F209" i="3" l="1"/>
  <c r="J209" i="3" s="1"/>
  <c r="C210" i="3"/>
  <c r="E209" i="3"/>
  <c r="H209" i="3" s="1"/>
  <c r="C211" i="3" l="1"/>
  <c r="F210" i="3"/>
  <c r="J210" i="3" s="1"/>
  <c r="E210" i="3"/>
  <c r="H210" i="3" s="1"/>
  <c r="C212" i="3" l="1"/>
  <c r="F211" i="3"/>
  <c r="J211" i="3" s="1"/>
  <c r="E211" i="3"/>
  <c r="H211" i="3" s="1"/>
  <c r="E212" i="3" l="1"/>
  <c r="H212" i="3" s="1"/>
  <c r="F212" i="3"/>
  <c r="J212" i="3" s="1"/>
  <c r="C213" i="3"/>
  <c r="C214" i="3" l="1"/>
  <c r="E213" i="3"/>
  <c r="H213" i="3" s="1"/>
  <c r="F213" i="3"/>
  <c r="J213" i="3" s="1"/>
  <c r="C215" i="3" l="1"/>
  <c r="F214" i="3"/>
  <c r="J214" i="3" s="1"/>
  <c r="E214" i="3"/>
  <c r="H214" i="3" s="1"/>
  <c r="E215" i="3" l="1"/>
  <c r="H215" i="3" s="1"/>
  <c r="F215" i="3"/>
  <c r="J215" i="3" s="1"/>
  <c r="C216" i="3"/>
  <c r="E216" i="3" l="1"/>
  <c r="H216" i="3" s="1"/>
  <c r="F216" i="3"/>
  <c r="J216" i="3" s="1"/>
  <c r="C217" i="3"/>
  <c r="F217" i="3" l="1"/>
  <c r="J217" i="3" s="1"/>
  <c r="E217" i="3"/>
  <c r="H217" i="3" s="1"/>
  <c r="C218" i="3"/>
  <c r="C219" i="3" l="1"/>
  <c r="F218" i="3"/>
  <c r="J218" i="3" s="1"/>
  <c r="E218" i="3"/>
  <c r="H218" i="3" s="1"/>
  <c r="E219" i="3" l="1"/>
  <c r="H219" i="3" s="1"/>
  <c r="C220" i="3"/>
  <c r="F219" i="3"/>
  <c r="J219" i="3" s="1"/>
  <c r="F220" i="3" l="1"/>
  <c r="J220" i="3" s="1"/>
  <c r="E220" i="3"/>
  <c r="H220" i="3" s="1"/>
  <c r="C221" i="3"/>
  <c r="C222" i="3" l="1"/>
  <c r="E221" i="3"/>
  <c r="H221" i="3" s="1"/>
  <c r="F221" i="3"/>
  <c r="J221" i="3" s="1"/>
  <c r="E222" i="3" l="1"/>
  <c r="H222" i="3" s="1"/>
  <c r="C223" i="3"/>
  <c r="F222" i="3"/>
  <c r="J222" i="3" s="1"/>
  <c r="E223" i="3" l="1"/>
  <c r="H223" i="3" s="1"/>
  <c r="C224" i="3"/>
  <c r="F223" i="3"/>
  <c r="J223" i="3" s="1"/>
  <c r="E224" i="3" l="1"/>
  <c r="H224" i="3" s="1"/>
  <c r="F224" i="3"/>
  <c r="J224" i="3" s="1"/>
  <c r="C225" i="3"/>
  <c r="F225" i="3" l="1"/>
  <c r="J225" i="3" s="1"/>
  <c r="E225" i="3"/>
  <c r="H225" i="3" s="1"/>
  <c r="C226" i="3"/>
  <c r="F226" i="3" l="1"/>
  <c r="J226" i="3" s="1"/>
  <c r="C227" i="3"/>
  <c r="E226" i="3"/>
  <c r="H226" i="3" s="1"/>
  <c r="E227" i="3" l="1"/>
  <c r="H227" i="3" s="1"/>
  <c r="C228" i="3"/>
  <c r="F227" i="3"/>
  <c r="J227" i="3" s="1"/>
  <c r="F228" i="3" l="1"/>
  <c r="J228" i="3" s="1"/>
  <c r="C229" i="3"/>
  <c r="E228" i="3"/>
  <c r="H228" i="3" s="1"/>
  <c r="F229" i="3" l="1"/>
  <c r="J229" i="3" s="1"/>
  <c r="C230" i="3"/>
  <c r="E229" i="3"/>
  <c r="H229" i="3" s="1"/>
  <c r="F230" i="3" l="1"/>
  <c r="J230" i="3" s="1"/>
  <c r="E230" i="3"/>
  <c r="H230" i="3" s="1"/>
  <c r="C231" i="3"/>
</calcChain>
</file>

<file path=xl/comments1.xml><?xml version="1.0" encoding="utf-8"?>
<comments xmlns="http://schemas.openxmlformats.org/spreadsheetml/2006/main">
  <authors>
    <author>Kevin Yong</author>
  </authors>
  <commentList>
    <comment ref="J49" authorId="0">
      <text>
        <r>
          <rPr>
            <b/>
            <sz val="9"/>
            <color indexed="81"/>
            <rFont val="Tahoma"/>
            <family val="2"/>
          </rPr>
          <t>Kevin Yong:</t>
        </r>
        <r>
          <rPr>
            <sz val="9"/>
            <color indexed="81"/>
            <rFont val="Tahoma"/>
            <family val="2"/>
          </rPr>
          <t xml:space="preserve">
As this is a project finance, leverage at  loan issue date was N/A.  We use forward leverage after first year of operations (excluding FB, MSFT and Pre FC IRU sales).
</t>
        </r>
      </text>
    </comment>
    <comment ref="K50" authorId="0">
      <text>
        <r>
          <rPr>
            <b/>
            <sz val="9"/>
            <color indexed="81"/>
            <rFont val="Tahoma"/>
            <family val="2"/>
          </rPr>
          <t>Kevin Yong:</t>
        </r>
        <r>
          <rPr>
            <sz val="9"/>
            <color indexed="81"/>
            <rFont val="Tahoma"/>
            <family val="2"/>
          </rPr>
          <t xml:space="preserve">
Using OMEGA ENERGY - FULL WORKING MODEL_2015.04.09_OGAM2.xlsm:
Debt/EBITDA = loan balance at end of May / TTM EBITDA to end of May</t>
        </r>
      </text>
    </comment>
    <comment ref="L51" authorId="0">
      <text>
        <r>
          <rPr>
            <b/>
            <sz val="9"/>
            <color indexed="81"/>
            <rFont val="Tahoma"/>
            <family val="2"/>
          </rPr>
          <t>Kevin Yong:</t>
        </r>
        <r>
          <rPr>
            <sz val="9"/>
            <color indexed="81"/>
            <rFont val="Tahoma"/>
            <family val="2"/>
          </rPr>
          <t xml:space="preserve">
Forward leverage = leverage through DB's loans after one year of full operations, which excludes first two quarters of shake out</t>
        </r>
      </text>
    </comment>
  </commentList>
</comments>
</file>

<file path=xl/sharedStrings.xml><?xml version="1.0" encoding="utf-8"?>
<sst xmlns="http://schemas.openxmlformats.org/spreadsheetml/2006/main" count="2490" uniqueCount="301">
  <si>
    <t>Month</t>
  </si>
  <si>
    <t>LC</t>
  </si>
  <si>
    <t>NA</t>
  </si>
  <si>
    <t>BF#1</t>
  </si>
  <si>
    <t>BF#2</t>
  </si>
  <si>
    <t>BF#3</t>
  </si>
  <si>
    <t>BF#4</t>
  </si>
  <si>
    <t>Large Corp</t>
  </si>
  <si>
    <t>Mesa</t>
  </si>
  <si>
    <t>Corpus</t>
  </si>
  <si>
    <t>Encore</t>
  </si>
  <si>
    <t>Buffalo</t>
  </si>
  <si>
    <t>Magnolia</t>
  </si>
  <si>
    <t>AEC</t>
  </si>
  <si>
    <t>Omega</t>
  </si>
  <si>
    <t>Proton</t>
  </si>
  <si>
    <t>BF#5</t>
  </si>
  <si>
    <t>BF#6</t>
  </si>
  <si>
    <t>BF#7</t>
  </si>
  <si>
    <t>BF#8</t>
  </si>
  <si>
    <t>BF#9</t>
  </si>
  <si>
    <t>Accord Phoenix</t>
  </si>
  <si>
    <t>Proton Projected Leverage through DB loans</t>
  </si>
  <si>
    <t>EoP</t>
  </si>
  <si>
    <t>EoP Leverage</t>
  </si>
  <si>
    <t>EBITDA</t>
  </si>
  <si>
    <t>Debt Balance</t>
  </si>
  <si>
    <t>BF#10</t>
  </si>
  <si>
    <t>Corpus 2</t>
  </si>
  <si>
    <t>Date of issuance</t>
  </si>
  <si>
    <t>Special Termination Date</t>
  </si>
  <si>
    <t>Initial loan amount</t>
  </si>
  <si>
    <t>from</t>
  </si>
  <si>
    <t>to</t>
  </si>
  <si>
    <t>Shortfall Interest Rate</t>
  </si>
  <si>
    <t>thereafter</t>
  </si>
  <si>
    <t>Surplus Credit Rate</t>
  </si>
  <si>
    <t>Monthly
Payment
Date</t>
  </si>
  <si>
    <t>Realized
Pre-Pay Balance</t>
  </si>
  <si>
    <t>Scheduled
Pre-Pay Balance</t>
  </si>
  <si>
    <t>Pre-Pay
Shortfall</t>
  </si>
  <si>
    <t>Surplus
Amount</t>
  </si>
  <si>
    <t>Shortfall
Interest</t>
  </si>
  <si>
    <t>Surplus
Credit
Amount</t>
  </si>
  <si>
    <t>Actual
payment</t>
  </si>
  <si>
    <t>Expected Payment</t>
  </si>
  <si>
    <t>CHECK AGAINST MESA PAYMENT SHEET</t>
  </si>
  <si>
    <t>CUMMULATIVE</t>
  </si>
  <si>
    <t>RECEIVED</t>
  </si>
  <si>
    <t>EXPECTED</t>
  </si>
  <si>
    <t>MTM</t>
  </si>
  <si>
    <t>SCHEDULED</t>
  </si>
  <si>
    <t>Matahari</t>
  </si>
  <si>
    <t>Ramayana</t>
  </si>
  <si>
    <t>MAPI</t>
  </si>
  <si>
    <t>ACE Hardware</t>
  </si>
  <si>
    <t>department Stores in operation</t>
  </si>
  <si>
    <t>1831*</t>
  </si>
  <si>
    <t>Number of cities in operation</t>
  </si>
  <si>
    <t>N.A</t>
  </si>
  <si>
    <t>Market Capitalization (USD in million)</t>
  </si>
  <si>
    <t>EBITDA (LTM Sep-2014)</t>
  </si>
  <si>
    <t>EBITDA margin (%)</t>
  </si>
  <si>
    <t>LTM EBITDA growth</t>
  </si>
  <si>
    <t>COMPANY</t>
  </si>
  <si>
    <t>Peer 1</t>
  </si>
  <si>
    <t>Peer 2</t>
  </si>
  <si>
    <t>Peer 3</t>
  </si>
  <si>
    <t>NPV10</t>
  </si>
  <si>
    <t>OGAM Adjusted</t>
  </si>
  <si>
    <t>Sproule Estimate</t>
  </si>
  <si>
    <t>1P</t>
  </si>
  <si>
    <t>2P</t>
  </si>
  <si>
    <t>La Punta</t>
  </si>
  <si>
    <t>Buenavista</t>
  </si>
  <si>
    <t>Asset 1</t>
  </si>
  <si>
    <t>Asset 2</t>
  </si>
  <si>
    <t>Reserves (US$ '000)</t>
  </si>
  <si>
    <t>Corpus II</t>
  </si>
  <si>
    <t>North America</t>
  </si>
  <si>
    <t>Southeast Asia</t>
  </si>
  <si>
    <t>Central &amp; Eastern Europe</t>
  </si>
  <si>
    <t>Western Europe</t>
  </si>
  <si>
    <t>LatAm</t>
  </si>
  <si>
    <t>Oil &amp; Gas</t>
  </si>
  <si>
    <t>Transportation</t>
  </si>
  <si>
    <t>Retail</t>
  </si>
  <si>
    <t>Media &amp; Technology</t>
  </si>
  <si>
    <t>Healthcare</t>
  </si>
  <si>
    <t>Chemicals</t>
  </si>
  <si>
    <t>Metals &amp; Mining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</si>
  <si>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</si>
  <si>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</si>
  <si>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</si>
  <si>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</si>
  <si>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</si>
  <si>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</si>
  <si>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</si>
  <si>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</si>
  <si>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</si>
  <si>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</si>
  <si>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</si>
  <si>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</si>
  <si>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Passenger</t>
  </si>
  <si>
    <t>Movement</t>
  </si>
  <si>
    <t>Borrower</t>
  </si>
  <si>
    <t>Deal Size (USD mm)</t>
  </si>
  <si>
    <t>Loan Purpose</t>
  </si>
  <si>
    <t>Expected Return</t>
  </si>
  <si>
    <t>Transaction Tenor</t>
  </si>
  <si>
    <t>Seniority</t>
  </si>
  <si>
    <t>Region</t>
  </si>
  <si>
    <t>Sector</t>
  </si>
  <si>
    <t>Closing</t>
  </si>
  <si>
    <t>Pre-Paid Loan</t>
  </si>
  <si>
    <t>Royalty Stream</t>
  </si>
  <si>
    <t>N America</t>
  </si>
  <si>
    <t>Strategic CAPEX</t>
  </si>
  <si>
    <t>Senior</t>
  </si>
  <si>
    <t>Refinancing Debt</t>
  </si>
  <si>
    <t>RE &amp; Shares Pledge</t>
  </si>
  <si>
    <t>SE Asia</t>
  </si>
  <si>
    <t>Senior Sub</t>
  </si>
  <si>
    <t>Europe</t>
  </si>
  <si>
    <t xml:space="preserve">Strategic equity share purchase </t>
  </si>
  <si>
    <t>Shares pledge</t>
  </si>
  <si>
    <t>Asia</t>
  </si>
  <si>
    <t>Telecom</t>
  </si>
  <si>
    <t>1.0 yrs</t>
  </si>
  <si>
    <t>S America</t>
  </si>
  <si>
    <t>Refinancing debt and CAPEX</t>
  </si>
  <si>
    <t>Pref shares</t>
  </si>
  <si>
    <t>LA Metal</t>
  </si>
  <si>
    <t>BF Allocation (USD mm)</t>
  </si>
  <si>
    <t>Overall designation:</t>
  </si>
  <si>
    <t>2.      Additional designation – Active (cannot be outperforming if Active).  This would be designation for when we are actively involved with loan working with management</t>
  </si>
  <si>
    <t>3.      Categories of analysis (Outperforming, Performing, Underperforming)</t>
  </si>
  <si>
    <t>a.      Management</t>
  </si>
  <si>
    <t>b.      Sponsor/equity</t>
  </si>
  <si>
    <t>c.      Financial</t>
  </si>
  <si>
    <t>d.      Industry</t>
  </si>
  <si>
    <t>e.      Security</t>
  </si>
  <si>
    <t>i.     Communication/transparency</t>
  </si>
  <si>
    <t>ii.     Execution</t>
  </si>
  <si>
    <t>i.     Performance</t>
  </si>
  <si>
    <t>ii.     Trend</t>
  </si>
  <si>
    <t>Overall Rating</t>
  </si>
  <si>
    <t>OGAM Management</t>
  </si>
  <si>
    <t>Management</t>
  </si>
  <si>
    <t>Outperform</t>
  </si>
  <si>
    <t>Perform</t>
  </si>
  <si>
    <t>Underperform</t>
  </si>
  <si>
    <t>At Risk</t>
  </si>
  <si>
    <t>Workout</t>
  </si>
  <si>
    <t>n/a</t>
  </si>
  <si>
    <t>Active</t>
  </si>
  <si>
    <t>Transparency</t>
  </si>
  <si>
    <t>Communications</t>
  </si>
  <si>
    <t>Execution</t>
  </si>
  <si>
    <t>Financial</t>
  </si>
  <si>
    <t>Performance</t>
  </si>
  <si>
    <t>Trend</t>
  </si>
  <si>
    <t>Outlook</t>
  </si>
  <si>
    <t>Industry Outlook</t>
  </si>
  <si>
    <t>Security</t>
  </si>
  <si>
    <t>Neutral</t>
  </si>
  <si>
    <t>Positive</t>
  </si>
  <si>
    <t>Negative</t>
  </si>
  <si>
    <t>Stable</t>
  </si>
  <si>
    <t>Business Risk</t>
  </si>
  <si>
    <t>Competitive Position</t>
  </si>
  <si>
    <t>Management / Governance</t>
  </si>
  <si>
    <t>Cash Flow Performance</t>
  </si>
  <si>
    <t>Strong</t>
  </si>
  <si>
    <t>Adequate</t>
  </si>
  <si>
    <t>Insufficient</t>
  </si>
  <si>
    <t>Improved</t>
  </si>
  <si>
    <t>Unchanged</t>
  </si>
  <si>
    <t>Weakened</t>
  </si>
  <si>
    <t>Country / Market Risk</t>
  </si>
  <si>
    <t xml:space="preserve"> Ability to Service Debt</t>
  </si>
  <si>
    <t>Financial Risk</t>
  </si>
  <si>
    <t>Risk Modifiers</t>
  </si>
  <si>
    <t>Weak</t>
  </si>
  <si>
    <t>Weak (Market)</t>
  </si>
  <si>
    <t>BF#11</t>
  </si>
  <si>
    <t>Sandor</t>
  </si>
  <si>
    <t>Large Corporate Loans (more than $50M of EBITDA)</t>
  </si>
  <si>
    <t>Middle-market Loans ($50M of EBITDA or less)</t>
  </si>
  <si>
    <t>All Loans</t>
  </si>
  <si>
    <t>Large LBO Loans (more than $50M of EBITDA)</t>
  </si>
  <si>
    <t>Middle-market LBO Loans ($50M of EBITDA or less)</t>
  </si>
  <si>
    <t>Month Ended</t>
  </si>
  <si>
    <t>FLD/EBITDA</t>
  </si>
  <si>
    <t>SLD/EBITDA</t>
  </si>
  <si>
    <t>Debt/EBITDA</t>
  </si>
  <si>
    <t>Sr. Debt/EBITDA</t>
  </si>
  <si>
    <t>EBITDA/Cash Interest</t>
  </si>
  <si>
    <t>EBITDA-Capex/Cash Interest</t>
  </si>
  <si>
    <t>N/A</t>
  </si>
  <si>
    <t>BB/BB-</t>
  </si>
  <si>
    <t>B+/B</t>
  </si>
  <si>
    <t>Middle-market</t>
  </si>
  <si>
    <t>Spreads</t>
  </si>
  <si>
    <t>Yields</t>
  </si>
  <si>
    <t>All-in Spread</t>
  </si>
  <si>
    <t>All deals</t>
  </si>
  <si>
    <t>M&amp;A</t>
  </si>
  <si>
    <t>Pro Rata</t>
  </si>
  <si>
    <t>Institutional</t>
  </si>
  <si>
    <t>All-BB</t>
  </si>
  <si>
    <t>All-B</t>
  </si>
  <si>
    <t>Straight Spread</t>
  </si>
  <si>
    <t>Upfront fee over three year assumed maturity</t>
  </si>
  <si>
    <t>Libor Floor Benefit</t>
  </si>
  <si>
    <t>Total Spread</t>
  </si>
  <si>
    <t xml:space="preserve">Pro Rata </t>
  </si>
  <si>
    <t xml:space="preserve">Institutional </t>
  </si>
  <si>
    <t xml:space="preserve"> NA </t>
  </si>
  <si>
    <t xml:space="preserve"> N/A </t>
  </si>
  <si>
    <t>Brown Sands</t>
  </si>
  <si>
    <t>Northern White</t>
  </si>
  <si>
    <t>Mineral royalty</t>
  </si>
  <si>
    <t>Overburden removal &amp; reclamation</t>
  </si>
  <si>
    <t>Drilling &amp; blasting</t>
  </si>
  <si>
    <t>Production</t>
  </si>
  <si>
    <t>Shipping/loading</t>
  </si>
  <si>
    <t>Total cash COGS</t>
  </si>
  <si>
    <t>Delivery to Eagle Ford</t>
  </si>
  <si>
    <t>Freight (rail or truck)</t>
  </si>
  <si>
    <t>Rail car leasing</t>
  </si>
  <si>
    <t>Transload</t>
  </si>
  <si>
    <t>Total cost (FOB customer truck)</t>
  </si>
  <si>
    <t>Industry consultant`s cost estimates:</t>
  </si>
  <si>
    <t>Ecological services &amp; equipment</t>
  </si>
  <si>
    <t>Nonferrous metals/minerals</t>
  </si>
  <si>
    <t>Ecological services</t>
  </si>
  <si>
    <t>OGAM Allocation (USD mm)</t>
  </si>
  <si>
    <t>Middle Market</t>
  </si>
  <si>
    <t>Large Corp Single-B</t>
  </si>
  <si>
    <t>BF#12</t>
  </si>
  <si>
    <t>Skynet</t>
  </si>
  <si>
    <t>Corpus governance not strong</t>
  </si>
  <si>
    <t>Encore ability to service debt is strong and not active and change to share pledge</t>
  </si>
  <si>
    <t>AEC change industry outlook to positive</t>
  </si>
  <si>
    <t xml:space="preserve">Sandor - underperform on cash flow, improved competitor position </t>
  </si>
  <si>
    <t>Skynet cash flow</t>
  </si>
  <si>
    <t>Cargo</t>
  </si>
  <si>
    <t>Average</t>
  </si>
  <si>
    <t>Max</t>
  </si>
  <si>
    <t>Min</t>
  </si>
  <si>
    <t>5 Yr Avg</t>
  </si>
  <si>
    <t>No</t>
  </si>
  <si>
    <t>Yes</t>
  </si>
  <si>
    <t>Passenger Cumulative</t>
  </si>
  <si>
    <t>2010 (Cumulative)</t>
  </si>
  <si>
    <t>2011 (Cumulative)</t>
  </si>
  <si>
    <t>2012 (Cumulative)</t>
  </si>
  <si>
    <t>2013 (Cumulative)</t>
  </si>
  <si>
    <t>2014 (Cumulative)</t>
  </si>
  <si>
    <t>2015 (Cumulative)</t>
  </si>
  <si>
    <t>Current Yield</t>
  </si>
  <si>
    <t>Warrants/Equities</t>
  </si>
  <si>
    <t>Ecological Services</t>
  </si>
  <si>
    <t>Uncertain</t>
  </si>
  <si>
    <t xml:space="preserve">Deteriorating </t>
  </si>
  <si>
    <t>Proton II</t>
  </si>
  <si>
    <t>Construction CAPEX</t>
  </si>
  <si>
    <t>Nonferrous Metals &amp; Minerals</t>
  </si>
  <si>
    <t>2016 (Cumulative)</t>
  </si>
  <si>
    <t>Paid off on 5/25/2016</t>
  </si>
  <si>
    <t>Matured</t>
  </si>
  <si>
    <t>OGAM Outstanding (USD mm)</t>
  </si>
  <si>
    <r>
      <rPr>
        <sz val="10"/>
        <rFont val="Calibri"/>
        <family val="2"/>
        <scheme val="minor"/>
      </rPr>
      <t>Yes</t>
    </r>
    <r>
      <rPr>
        <vertAlign val="superscript"/>
        <sz val="10"/>
        <rFont val="Calibri"/>
        <family val="2"/>
        <scheme val="minor"/>
      </rPr>
      <t>2</t>
    </r>
  </si>
  <si>
    <t>Strategic CAPEX (operating)</t>
  </si>
  <si>
    <t>Refi and CAPEX (operating)</t>
  </si>
  <si>
    <t>Refinancing debt</t>
  </si>
  <si>
    <t>Strategic CAPEX (testing)</t>
  </si>
  <si>
    <r>
      <t>Corpus</t>
    </r>
    <r>
      <rPr>
        <vertAlign val="superscript"/>
        <sz val="10"/>
        <rFont val="Calibri"/>
        <family val="2"/>
        <scheme val="minor"/>
      </rPr>
      <t>1</t>
    </r>
  </si>
  <si>
    <r>
      <t>Magnolia</t>
    </r>
    <r>
      <rPr>
        <vertAlign val="superscript"/>
        <sz val="10"/>
        <rFont val="Calibri"/>
        <family val="2"/>
        <scheme val="minor"/>
      </rPr>
      <t>1</t>
    </r>
  </si>
  <si>
    <r>
      <t>1.7 yrs</t>
    </r>
    <r>
      <rPr>
        <vertAlign val="superscript"/>
        <sz val="10"/>
        <rFont val="Calibri"/>
        <family val="2"/>
        <scheme val="minor"/>
      </rPr>
      <t>3</t>
    </r>
  </si>
  <si>
    <t>Infrastructure</t>
  </si>
  <si>
    <t>Acquisition finance</t>
  </si>
  <si>
    <t>Stratus</t>
  </si>
  <si>
    <t>Park</t>
  </si>
  <si>
    <r>
      <t>Encore</t>
    </r>
    <r>
      <rPr>
        <vertAlign val="superscript"/>
        <sz val="10"/>
        <rFont val="Calibri"/>
        <family val="2"/>
        <scheme val="minor"/>
      </rPr>
      <t>1</t>
    </r>
  </si>
  <si>
    <t>Utilities</t>
  </si>
  <si>
    <t>Santa Fe</t>
  </si>
  <si>
    <t>2.4 yrs</t>
  </si>
  <si>
    <t>3.5 yrs</t>
  </si>
  <si>
    <r>
      <rPr>
        <i/>
        <vertAlign val="superscript"/>
        <sz val="9"/>
        <color theme="1"/>
        <rFont val="Calibri"/>
        <family val="2"/>
      </rPr>
      <t>1</t>
    </r>
    <r>
      <rPr>
        <i/>
        <sz val="9"/>
        <color theme="1"/>
        <rFont val="Calibri"/>
        <family val="2"/>
      </rPr>
      <t xml:space="preserve">Deals called or matured in grey  </t>
    </r>
    <r>
      <rPr>
        <i/>
        <vertAlign val="superscript"/>
        <sz val="9"/>
        <color theme="1"/>
        <rFont val="Calibri"/>
        <family val="2"/>
      </rPr>
      <t>2</t>
    </r>
    <r>
      <rPr>
        <i/>
        <sz val="9"/>
        <color theme="1"/>
        <rFont val="Calibri"/>
        <family val="2"/>
      </rPr>
      <t xml:space="preserve">Warrant revaluation   </t>
    </r>
    <r>
      <rPr>
        <i/>
        <vertAlign val="superscript"/>
        <sz val="9"/>
        <color theme="1"/>
        <rFont val="Calibri"/>
        <family val="2"/>
      </rPr>
      <t>3</t>
    </r>
    <r>
      <rPr>
        <i/>
        <sz val="9"/>
        <color theme="1"/>
        <rFont val="Calibri"/>
        <family val="2"/>
      </rPr>
      <t xml:space="preserve">Tenor for Omega has been extended from initial expected maturity    </t>
    </r>
    <r>
      <rPr>
        <i/>
        <vertAlign val="superscript"/>
        <sz val="9"/>
        <color theme="1"/>
        <rFont val="Calibri"/>
        <family val="2"/>
      </rPr>
      <t/>
    </r>
  </si>
  <si>
    <t>Black Forest -  Performance Matrix</t>
  </si>
  <si>
    <t>2.9 yrs</t>
  </si>
  <si>
    <t>4.0 yrs</t>
  </si>
  <si>
    <t>4.6 yrs</t>
  </si>
  <si>
    <t>5.0 yrs</t>
  </si>
  <si>
    <r>
      <t>Skynet</t>
    </r>
    <r>
      <rPr>
        <vertAlign val="superscript"/>
        <sz val="10"/>
        <rFont val="Calibri"/>
        <family val="2"/>
        <scheme val="minor"/>
      </rPr>
      <t>5</t>
    </r>
  </si>
  <si>
    <t>3.2 yrs</t>
  </si>
  <si>
    <t>3.0 yrs</t>
  </si>
  <si>
    <r>
      <rPr>
        <i/>
        <vertAlign val="superscript"/>
        <sz val="9"/>
        <color theme="1"/>
        <rFont val="Calibri"/>
        <family val="2"/>
      </rPr>
      <t>4</t>
    </r>
    <r>
      <rPr>
        <i/>
        <sz val="9"/>
        <color theme="1"/>
        <rFont val="Calibri"/>
        <family val="2"/>
      </rPr>
      <t xml:space="preserve">Average interest rate  </t>
    </r>
    <r>
      <rPr>
        <i/>
        <vertAlign val="superscript"/>
        <sz val="9"/>
        <color theme="1"/>
        <rFont val="Calibri"/>
        <family val="2"/>
      </rPr>
      <t xml:space="preserve"> 5</t>
    </r>
    <r>
      <rPr>
        <i/>
        <sz val="9"/>
        <color theme="1"/>
        <rFont val="Calibri"/>
        <family val="2"/>
      </rPr>
      <t>Refinanced in Oct 2016 with new terms</t>
    </r>
  </si>
  <si>
    <r>
      <t>27%</t>
    </r>
    <r>
      <rPr>
        <vertAlign val="superscript"/>
        <sz val="10"/>
        <rFont val="Calibri"/>
        <family val="2"/>
        <scheme val="minor"/>
      </rPr>
      <t>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</si>
</sst>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-409]mmm\-yy;@"/>
    <numFmt numFmtId="167" formatCode="[$-409]d\-mmm\-yy;@"/>
    <numFmt numFmtId="168" formatCode="0.0%"/>
    <numFmt numFmtId="169" formatCode="&quot;$&quot;#,##0"/>
    <numFmt numFmtId="170" formatCode="_-* #,##0_-;\-* #,##0_-;_-* &quot;-&quot;??_-;_-@_-"/>
    <numFmt numFmtId="171" formatCode="0.0&quot; yrs&quot;"/>
    <numFmt numFmtId="172" formatCode="0.0"/>
    <numFmt numFmtId="173" formatCode="&quot;$&quot;#,##0.00"/>
    <numFmt numFmtId="174" formatCode="[$-1009]d\-mmm\-yy;@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u/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rgb="FF0070C0"/>
      <name val="Arial"/>
      <family val="2"/>
    </font>
    <font>
      <sz val="8"/>
      <name val="Arial"/>
      <family val="2"/>
    </font>
    <font>
      <sz val="11"/>
      <color rgb="FF0070C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7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0"/>
      <color theme="1"/>
      <name val="Calibri"/>
      <family val="2"/>
    </font>
    <font>
      <b/>
      <sz val="7.5"/>
      <color theme="0"/>
      <name val="Arial Narrow"/>
      <family val="2"/>
    </font>
    <font>
      <b/>
      <sz val="12"/>
      <color indexed="9"/>
      <name val="Calibri"/>
      <family val="2"/>
    </font>
    <font>
      <b/>
      <sz val="12"/>
      <color theme="0"/>
      <name val="Calibri"/>
      <family val="2"/>
    </font>
    <font>
      <sz val="11"/>
      <name val="Calibri"/>
      <family val="2"/>
      <scheme val="minor"/>
    </font>
    <font>
      <vertAlign val="superscript"/>
      <sz val="10"/>
      <name val="Calibri"/>
      <family val="2"/>
      <scheme val="minor"/>
    </font>
    <font>
      <i/>
      <sz val="10"/>
      <name val="Calibri"/>
      <family val="2"/>
      <scheme val="minor"/>
    </font>
    <font>
      <i/>
      <sz val="9"/>
      <color theme="1"/>
      <name val="Calibri"/>
      <family val="2"/>
    </font>
    <font>
      <i/>
      <vertAlign val="superscript"/>
      <sz val="9"/>
      <color theme="1"/>
      <name val="Calibri"/>
      <family val="2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B890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1B76E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indexed="57"/>
      </patternFill>
    </fill>
    <fill>
      <patternFill patternType="solid">
        <fgColor rgb="FF000080"/>
        <bgColor indexed="64"/>
      </patternFill>
    </fill>
    <fill>
      <patternFill patternType="solid">
        <fgColor theme="8" tint="0.89999084444715716"/>
        <bgColor indexed="64"/>
      </patternFill>
    </fill>
    <fill>
      <patternFill patternType="solid">
        <fgColor theme="2" tint="-9.9978637043366805E-2"/>
        <bgColor theme="0" tint="-0.14999847407452621"/>
      </patternFill>
    </fill>
    <fill>
      <patternFill patternType="solid">
        <fgColor theme="2" tint="-9.9978637043366805E-2"/>
        <bgColor indexed="64"/>
      </patternFill>
    </fill>
  </fills>
  <borders count="6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thin">
        <color theme="0" tint="-0.14996795556505021"/>
      </bottom>
      <diagonal/>
    </border>
    <border>
      <left style="medium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double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double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indexed="64"/>
      </right>
      <top style="thin">
        <color theme="0" tint="-0.14996795556505021"/>
      </top>
      <bottom/>
      <diagonal/>
    </border>
    <border>
      <left style="double">
        <color indexed="64"/>
      </left>
      <right/>
      <top style="thin">
        <color theme="0" tint="-0.14996795556505021"/>
      </top>
      <bottom/>
      <diagonal/>
    </border>
    <border>
      <left/>
      <right style="double">
        <color indexed="64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/>
      </left>
      <right style="double">
        <color indexed="64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/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/>
      <right style="double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double">
        <color indexed="64"/>
      </left>
      <right/>
      <top style="thin">
        <color theme="0" tint="-0.14996795556505021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double">
        <color indexed="64"/>
      </left>
      <right/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14996795556505021"/>
      </bottom>
      <diagonal/>
    </border>
  </borders>
  <cellStyleXfs count="23">
    <xf numFmtId="0" fontId="0" fillId="0" borderId="0"/>
    <xf numFmtId="9" fontId="1" fillId="0" borderId="0" applyFont="0" applyFill="0" applyBorder="0" applyAlignment="0" applyProtection="0"/>
    <xf numFmtId="0" fontId="5" fillId="0" borderId="0"/>
    <xf numFmtId="0" fontId="6" fillId="0" borderId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3" fillId="27" borderId="0" applyProtection="0">
      <alignment horizontal="left"/>
    </xf>
    <xf numFmtId="0" fontId="22" fillId="28" borderId="0" applyBorder="0" applyProtection="0">
      <alignment horizontal="left"/>
    </xf>
    <xf numFmtId="0" fontId="21" fillId="29" borderId="0">
      <alignment horizontal="center"/>
    </xf>
  </cellStyleXfs>
  <cellXfs count="400">
    <xf numFmtId="0" fontId="0" fillId="0" borderId="0" xfId="0"/>
    <xf numFmtId="10" fontId="0" fillId="0" borderId="0" xfId="0" applyNumberFormat="1"/>
    <xf numFmtId="166" fontId="0" fillId="0" borderId="0" xfId="0" applyNumberFormat="1"/>
    <xf numFmtId="2" fontId="0" fillId="0" borderId="0" xfId="0" applyNumberFormat="1"/>
    <xf numFmtId="4" fontId="0" fillId="0" borderId="0" xfId="0" applyNumberFormat="1"/>
    <xf numFmtId="3" fontId="0" fillId="0" borderId="0" xfId="0" applyNumberFormat="1"/>
    <xf numFmtId="10" fontId="0" fillId="3" borderId="0" xfId="0" applyNumberFormat="1" applyFill="1"/>
    <xf numFmtId="0" fontId="7" fillId="0" borderId="3" xfId="3" applyFont="1" applyBorder="1"/>
    <xf numFmtId="15" fontId="7" fillId="0" borderId="4" xfId="3" applyNumberFormat="1" applyFont="1" applyBorder="1"/>
    <xf numFmtId="0" fontId="7" fillId="0" borderId="0" xfId="3" applyFont="1"/>
    <xf numFmtId="0" fontId="7" fillId="0" borderId="5" xfId="3" applyFont="1" applyBorder="1"/>
    <xf numFmtId="15" fontId="7" fillId="0" borderId="1" xfId="3" applyNumberFormat="1" applyFont="1" applyBorder="1"/>
    <xf numFmtId="0" fontId="7" fillId="0" borderId="6" xfId="3" applyFont="1" applyBorder="1"/>
    <xf numFmtId="3" fontId="7" fillId="0" borderId="7" xfId="3" applyNumberFormat="1" applyFont="1" applyBorder="1"/>
    <xf numFmtId="0" fontId="7" fillId="0" borderId="0" xfId="3" applyFont="1" applyBorder="1"/>
    <xf numFmtId="3" fontId="7" fillId="0" borderId="0" xfId="3" applyNumberFormat="1" applyFont="1" applyBorder="1"/>
    <xf numFmtId="0" fontId="7" fillId="0" borderId="8" xfId="3" applyFont="1" applyBorder="1"/>
    <xf numFmtId="0" fontId="8" fillId="0" borderId="8" xfId="3" applyFont="1" applyBorder="1" applyAlignment="1">
      <alignment horizontal="center"/>
    </xf>
    <xf numFmtId="0" fontId="8" fillId="0" borderId="4" xfId="3" applyFont="1" applyBorder="1" applyAlignment="1">
      <alignment horizontal="center"/>
    </xf>
    <xf numFmtId="4" fontId="7" fillId="0" borderId="0" xfId="3" applyNumberFormat="1" applyFont="1"/>
    <xf numFmtId="10" fontId="7" fillId="0" borderId="0" xfId="3" applyNumberFormat="1" applyFont="1" applyBorder="1"/>
    <xf numFmtId="15" fontId="7" fillId="0" borderId="0" xfId="3" applyNumberFormat="1" applyFont="1" applyBorder="1" applyAlignment="1">
      <alignment horizontal="right"/>
    </xf>
    <xf numFmtId="15" fontId="7" fillId="0" borderId="1" xfId="3" applyNumberFormat="1" applyFont="1" applyBorder="1" applyAlignment="1">
      <alignment horizontal="right"/>
    </xf>
    <xf numFmtId="0" fontId="7" fillId="0" borderId="0" xfId="3" applyFont="1" applyBorder="1" applyAlignment="1">
      <alignment horizontal="right"/>
    </xf>
    <xf numFmtId="0" fontId="7" fillId="0" borderId="1" xfId="3" applyFont="1" applyBorder="1" applyAlignment="1">
      <alignment horizontal="right"/>
    </xf>
    <xf numFmtId="164" fontId="7" fillId="0" borderId="0" xfId="4" applyFont="1"/>
    <xf numFmtId="10" fontId="7" fillId="0" borderId="9" xfId="3" applyNumberFormat="1" applyFont="1" applyBorder="1"/>
    <xf numFmtId="15" fontId="7" fillId="0" borderId="9" xfId="3" applyNumberFormat="1" applyFont="1" applyBorder="1" applyAlignment="1">
      <alignment horizontal="right"/>
    </xf>
    <xf numFmtId="15" fontId="7" fillId="0" borderId="7" xfId="3" applyNumberFormat="1" applyFont="1" applyBorder="1" applyAlignment="1">
      <alignment horizontal="right"/>
    </xf>
    <xf numFmtId="10" fontId="7" fillId="0" borderId="0" xfId="3" applyNumberFormat="1" applyFont="1"/>
    <xf numFmtId="15" fontId="7" fillId="0" borderId="0" xfId="3" applyNumberFormat="1" applyFont="1"/>
    <xf numFmtId="165" fontId="7" fillId="0" borderId="0" xfId="5" applyFont="1"/>
    <xf numFmtId="0" fontId="7" fillId="0" borderId="10" xfId="3" applyFont="1" applyBorder="1" applyAlignment="1">
      <alignment horizontal="center" wrapText="1"/>
    </xf>
    <xf numFmtId="0" fontId="7" fillId="0" borderId="11" xfId="3" applyFont="1" applyBorder="1" applyAlignment="1">
      <alignment horizontal="center" wrapText="1"/>
    </xf>
    <xf numFmtId="0" fontId="7" fillId="0" borderId="12" xfId="3" applyFont="1" applyBorder="1" applyAlignment="1">
      <alignment horizontal="center" wrapText="1"/>
    </xf>
    <xf numFmtId="0" fontId="7" fillId="0" borderId="0" xfId="3" applyFont="1" applyBorder="1" applyAlignment="1">
      <alignment wrapText="1"/>
    </xf>
    <xf numFmtId="165" fontId="7" fillId="0" borderId="0" xfId="3" applyNumberFormat="1" applyFont="1"/>
    <xf numFmtId="0" fontId="7" fillId="0" borderId="5" xfId="3" applyFont="1" applyBorder="1" applyAlignment="1">
      <alignment horizontal="right" wrapText="1"/>
    </xf>
    <xf numFmtId="4" fontId="7" fillId="0" borderId="0" xfId="3" applyNumberFormat="1" applyFont="1" applyBorder="1"/>
    <xf numFmtId="0" fontId="7" fillId="0" borderId="0" xfId="3" applyFont="1" applyBorder="1" applyAlignment="1">
      <alignment horizontal="center" wrapText="1"/>
    </xf>
    <xf numFmtId="0" fontId="7" fillId="0" borderId="1" xfId="3" applyFont="1" applyBorder="1" applyAlignment="1">
      <alignment horizontal="center" wrapText="1"/>
    </xf>
    <xf numFmtId="4" fontId="9" fillId="0" borderId="0" xfId="3" applyNumberFormat="1" applyFont="1" applyBorder="1" applyAlignment="1">
      <alignment horizontal="right"/>
    </xf>
    <xf numFmtId="0" fontId="9" fillId="0" borderId="0" xfId="3" applyFont="1" applyAlignment="1">
      <alignment horizontal="right"/>
    </xf>
    <xf numFmtId="15" fontId="7" fillId="0" borderId="5" xfId="3" applyNumberFormat="1" applyFont="1" applyBorder="1"/>
    <xf numFmtId="168" fontId="7" fillId="0" borderId="0" xfId="6" applyNumberFormat="1" applyFont="1" applyBorder="1"/>
    <xf numFmtId="168" fontId="7" fillId="0" borderId="0" xfId="3" applyNumberFormat="1" applyFont="1" applyBorder="1"/>
    <xf numFmtId="4" fontId="10" fillId="0" borderId="0" xfId="3" applyNumberFormat="1" applyFont="1" applyBorder="1"/>
    <xf numFmtId="4" fontId="7" fillId="0" borderId="1" xfId="3" applyNumberFormat="1" applyFont="1" applyBorder="1"/>
    <xf numFmtId="4" fontId="11" fillId="0" borderId="0" xfId="3" applyNumberFormat="1" applyFont="1" applyFill="1" applyBorder="1"/>
    <xf numFmtId="14" fontId="7" fillId="0" borderId="0" xfId="3" applyNumberFormat="1" applyFont="1"/>
    <xf numFmtId="4" fontId="10" fillId="0" borderId="0" xfId="3" applyNumberFormat="1" applyFont="1" applyFill="1" applyBorder="1"/>
    <xf numFmtId="15" fontId="9" fillId="0" borderId="0" xfId="3" applyNumberFormat="1" applyFont="1" applyBorder="1" applyAlignment="1">
      <alignment horizontal="right"/>
    </xf>
    <xf numFmtId="4" fontId="7" fillId="0" borderId="0" xfId="3" applyNumberFormat="1" applyFont="1" applyFill="1" applyBorder="1"/>
    <xf numFmtId="168" fontId="7" fillId="0" borderId="0" xfId="6" applyNumberFormat="1" applyFont="1" applyFill="1" applyBorder="1"/>
    <xf numFmtId="168" fontId="7" fillId="0" borderId="0" xfId="3" applyNumberFormat="1" applyFont="1" applyFill="1" applyBorder="1"/>
    <xf numFmtId="4" fontId="7" fillId="0" borderId="0" xfId="3" applyNumberFormat="1" applyFont="1" applyFill="1"/>
    <xf numFmtId="165" fontId="7" fillId="0" borderId="0" xfId="5" applyFont="1" applyFill="1"/>
    <xf numFmtId="0" fontId="7" fillId="0" borderId="0" xfId="3" applyFont="1" applyFill="1"/>
    <xf numFmtId="14" fontId="7" fillId="0" borderId="0" xfId="3" applyNumberFormat="1" applyFont="1" applyFill="1"/>
    <xf numFmtId="15" fontId="7" fillId="0" borderId="5" xfId="3" applyNumberFormat="1" applyFont="1" applyFill="1" applyBorder="1"/>
    <xf numFmtId="15" fontId="7" fillId="3" borderId="5" xfId="3" applyNumberFormat="1" applyFont="1" applyFill="1" applyBorder="1"/>
    <xf numFmtId="4" fontId="7" fillId="3" borderId="0" xfId="3" applyNumberFormat="1" applyFont="1" applyFill="1" applyBorder="1"/>
    <xf numFmtId="168" fontId="7" fillId="3" borderId="0" xfId="6" applyNumberFormat="1" applyFont="1" applyFill="1" applyBorder="1"/>
    <xf numFmtId="168" fontId="7" fillId="3" borderId="0" xfId="3" applyNumberFormat="1" applyFont="1" applyFill="1" applyBorder="1"/>
    <xf numFmtId="4" fontId="10" fillId="3" borderId="0" xfId="3" applyNumberFormat="1" applyFont="1" applyFill="1" applyBorder="1"/>
    <xf numFmtId="4" fontId="7" fillId="3" borderId="1" xfId="3" applyNumberFormat="1" applyFont="1" applyFill="1" applyBorder="1"/>
    <xf numFmtId="4" fontId="7" fillId="0" borderId="1" xfId="3" applyNumberFormat="1" applyFont="1" applyFill="1" applyBorder="1"/>
    <xf numFmtId="0" fontId="7" fillId="0" borderId="0" xfId="3" applyFont="1" applyFill="1" applyBorder="1"/>
    <xf numFmtId="15" fontId="7" fillId="0" borderId="0" xfId="3" applyNumberFormat="1" applyFont="1" applyFill="1"/>
    <xf numFmtId="15" fontId="7" fillId="5" borderId="5" xfId="3" applyNumberFormat="1" applyFont="1" applyFill="1" applyBorder="1"/>
    <xf numFmtId="4" fontId="11" fillId="5" borderId="0" xfId="3" applyNumberFormat="1" applyFont="1" applyFill="1" applyBorder="1"/>
    <xf numFmtId="4" fontId="7" fillId="5" borderId="0" xfId="3" applyNumberFormat="1" applyFont="1" applyFill="1" applyBorder="1"/>
    <xf numFmtId="168" fontId="7" fillId="5" borderId="0" xfId="6" applyNumberFormat="1" applyFont="1" applyFill="1" applyBorder="1"/>
    <xf numFmtId="168" fontId="7" fillId="5" borderId="0" xfId="3" applyNumberFormat="1" applyFont="1" applyFill="1" applyBorder="1"/>
    <xf numFmtId="4" fontId="10" fillId="5" borderId="0" xfId="3" applyNumberFormat="1" applyFont="1" applyFill="1" applyBorder="1"/>
    <xf numFmtId="4" fontId="7" fillId="5" borderId="1" xfId="3" applyNumberFormat="1" applyFont="1" applyFill="1" applyBorder="1"/>
    <xf numFmtId="0" fontId="7" fillId="0" borderId="1" xfId="3" applyFont="1" applyFill="1" applyBorder="1"/>
    <xf numFmtId="0" fontId="7" fillId="4" borderId="0" xfId="3" applyFont="1" applyFill="1" applyAlignment="1">
      <alignment horizontal="center"/>
    </xf>
    <xf numFmtId="0" fontId="0" fillId="0" borderId="0" xfId="0" applyAlignment="1">
      <alignment horizontal="right"/>
    </xf>
    <xf numFmtId="0" fontId="2" fillId="2" borderId="20" xfId="0" applyFont="1" applyFill="1" applyBorder="1"/>
    <xf numFmtId="0" fontId="2" fillId="2" borderId="2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0" fillId="2" borderId="15" xfId="0" applyFill="1" applyBorder="1"/>
    <xf numFmtId="0" fontId="0" fillId="2" borderId="17" xfId="0" applyFill="1" applyBorder="1"/>
    <xf numFmtId="0" fontId="0" fillId="2" borderId="15" xfId="0" applyFill="1" applyBorder="1" applyAlignment="1">
      <alignment vertical="center"/>
    </xf>
    <xf numFmtId="0" fontId="0" fillId="2" borderId="1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0" borderId="0" xfId="0" applyAlignment="1">
      <alignment vertical="center"/>
    </xf>
    <xf numFmtId="3" fontId="0" fillId="2" borderId="15" xfId="0" applyNumberFormat="1" applyFill="1" applyBorder="1" applyAlignment="1">
      <alignment horizontal="center" vertical="center"/>
    </xf>
    <xf numFmtId="3" fontId="0" fillId="2" borderId="0" xfId="0" applyNumberFormat="1" applyFill="1" applyBorder="1" applyAlignment="1">
      <alignment horizontal="center" vertical="center"/>
    </xf>
    <xf numFmtId="3" fontId="0" fillId="2" borderId="16" xfId="0" applyNumberFormat="1" applyFill="1" applyBorder="1" applyAlignment="1">
      <alignment horizontal="center" vertical="center"/>
    </xf>
    <xf numFmtId="168" fontId="0" fillId="2" borderId="15" xfId="1" applyNumberFormat="1" applyFont="1" applyFill="1" applyBorder="1" applyAlignment="1">
      <alignment horizontal="center" vertical="center"/>
    </xf>
    <xf numFmtId="168" fontId="0" fillId="2" borderId="0" xfId="1" applyNumberFormat="1" applyFont="1" applyFill="1" applyBorder="1" applyAlignment="1">
      <alignment horizontal="center" vertical="center"/>
    </xf>
    <xf numFmtId="168" fontId="0" fillId="2" borderId="16" xfId="1" applyNumberFormat="1" applyFont="1" applyFill="1" applyBorder="1" applyAlignment="1">
      <alignment horizontal="center" vertical="center"/>
    </xf>
    <xf numFmtId="0" fontId="0" fillId="2" borderId="17" xfId="0" applyFill="1" applyBorder="1" applyAlignment="1">
      <alignment vertical="center"/>
    </xf>
    <xf numFmtId="168" fontId="0" fillId="2" borderId="17" xfId="1" applyNumberFormat="1" applyFont="1" applyFill="1" applyBorder="1" applyAlignment="1">
      <alignment horizontal="center" vertical="center"/>
    </xf>
    <xf numFmtId="168" fontId="0" fillId="2" borderId="18" xfId="1" applyNumberFormat="1" applyFont="1" applyFill="1" applyBorder="1" applyAlignment="1">
      <alignment horizontal="center" vertical="center"/>
    </xf>
    <xf numFmtId="168" fontId="0" fillId="2" borderId="19" xfId="1" applyNumberFormat="1" applyFont="1" applyFill="1" applyBorder="1" applyAlignment="1">
      <alignment horizontal="center" vertical="center"/>
    </xf>
    <xf numFmtId="167" fontId="0" fillId="0" borderId="0" xfId="0" applyNumberFormat="1"/>
    <xf numFmtId="169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left" indent="1"/>
    </xf>
    <xf numFmtId="0" fontId="2" fillId="2" borderId="13" xfId="0" applyFont="1" applyFill="1" applyBorder="1"/>
    <xf numFmtId="0" fontId="2" fillId="2" borderId="25" xfId="0" applyFont="1" applyFill="1" applyBorder="1" applyAlignment="1">
      <alignment horizontal="centerContinuous"/>
    </xf>
    <xf numFmtId="0" fontId="2" fillId="2" borderId="26" xfId="0" applyFont="1" applyFill="1" applyBorder="1" applyAlignment="1">
      <alignment horizontal="centerContinuous"/>
    </xf>
    <xf numFmtId="0" fontId="2" fillId="2" borderId="2" xfId="0" applyFont="1" applyFill="1" applyBorder="1" applyAlignment="1">
      <alignment horizontal="centerContinuous"/>
    </xf>
    <xf numFmtId="0" fontId="2" fillId="2" borderId="14" xfId="0" applyFont="1" applyFill="1" applyBorder="1" applyAlignment="1">
      <alignment horizontal="centerContinuous"/>
    </xf>
    <xf numFmtId="0" fontId="2" fillId="2" borderId="17" xfId="0" applyFont="1" applyFill="1" applyBorder="1"/>
    <xf numFmtId="0" fontId="2" fillId="2" borderId="2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169" fontId="0" fillId="2" borderId="5" xfId="0" applyNumberFormat="1" applyFill="1" applyBorder="1" applyAlignment="1">
      <alignment horizontal="center"/>
    </xf>
    <xf numFmtId="169" fontId="0" fillId="2" borderId="1" xfId="0" applyNumberFormat="1" applyFill="1" applyBorder="1" applyAlignment="1">
      <alignment horizontal="center"/>
    </xf>
    <xf numFmtId="169" fontId="12" fillId="2" borderId="0" xfId="0" applyNumberFormat="1" applyFont="1" applyFill="1" applyBorder="1" applyAlignment="1">
      <alignment horizontal="center"/>
    </xf>
    <xf numFmtId="169" fontId="12" fillId="2" borderId="16" xfId="0" applyNumberFormat="1" applyFont="1" applyFill="1" applyBorder="1" applyAlignment="1">
      <alignment horizontal="center"/>
    </xf>
    <xf numFmtId="169" fontId="0" fillId="2" borderId="23" xfId="0" applyNumberFormat="1" applyFill="1" applyBorder="1" applyAlignment="1">
      <alignment horizontal="center"/>
    </xf>
    <xf numFmtId="169" fontId="0" fillId="2" borderId="24" xfId="0" applyNumberFormat="1" applyFill="1" applyBorder="1" applyAlignment="1">
      <alignment horizontal="center"/>
    </xf>
    <xf numFmtId="169" fontId="12" fillId="2" borderId="18" xfId="0" applyNumberFormat="1" applyFont="1" applyFill="1" applyBorder="1" applyAlignment="1">
      <alignment horizontal="center"/>
    </xf>
    <xf numFmtId="169" fontId="12" fillId="2" borderId="19" xfId="0" applyNumberFormat="1" applyFont="1" applyFill="1" applyBorder="1" applyAlignment="1">
      <alignment horizontal="center"/>
    </xf>
    <xf numFmtId="169" fontId="0" fillId="2" borderId="18" xfId="0" applyNumberFormat="1" applyFill="1" applyBorder="1" applyAlignment="1">
      <alignment horizontal="center"/>
    </xf>
    <xf numFmtId="169" fontId="0" fillId="2" borderId="19" xfId="0" applyNumberFormat="1" applyFill="1" applyBorder="1" applyAlignment="1">
      <alignment horizontal="center"/>
    </xf>
    <xf numFmtId="10" fontId="7" fillId="0" borderId="0" xfId="1" applyNumberFormat="1" applyFont="1" applyBorder="1"/>
    <xf numFmtId="0" fontId="0" fillId="0" borderId="0" xfId="0" applyAlignment="1">
      <alignment horizontal="center"/>
    </xf>
    <xf numFmtId="0" fontId="14" fillId="7" borderId="13" xfId="0" applyFont="1" applyFill="1" applyBorder="1" applyAlignment="1">
      <alignment vertical="center" wrapText="1"/>
    </xf>
    <xf numFmtId="0" fontId="14" fillId="7" borderId="2" xfId="0" applyFont="1" applyFill="1" applyBorder="1" applyAlignment="1">
      <alignment horizontal="left" vertical="center" wrapText="1"/>
    </xf>
    <xf numFmtId="0" fontId="14" fillId="2" borderId="2" xfId="0" applyFont="1" applyFill="1" applyBorder="1" applyAlignment="1">
      <alignment vertical="center" wrapText="1"/>
    </xf>
    <xf numFmtId="0" fontId="14" fillId="7" borderId="2" xfId="0" applyFont="1" applyFill="1" applyBorder="1" applyAlignment="1">
      <alignment vertical="center" wrapText="1"/>
    </xf>
    <xf numFmtId="17" fontId="14" fillId="7" borderId="14" xfId="0" applyNumberFormat="1" applyFont="1" applyFill="1" applyBorder="1" applyAlignment="1">
      <alignment horizontal="center" vertical="center" wrapText="1"/>
    </xf>
    <xf numFmtId="0" fontId="14" fillId="7" borderId="15" xfId="0" applyFont="1" applyFill="1" applyBorder="1" applyAlignment="1">
      <alignment vertical="center" wrapText="1"/>
    </xf>
    <xf numFmtId="3" fontId="14" fillId="7" borderId="0" xfId="7" applyNumberFormat="1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left" vertical="center" wrapText="1"/>
    </xf>
    <xf numFmtId="0" fontId="14" fillId="7" borderId="0" xfId="0" applyFont="1" applyFill="1" applyBorder="1" applyAlignment="1">
      <alignment vertical="center" wrapText="1"/>
    </xf>
    <xf numFmtId="17" fontId="14" fillId="7" borderId="16" xfId="0" applyNumberFormat="1" applyFont="1" applyFill="1" applyBorder="1" applyAlignment="1">
      <alignment horizontal="center" vertical="center" wrapText="1"/>
    </xf>
    <xf numFmtId="3" fontId="14" fillId="2" borderId="0" xfId="7" applyNumberFormat="1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left" vertical="center" wrapText="1"/>
    </xf>
    <xf numFmtId="0" fontId="14" fillId="2" borderId="0" xfId="0" applyFont="1" applyFill="1" applyBorder="1" applyAlignment="1">
      <alignment vertical="center" wrapText="1"/>
    </xf>
    <xf numFmtId="0" fontId="14" fillId="7" borderId="17" xfId="0" applyFont="1" applyFill="1" applyBorder="1" applyAlignment="1">
      <alignment vertical="center" wrapText="1"/>
    </xf>
    <xf numFmtId="3" fontId="14" fillId="2" borderId="18" xfId="7" applyNumberFormat="1" applyFont="1" applyFill="1" applyBorder="1" applyAlignment="1">
      <alignment horizontal="center" vertical="center" wrapText="1"/>
    </xf>
    <xf numFmtId="0" fontId="14" fillId="2" borderId="18" xfId="0" applyFont="1" applyFill="1" applyBorder="1" applyAlignment="1">
      <alignment horizontal="left" vertical="center" wrapText="1"/>
    </xf>
    <xf numFmtId="0" fontId="14" fillId="2" borderId="18" xfId="0" applyFont="1" applyFill="1" applyBorder="1" applyAlignment="1">
      <alignment vertical="center" wrapText="1"/>
    </xf>
    <xf numFmtId="17" fontId="14" fillId="7" borderId="19" xfId="0" applyNumberFormat="1" applyFont="1" applyFill="1" applyBorder="1" applyAlignment="1">
      <alignment horizontal="center" vertical="center" wrapText="1"/>
    </xf>
    <xf numFmtId="167" fontId="14" fillId="7" borderId="2" xfId="0" applyNumberFormat="1" applyFont="1" applyFill="1" applyBorder="1" applyAlignment="1">
      <alignment horizontal="center" vertical="center" wrapText="1"/>
    </xf>
    <xf numFmtId="167" fontId="14" fillId="7" borderId="0" xfId="0" applyNumberFormat="1" applyFont="1" applyFill="1" applyBorder="1" applyAlignment="1">
      <alignment horizontal="center" vertical="center" wrapText="1"/>
    </xf>
    <xf numFmtId="167" fontId="14" fillId="2" borderId="0" xfId="0" applyNumberFormat="1" applyFont="1" applyFill="1" applyBorder="1" applyAlignment="1">
      <alignment horizontal="center" vertical="center" wrapText="1"/>
    </xf>
    <xf numFmtId="167" fontId="14" fillId="2" borderId="18" xfId="0" applyNumberFormat="1" applyFont="1" applyFill="1" applyBorder="1" applyAlignment="1">
      <alignment horizontal="center" vertical="center" wrapText="1"/>
    </xf>
    <xf numFmtId="0" fontId="0" fillId="0" borderId="0" xfId="0" applyAlignment="1"/>
    <xf numFmtId="3" fontId="14" fillId="7" borderId="0" xfId="7" applyNumberFormat="1" applyFont="1" applyFill="1" applyBorder="1" applyAlignment="1">
      <alignment vertical="center" wrapText="1"/>
    </xf>
    <xf numFmtId="3" fontId="14" fillId="2" borderId="0" xfId="7" applyNumberFormat="1" applyFont="1" applyFill="1" applyBorder="1" applyAlignment="1">
      <alignment vertical="center" wrapText="1"/>
    </xf>
    <xf numFmtId="3" fontId="14" fillId="2" borderId="18" xfId="7" applyNumberFormat="1" applyFont="1" applyFill="1" applyBorder="1" applyAlignment="1">
      <alignment vertical="center" wrapText="1"/>
    </xf>
    <xf numFmtId="168" fontId="14" fillId="7" borderId="0" xfId="0" applyNumberFormat="1" applyFont="1" applyFill="1" applyBorder="1" applyAlignment="1">
      <alignment horizontal="center" vertical="center" wrapText="1"/>
    </xf>
    <xf numFmtId="168" fontId="14" fillId="2" borderId="0" xfId="0" applyNumberFormat="1" applyFont="1" applyFill="1" applyBorder="1" applyAlignment="1">
      <alignment horizontal="center" vertical="center" wrapText="1"/>
    </xf>
    <xf numFmtId="168" fontId="14" fillId="2" borderId="18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indent="5"/>
    </xf>
    <xf numFmtId="0" fontId="0" fillId="0" borderId="0" xfId="0" applyAlignment="1">
      <alignment horizontal="left" vertical="center" indent="10"/>
    </xf>
    <xf numFmtId="0" fontId="16" fillId="0" borderId="0" xfId="0" applyFont="1" applyAlignment="1">
      <alignment horizontal="left" vertical="center" indent="15"/>
    </xf>
    <xf numFmtId="0" fontId="0" fillId="0" borderId="0" xfId="0" applyAlignment="1">
      <alignment horizontal="left" indent="3"/>
    </xf>
    <xf numFmtId="43" fontId="13" fillId="6" borderId="2" xfId="7" applyNumberFormat="1" applyFont="1" applyFill="1" applyBorder="1" applyAlignment="1">
      <alignment horizontal="center" wrapText="1"/>
    </xf>
    <xf numFmtId="0" fontId="13" fillId="6" borderId="2" xfId="0" applyFont="1" applyFill="1" applyBorder="1" applyAlignment="1">
      <alignment horizontal="center" wrapText="1"/>
    </xf>
    <xf numFmtId="0" fontId="13" fillId="6" borderId="2" xfId="0" applyFont="1" applyFill="1" applyBorder="1" applyAlignment="1">
      <alignment wrapText="1"/>
    </xf>
    <xf numFmtId="170" fontId="14" fillId="7" borderId="2" xfId="7" applyNumberFormat="1" applyFont="1" applyFill="1" applyBorder="1" applyAlignment="1">
      <alignment horizontal="center" wrapText="1"/>
    </xf>
    <xf numFmtId="168" fontId="14" fillId="7" borderId="2" xfId="0" applyNumberFormat="1" applyFont="1" applyFill="1" applyBorder="1" applyAlignment="1">
      <alignment horizontal="center" wrapText="1"/>
    </xf>
    <xf numFmtId="171" fontId="14" fillId="7" borderId="2" xfId="0" applyNumberFormat="1" applyFont="1" applyFill="1" applyBorder="1" applyAlignment="1">
      <alignment horizontal="center" wrapText="1"/>
    </xf>
    <xf numFmtId="0" fontId="13" fillId="6" borderId="13" xfId="0" applyFont="1" applyFill="1" applyBorder="1" applyAlignment="1"/>
    <xf numFmtId="0" fontId="13" fillId="6" borderId="2" xfId="0" applyFont="1" applyFill="1" applyBorder="1" applyAlignment="1">
      <alignment horizontal="left"/>
    </xf>
    <xf numFmtId="0" fontId="13" fillId="6" borderId="2" xfId="0" applyFont="1" applyFill="1" applyBorder="1" applyAlignment="1"/>
    <xf numFmtId="167" fontId="13" fillId="6" borderId="2" xfId="0" applyNumberFormat="1" applyFont="1" applyFill="1" applyBorder="1" applyAlignment="1">
      <alignment horizontal="center"/>
    </xf>
    <xf numFmtId="0" fontId="13" fillId="6" borderId="14" xfId="0" applyFont="1" applyFill="1" applyBorder="1" applyAlignment="1">
      <alignment horizontal="center" wrapText="1"/>
    </xf>
    <xf numFmtId="0" fontId="13" fillId="6" borderId="17" xfId="0" applyFont="1" applyFill="1" applyBorder="1" applyAlignment="1"/>
    <xf numFmtId="43" fontId="13" fillId="6" borderId="18" xfId="7" applyNumberFormat="1" applyFont="1" applyFill="1" applyBorder="1" applyAlignment="1">
      <alignment horizontal="center" wrapText="1"/>
    </xf>
    <xf numFmtId="0" fontId="13" fillId="6" borderId="18" xfId="0" applyFont="1" applyFill="1" applyBorder="1" applyAlignment="1">
      <alignment horizontal="center" wrapText="1"/>
    </xf>
    <xf numFmtId="167" fontId="13" fillId="6" borderId="18" xfId="0" applyNumberFormat="1" applyFont="1" applyFill="1" applyBorder="1" applyAlignment="1">
      <alignment horizontal="center"/>
    </xf>
    <xf numFmtId="0" fontId="13" fillId="6" borderId="19" xfId="0" applyFont="1" applyFill="1" applyBorder="1" applyAlignment="1">
      <alignment horizontal="center" wrapText="1"/>
    </xf>
    <xf numFmtId="43" fontId="13" fillId="6" borderId="2" xfId="7" applyNumberFormat="1" applyFont="1" applyFill="1" applyBorder="1" applyAlignment="1">
      <alignment horizontal="center"/>
    </xf>
    <xf numFmtId="0" fontId="13" fillId="6" borderId="2" xfId="0" applyFont="1" applyFill="1" applyBorder="1" applyAlignment="1">
      <alignment horizontal="center"/>
    </xf>
    <xf numFmtId="0" fontId="13" fillId="6" borderId="14" xfId="0" applyFont="1" applyFill="1" applyBorder="1" applyAlignment="1">
      <alignment horizontal="center"/>
    </xf>
    <xf numFmtId="171" fontId="14" fillId="7" borderId="0" xfId="0" applyNumberFormat="1" applyFont="1" applyFill="1" applyBorder="1" applyAlignment="1">
      <alignment horizontal="center" vertical="center" wrapText="1"/>
    </xf>
    <xf numFmtId="171" fontId="14" fillId="2" borderId="0" xfId="0" applyNumberFormat="1" applyFont="1" applyFill="1" applyBorder="1" applyAlignment="1">
      <alignment horizontal="center" vertical="center" wrapText="1"/>
    </xf>
    <xf numFmtId="171" fontId="14" fillId="2" borderId="18" xfId="0" applyNumberFormat="1" applyFont="1" applyFill="1" applyBorder="1" applyAlignment="1">
      <alignment horizontal="center" vertical="center" wrapText="1"/>
    </xf>
    <xf numFmtId="0" fontId="15" fillId="7" borderId="15" xfId="0" applyFont="1" applyFill="1" applyBorder="1" applyAlignment="1">
      <alignment horizontal="left" vertical="center" wrapText="1"/>
    </xf>
    <xf numFmtId="0" fontId="15" fillId="7" borderId="17" xfId="0" applyFont="1" applyFill="1" applyBorder="1" applyAlignment="1">
      <alignment horizontal="left" vertical="center" wrapText="1"/>
    </xf>
    <xf numFmtId="17" fontId="14" fillId="7" borderId="16" xfId="0" applyNumberFormat="1" applyFont="1" applyFill="1" applyBorder="1" applyAlignment="1">
      <alignment horizontal="left" vertical="center" wrapText="1"/>
    </xf>
    <xf numFmtId="17" fontId="14" fillId="7" borderId="19" xfId="0" applyNumberFormat="1" applyFont="1" applyFill="1" applyBorder="1" applyAlignment="1">
      <alignment horizontal="left" vertical="center" wrapText="1"/>
    </xf>
    <xf numFmtId="0" fontId="17" fillId="9" borderId="0" xfId="0" applyFont="1" applyFill="1" applyBorder="1" applyAlignment="1">
      <alignment horizontal="left" vertical="center"/>
    </xf>
    <xf numFmtId="0" fontId="17" fillId="8" borderId="0" xfId="0" applyFont="1" applyFill="1" applyBorder="1" applyAlignment="1">
      <alignment horizontal="center" vertical="center"/>
    </xf>
    <xf numFmtId="0" fontId="17" fillId="9" borderId="0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 wrapText="1"/>
    </xf>
    <xf numFmtId="0" fontId="14" fillId="2" borderId="18" xfId="0" applyFont="1" applyFill="1" applyBorder="1" applyAlignment="1">
      <alignment horizontal="center" vertical="center" wrapText="1"/>
    </xf>
    <xf numFmtId="0" fontId="17" fillId="9" borderId="0" xfId="0" applyFont="1" applyFill="1" applyBorder="1" applyAlignment="1">
      <alignment vertical="center"/>
    </xf>
    <xf numFmtId="0" fontId="13" fillId="6" borderId="2" xfId="0" applyFont="1" applyFill="1" applyBorder="1" applyAlignment="1">
      <alignment horizontal="centerContinuous"/>
    </xf>
    <xf numFmtId="167" fontId="13" fillId="6" borderId="2" xfId="0" applyNumberFormat="1" applyFont="1" applyFill="1" applyBorder="1" applyAlignment="1">
      <alignment horizontal="centerContinuous"/>
    </xf>
    <xf numFmtId="0" fontId="13" fillId="6" borderId="27" xfId="0" applyFont="1" applyFill="1" applyBorder="1" applyAlignment="1">
      <alignment horizontal="centerContinuous"/>
    </xf>
    <xf numFmtId="0" fontId="13" fillId="6" borderId="28" xfId="0" applyFont="1" applyFill="1" applyBorder="1" applyAlignment="1">
      <alignment horizontal="centerContinuous"/>
    </xf>
    <xf numFmtId="0" fontId="13" fillId="6" borderId="29" xfId="0" applyFont="1" applyFill="1" applyBorder="1" applyAlignment="1">
      <alignment horizontal="center" wrapText="1"/>
    </xf>
    <xf numFmtId="0" fontId="13" fillId="6" borderId="30" xfId="0" applyFont="1" applyFill="1" applyBorder="1" applyAlignment="1">
      <alignment horizontal="center" wrapText="1"/>
    </xf>
    <xf numFmtId="168" fontId="14" fillId="7" borderId="27" xfId="0" applyNumberFormat="1" applyFont="1" applyFill="1" applyBorder="1" applyAlignment="1">
      <alignment horizontal="center" wrapText="1"/>
    </xf>
    <xf numFmtId="171" fontId="14" fillId="7" borderId="28" xfId="0" applyNumberFormat="1" applyFont="1" applyFill="1" applyBorder="1" applyAlignment="1">
      <alignment horizontal="center" wrapText="1"/>
    </xf>
    <xf numFmtId="0" fontId="17" fillId="9" borderId="31" xfId="0" applyFont="1" applyFill="1" applyBorder="1" applyAlignment="1">
      <alignment horizontal="center" vertical="center"/>
    </xf>
    <xf numFmtId="0" fontId="17" fillId="8" borderId="31" xfId="0" applyFont="1" applyFill="1" applyBorder="1" applyAlignment="1">
      <alignment horizontal="center" vertical="center"/>
    </xf>
    <xf numFmtId="0" fontId="17" fillId="8" borderId="32" xfId="0" applyFont="1" applyFill="1" applyBorder="1" applyAlignment="1">
      <alignment horizontal="center" vertical="center"/>
    </xf>
    <xf numFmtId="168" fontId="14" fillId="2" borderId="31" xfId="0" applyNumberFormat="1" applyFont="1" applyFill="1" applyBorder="1" applyAlignment="1">
      <alignment horizontal="center" vertical="center" wrapText="1"/>
    </xf>
    <xf numFmtId="171" fontId="14" fillId="2" borderId="32" xfId="0" applyNumberFormat="1" applyFont="1" applyFill="1" applyBorder="1" applyAlignment="1">
      <alignment horizontal="center" vertical="center" wrapText="1"/>
    </xf>
    <xf numFmtId="168" fontId="14" fillId="2" borderId="29" xfId="0" applyNumberFormat="1" applyFont="1" applyFill="1" applyBorder="1" applyAlignment="1">
      <alignment horizontal="center" vertical="center" wrapText="1"/>
    </xf>
    <xf numFmtId="171" fontId="14" fillId="2" borderId="30" xfId="0" applyNumberFormat="1" applyFont="1" applyFill="1" applyBorder="1" applyAlignment="1">
      <alignment horizontal="center" vertical="center" wrapText="1"/>
    </xf>
    <xf numFmtId="0" fontId="13" fillId="6" borderId="33" xfId="0" applyFont="1" applyFill="1" applyBorder="1" applyAlignment="1">
      <alignment horizontal="center"/>
    </xf>
    <xf numFmtId="0" fontId="13" fillId="6" borderId="34" xfId="0" applyFont="1" applyFill="1" applyBorder="1" applyAlignment="1">
      <alignment horizontal="center" wrapText="1"/>
    </xf>
    <xf numFmtId="0" fontId="14" fillId="7" borderId="33" xfId="0" applyFont="1" applyFill="1" applyBorder="1" applyAlignment="1">
      <alignment vertical="center" wrapText="1"/>
    </xf>
    <xf numFmtId="0" fontId="17" fillId="9" borderId="35" xfId="0" applyFont="1" applyFill="1" applyBorder="1" applyAlignment="1">
      <alignment horizontal="center" vertical="center"/>
    </xf>
    <xf numFmtId="0" fontId="14" fillId="2" borderId="34" xfId="0" applyFont="1" applyFill="1" applyBorder="1" applyAlignment="1">
      <alignment horizontal="center" vertical="center" wrapText="1"/>
    </xf>
    <xf numFmtId="43" fontId="13" fillId="6" borderId="14" xfId="7" applyNumberFormat="1" applyFont="1" applyFill="1" applyBorder="1" applyAlignment="1">
      <alignment horizontal="left"/>
    </xf>
    <xf numFmtId="43" fontId="13" fillId="6" borderId="19" xfId="7" applyNumberFormat="1" applyFont="1" applyFill="1" applyBorder="1" applyAlignment="1">
      <alignment horizontal="left" wrapText="1"/>
    </xf>
    <xf numFmtId="170" fontId="14" fillId="7" borderId="14" xfId="7" applyNumberFormat="1" applyFont="1" applyFill="1" applyBorder="1" applyAlignment="1">
      <alignment horizontal="left" wrapText="1"/>
    </xf>
    <xf numFmtId="0" fontId="17" fillId="2" borderId="16" xfId="0" applyFont="1" applyFill="1" applyBorder="1" applyAlignment="1">
      <alignment horizontal="left" vertical="center"/>
    </xf>
    <xf numFmtId="3" fontId="14" fillId="2" borderId="16" xfId="7" applyNumberFormat="1" applyFont="1" applyFill="1" applyBorder="1" applyAlignment="1">
      <alignment horizontal="left" vertical="center" wrapText="1"/>
    </xf>
    <xf numFmtId="3" fontId="14" fillId="2" borderId="19" xfId="7" applyNumberFormat="1" applyFont="1" applyFill="1" applyBorder="1" applyAlignment="1">
      <alignment horizontal="left" vertical="center" wrapText="1"/>
    </xf>
    <xf numFmtId="0" fontId="17" fillId="10" borderId="0" xfId="0" applyFont="1" applyFill="1" applyBorder="1" applyAlignment="1">
      <alignment horizontal="center" vertical="center"/>
    </xf>
    <xf numFmtId="0" fontId="17" fillId="10" borderId="32" xfId="0" applyFont="1" applyFill="1" applyBorder="1" applyAlignment="1">
      <alignment horizontal="center" vertical="center"/>
    </xf>
    <xf numFmtId="0" fontId="17" fillId="10" borderId="35" xfId="0" applyFont="1" applyFill="1" applyBorder="1" applyAlignment="1">
      <alignment horizontal="center" vertical="center"/>
    </xf>
    <xf numFmtId="0" fontId="17" fillId="10" borderId="31" xfId="0" applyFont="1" applyFill="1" applyBorder="1" applyAlignment="1">
      <alignment horizontal="center" vertical="center"/>
    </xf>
    <xf numFmtId="0" fontId="14" fillId="8" borderId="35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166" fontId="0" fillId="0" borderId="0" xfId="0" applyNumberFormat="1" applyAlignment="1">
      <alignment horizontal="right"/>
    </xf>
    <xf numFmtId="172" fontId="0" fillId="0" borderId="0" xfId="0" applyNumberFormat="1" applyAlignment="1">
      <alignment horizontal="center" wrapText="1"/>
    </xf>
    <xf numFmtId="2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172" fontId="0" fillId="0" borderId="0" xfId="0" applyNumberFormat="1" applyAlignment="1">
      <alignment horizontal="center"/>
    </xf>
    <xf numFmtId="172" fontId="0" fillId="0" borderId="0" xfId="7" applyNumberFormat="1" applyFont="1" applyAlignment="1">
      <alignment horizontal="center"/>
    </xf>
    <xf numFmtId="165" fontId="0" fillId="0" borderId="0" xfId="7" applyFont="1"/>
    <xf numFmtId="2" fontId="0" fillId="0" borderId="0" xfId="0" applyNumberFormat="1" applyAlignment="1">
      <alignment horizontal="center"/>
    </xf>
    <xf numFmtId="0" fontId="19" fillId="11" borderId="40" xfId="0" applyFont="1" applyFill="1" applyBorder="1" applyAlignment="1"/>
    <xf numFmtId="0" fontId="19" fillId="11" borderId="0" xfId="0" applyFont="1" applyFill="1" applyBorder="1" applyAlignment="1"/>
    <xf numFmtId="17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right"/>
    </xf>
    <xf numFmtId="17" fontId="0" fillId="12" borderId="38" xfId="0" applyNumberFormat="1" applyFont="1" applyFill="1" applyBorder="1"/>
    <xf numFmtId="17" fontId="0" fillId="0" borderId="38" xfId="0" applyNumberFormat="1" applyFont="1" applyBorder="1"/>
    <xf numFmtId="10" fontId="0" fillId="0" borderId="0" xfId="0" applyNumberFormat="1" applyAlignment="1">
      <alignment horizontal="right"/>
    </xf>
    <xf numFmtId="10" fontId="0" fillId="0" borderId="0" xfId="0" applyNumberFormat="1" applyFill="1"/>
    <xf numFmtId="166" fontId="0" fillId="2" borderId="0" xfId="0" applyNumberFormat="1" applyFill="1"/>
    <xf numFmtId="10" fontId="0" fillId="2" borderId="0" xfId="0" applyNumberFormat="1" applyFill="1"/>
    <xf numFmtId="0" fontId="0" fillId="2" borderId="0" xfId="0" applyFill="1"/>
    <xf numFmtId="0" fontId="0" fillId="2" borderId="0" xfId="0" applyFill="1" applyAlignment="1">
      <alignment horizontal="right"/>
    </xf>
    <xf numFmtId="0" fontId="0" fillId="2" borderId="15" xfId="0" applyFill="1" applyBorder="1" applyAlignment="1">
      <alignment horizontal="left" indent="2"/>
    </xf>
    <xf numFmtId="0" fontId="0" fillId="13" borderId="20" xfId="0" applyFill="1" applyBorder="1"/>
    <xf numFmtId="0" fontId="0" fillId="2" borderId="41" xfId="0" applyFill="1" applyBorder="1" applyAlignment="1">
      <alignment horizontal="right" indent="1"/>
    </xf>
    <xf numFmtId="0" fontId="2" fillId="2" borderId="13" xfId="0" applyFont="1" applyFill="1" applyBorder="1" applyAlignment="1">
      <alignment horizontal="right" indent="1"/>
    </xf>
    <xf numFmtId="0" fontId="0" fillId="2" borderId="18" xfId="0" applyFill="1" applyBorder="1" applyAlignment="1">
      <alignment horizontal="right"/>
    </xf>
    <xf numFmtId="0" fontId="0" fillId="2" borderId="19" xfId="0" applyFill="1" applyBorder="1" applyAlignment="1">
      <alignment horizontal="right"/>
    </xf>
    <xf numFmtId="0" fontId="2" fillId="13" borderId="21" xfId="0" applyFont="1" applyFill="1" applyBorder="1" applyAlignment="1">
      <alignment horizontal="center"/>
    </xf>
    <xf numFmtId="0" fontId="2" fillId="13" borderId="22" xfId="0" applyFont="1" applyFill="1" applyBorder="1" applyAlignment="1">
      <alignment horizontal="center"/>
    </xf>
    <xf numFmtId="173" fontId="0" fillId="2" borderId="0" xfId="0" applyNumberFormat="1" applyFill="1" applyBorder="1" applyAlignment="1">
      <alignment horizontal="center"/>
    </xf>
    <xf numFmtId="173" fontId="0" fillId="2" borderId="16" xfId="0" applyNumberFormat="1" applyFill="1" applyBorder="1" applyAlignment="1">
      <alignment horizontal="center"/>
    </xf>
    <xf numFmtId="173" fontId="0" fillId="2" borderId="11" xfId="0" applyNumberFormat="1" applyFill="1" applyBorder="1" applyAlignment="1">
      <alignment horizontal="center"/>
    </xf>
    <xf numFmtId="173" fontId="0" fillId="2" borderId="42" xfId="0" applyNumberFormat="1" applyFill="1" applyBorder="1" applyAlignment="1">
      <alignment horizontal="center"/>
    </xf>
    <xf numFmtId="173" fontId="2" fillId="2" borderId="2" xfId="0" applyNumberFormat="1" applyFont="1" applyFill="1" applyBorder="1" applyAlignment="1">
      <alignment horizontal="center"/>
    </xf>
    <xf numFmtId="173" fontId="2" fillId="2" borderId="14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3" fillId="6" borderId="13" xfId="0" applyFont="1" applyFill="1" applyBorder="1" applyAlignment="1">
      <alignment vertical="center"/>
    </xf>
    <xf numFmtId="43" fontId="13" fillId="6" borderId="2" xfId="7" applyNumberFormat="1" applyFont="1" applyFill="1" applyBorder="1" applyAlignment="1">
      <alignment horizontal="center" vertical="center" wrapText="1"/>
    </xf>
    <xf numFmtId="0" fontId="13" fillId="6" borderId="2" xfId="0" applyFont="1" applyFill="1" applyBorder="1" applyAlignment="1">
      <alignment horizontal="left" vertical="center"/>
    </xf>
    <xf numFmtId="0" fontId="13" fillId="6" borderId="2" xfId="0" applyFont="1" applyFill="1" applyBorder="1" applyAlignment="1">
      <alignment vertical="center" wrapText="1"/>
    </xf>
    <xf numFmtId="0" fontId="13" fillId="6" borderId="2" xfId="0" applyFont="1" applyFill="1" applyBorder="1" applyAlignment="1">
      <alignment vertical="center"/>
    </xf>
    <xf numFmtId="0" fontId="13" fillId="6" borderId="14" xfId="0" applyFont="1" applyFill="1" applyBorder="1" applyAlignment="1">
      <alignment horizontal="center" vertical="center" wrapText="1"/>
    </xf>
    <xf numFmtId="170" fontId="14" fillId="7" borderId="2" xfId="7" applyNumberFormat="1" applyFont="1" applyFill="1" applyBorder="1" applyAlignment="1">
      <alignment horizontal="center" vertical="center" wrapText="1"/>
    </xf>
    <xf numFmtId="168" fontId="14" fillId="7" borderId="2" xfId="0" applyNumberFormat="1" applyFont="1" applyFill="1" applyBorder="1" applyAlignment="1">
      <alignment horizontal="left" vertical="center" wrapText="1"/>
    </xf>
    <xf numFmtId="171" fontId="14" fillId="7" borderId="2" xfId="0" applyNumberFormat="1" applyFont="1" applyFill="1" applyBorder="1" applyAlignment="1">
      <alignment horizontal="left" vertical="center" wrapText="1"/>
    </xf>
    <xf numFmtId="168" fontId="14" fillId="7" borderId="0" xfId="0" applyNumberFormat="1" applyFont="1" applyFill="1" applyBorder="1" applyAlignment="1">
      <alignment horizontal="left" vertical="center" wrapText="1"/>
    </xf>
    <xf numFmtId="171" fontId="14" fillId="7" borderId="0" xfId="0" applyNumberFormat="1" applyFont="1" applyFill="1" applyBorder="1" applyAlignment="1">
      <alignment horizontal="left" vertical="center" wrapText="1"/>
    </xf>
    <xf numFmtId="168" fontId="14" fillId="2" borderId="0" xfId="0" applyNumberFormat="1" applyFont="1" applyFill="1" applyBorder="1" applyAlignment="1">
      <alignment horizontal="left" vertical="center" wrapText="1"/>
    </xf>
    <xf numFmtId="171" fontId="14" fillId="2" borderId="0" xfId="0" applyNumberFormat="1" applyFont="1" applyFill="1" applyBorder="1" applyAlignment="1">
      <alignment horizontal="left" vertical="center" wrapText="1"/>
    </xf>
    <xf numFmtId="168" fontId="14" fillId="2" borderId="18" xfId="0" applyNumberFormat="1" applyFont="1" applyFill="1" applyBorder="1" applyAlignment="1">
      <alignment horizontal="left" vertical="center" wrapText="1"/>
    </xf>
    <xf numFmtId="171" fontId="14" fillId="2" borderId="18" xfId="0" applyNumberFormat="1" applyFont="1" applyFill="1" applyBorder="1" applyAlignment="1">
      <alignment horizontal="left" vertical="center" wrapText="1"/>
    </xf>
    <xf numFmtId="0" fontId="20" fillId="2" borderId="0" xfId="0" applyFont="1" applyFill="1"/>
    <xf numFmtId="17" fontId="14" fillId="7" borderId="0" xfId="0" applyNumberFormat="1" applyFont="1" applyFill="1" applyBorder="1" applyAlignment="1">
      <alignment horizontal="center" vertical="center" wrapText="1"/>
    </xf>
    <xf numFmtId="10" fontId="0" fillId="2" borderId="0" xfId="1" applyNumberFormat="1" applyFont="1" applyFill="1"/>
    <xf numFmtId="0" fontId="17" fillId="14" borderId="0" xfId="0" applyFont="1" applyFill="1" applyBorder="1" applyAlignment="1">
      <alignment horizontal="center" vertical="center"/>
    </xf>
    <xf numFmtId="10" fontId="24" fillId="0" borderId="0" xfId="2" applyNumberFormat="1" applyFont="1" applyAlignment="1">
      <alignment horizontal="center"/>
    </xf>
    <xf numFmtId="0" fontId="0" fillId="0" borderId="43" xfId="0" applyBorder="1"/>
    <xf numFmtId="0" fontId="17" fillId="14" borderId="44" xfId="0" applyFont="1" applyFill="1" applyBorder="1" applyAlignment="1">
      <alignment horizontal="center" vertical="center"/>
    </xf>
    <xf numFmtId="0" fontId="15" fillId="7" borderId="45" xfId="0" applyFont="1" applyFill="1" applyBorder="1" applyAlignment="1">
      <alignment horizontal="left" vertical="center" wrapText="1"/>
    </xf>
    <xf numFmtId="0" fontId="17" fillId="8" borderId="48" xfId="0" applyFont="1" applyFill="1" applyBorder="1" applyAlignment="1">
      <alignment horizontal="center" vertical="center"/>
    </xf>
    <xf numFmtId="0" fontId="17" fillId="8" borderId="49" xfId="0" applyFont="1" applyFill="1" applyBorder="1" applyAlignment="1">
      <alignment horizontal="center" vertical="center"/>
    </xf>
    <xf numFmtId="0" fontId="17" fillId="10" borderId="49" xfId="0" applyFont="1" applyFill="1" applyBorder="1" applyAlignment="1">
      <alignment horizontal="center" vertical="center"/>
    </xf>
    <xf numFmtId="0" fontId="17" fillId="10" borderId="46" xfId="0" applyFont="1" applyFill="1" applyBorder="1" applyAlignment="1">
      <alignment horizontal="left" vertical="center"/>
    </xf>
    <xf numFmtId="0" fontId="17" fillId="10" borderId="48" xfId="0" applyFont="1" applyFill="1" applyBorder="1" applyAlignment="1">
      <alignment horizontal="center" vertical="center"/>
    </xf>
    <xf numFmtId="0" fontId="17" fillId="14" borderId="49" xfId="0" applyFont="1" applyFill="1" applyBorder="1" applyAlignment="1">
      <alignment horizontal="center" vertical="center"/>
    </xf>
    <xf numFmtId="0" fontId="17" fillId="10" borderId="47" xfId="0" applyFont="1" applyFill="1" applyBorder="1" applyAlignment="1">
      <alignment horizontal="center" vertical="center" wrapText="1"/>
    </xf>
    <xf numFmtId="3" fontId="14" fillId="2" borderId="47" xfId="7" applyNumberFormat="1" applyFont="1" applyFill="1" applyBorder="1" applyAlignment="1">
      <alignment vertical="center" wrapText="1"/>
    </xf>
    <xf numFmtId="0" fontId="17" fillId="14" borderId="47" xfId="0" applyFont="1" applyFill="1" applyBorder="1" applyAlignment="1">
      <alignment vertical="center"/>
    </xf>
    <xf numFmtId="0" fontId="17" fillId="14" borderId="48" xfId="0" applyFont="1" applyFill="1" applyBorder="1" applyAlignment="1">
      <alignment horizontal="center" vertical="center"/>
    </xf>
    <xf numFmtId="168" fontId="14" fillId="2" borderId="48" xfId="0" applyNumberFormat="1" applyFont="1" applyFill="1" applyBorder="1" applyAlignment="1">
      <alignment horizontal="center" vertical="center" wrapText="1"/>
    </xf>
    <xf numFmtId="0" fontId="17" fillId="10" borderId="51" xfId="0" applyFont="1" applyFill="1" applyBorder="1" applyAlignment="1">
      <alignment horizontal="center" vertical="center"/>
    </xf>
    <xf numFmtId="0" fontId="17" fillId="10" borderId="52" xfId="0" applyFont="1" applyFill="1" applyBorder="1" applyAlignment="1">
      <alignment horizontal="center" vertical="center"/>
    </xf>
    <xf numFmtId="0" fontId="17" fillId="8" borderId="52" xfId="0" applyFont="1" applyFill="1" applyBorder="1" applyAlignment="1">
      <alignment horizontal="center" vertical="center"/>
    </xf>
    <xf numFmtId="0" fontId="17" fillId="8" borderId="54" xfId="0" applyFont="1" applyFill="1" applyBorder="1" applyAlignment="1">
      <alignment horizontal="center" vertical="center"/>
    </xf>
    <xf numFmtId="0" fontId="17" fillId="10" borderId="54" xfId="0" applyFont="1" applyFill="1" applyBorder="1" applyAlignment="1">
      <alignment horizontal="center" vertical="center"/>
    </xf>
    <xf numFmtId="0" fontId="17" fillId="10" borderId="55" xfId="0" applyFont="1" applyFill="1" applyBorder="1" applyAlignment="1">
      <alignment horizontal="center" vertical="center"/>
    </xf>
    <xf numFmtId="0" fontId="17" fillId="14" borderId="54" xfId="0" applyFont="1" applyFill="1" applyBorder="1" applyAlignment="1">
      <alignment horizontal="center" vertical="center"/>
    </xf>
    <xf numFmtId="0" fontId="17" fillId="8" borderId="55" xfId="0" applyFont="1" applyFill="1" applyBorder="1" applyAlignment="1">
      <alignment horizontal="center" vertical="center"/>
    </xf>
    <xf numFmtId="0" fontId="17" fillId="2" borderId="31" xfId="0" applyFont="1" applyFill="1" applyBorder="1" applyAlignment="1">
      <alignment horizontal="center" vertical="center"/>
    </xf>
    <xf numFmtId="0" fontId="0" fillId="2" borderId="0" xfId="0" applyFill="1" applyBorder="1"/>
    <xf numFmtId="43" fontId="13" fillId="30" borderId="2" xfId="7" applyNumberFormat="1" applyFont="1" applyFill="1" applyBorder="1" applyAlignment="1">
      <alignment horizontal="center"/>
    </xf>
    <xf numFmtId="0" fontId="18" fillId="30" borderId="27" xfId="0" applyFont="1" applyFill="1" applyBorder="1" applyAlignment="1">
      <alignment horizontal="centerContinuous"/>
    </xf>
    <xf numFmtId="167" fontId="13" fillId="30" borderId="2" xfId="0" applyNumberFormat="1" applyFont="1" applyFill="1" applyBorder="1" applyAlignment="1">
      <alignment horizontal="centerContinuous"/>
    </xf>
    <xf numFmtId="0" fontId="13" fillId="30" borderId="28" xfId="0" applyFont="1" applyFill="1" applyBorder="1" applyAlignment="1">
      <alignment horizontal="centerContinuous"/>
    </xf>
    <xf numFmtId="43" fontId="13" fillId="30" borderId="18" xfId="7" applyNumberFormat="1" applyFont="1" applyFill="1" applyBorder="1" applyAlignment="1">
      <alignment horizontal="center" wrapText="1"/>
    </xf>
    <xf numFmtId="0" fontId="13" fillId="30" borderId="36" xfId="0" applyFont="1" applyFill="1" applyBorder="1" applyAlignment="1">
      <alignment horizontal="center" wrapText="1"/>
    </xf>
    <xf numFmtId="167" fontId="13" fillId="30" borderId="53" xfId="0" applyNumberFormat="1" applyFont="1" applyFill="1" applyBorder="1" applyAlignment="1">
      <alignment horizontal="center" wrapText="1"/>
    </xf>
    <xf numFmtId="0" fontId="13" fillId="30" borderId="37" xfId="0" applyFont="1" applyFill="1" applyBorder="1" applyAlignment="1">
      <alignment horizontal="center" wrapText="1"/>
    </xf>
    <xf numFmtId="0" fontId="13" fillId="30" borderId="19" xfId="0" applyFont="1" applyFill="1" applyBorder="1" applyAlignment="1">
      <alignment horizontal="center" wrapText="1"/>
    </xf>
    <xf numFmtId="43" fontId="13" fillId="30" borderId="28" xfId="7" applyNumberFormat="1" applyFont="1" applyFill="1" applyBorder="1" applyAlignment="1">
      <alignment horizontal="left"/>
    </xf>
    <xf numFmtId="43" fontId="13" fillId="30" borderId="30" xfId="7" applyNumberFormat="1" applyFont="1" applyFill="1" applyBorder="1" applyAlignment="1">
      <alignment horizontal="left" wrapText="1"/>
    </xf>
    <xf numFmtId="0" fontId="17" fillId="14" borderId="32" xfId="0" applyFont="1" applyFill="1" applyBorder="1" applyAlignment="1">
      <alignment horizontal="left" vertical="center"/>
    </xf>
    <xf numFmtId="0" fontId="13" fillId="30" borderId="13" xfId="0" applyFont="1" applyFill="1" applyBorder="1" applyAlignment="1">
      <alignment vertical="center"/>
    </xf>
    <xf numFmtId="43" fontId="13" fillId="30" borderId="2" xfId="7" applyNumberFormat="1" applyFont="1" applyFill="1" applyBorder="1" applyAlignment="1">
      <alignment horizontal="center" vertical="center" wrapText="1"/>
    </xf>
    <xf numFmtId="0" fontId="13" fillId="30" borderId="2" xfId="0" applyFont="1" applyFill="1" applyBorder="1" applyAlignment="1">
      <alignment horizontal="left" vertical="center"/>
    </xf>
    <xf numFmtId="0" fontId="13" fillId="30" borderId="2" xfId="0" applyFont="1" applyFill="1" applyBorder="1" applyAlignment="1">
      <alignment vertical="center" wrapText="1"/>
    </xf>
    <xf numFmtId="0" fontId="13" fillId="30" borderId="2" xfId="0" applyFont="1" applyFill="1" applyBorder="1" applyAlignment="1">
      <alignment vertical="center"/>
    </xf>
    <xf numFmtId="0" fontId="13" fillId="30" borderId="14" xfId="0" applyFont="1" applyFill="1" applyBorder="1" applyAlignment="1">
      <alignment horizontal="center" vertical="center" wrapText="1"/>
    </xf>
    <xf numFmtId="174" fontId="17" fillId="2" borderId="0" xfId="0" applyNumberFormat="1" applyFont="1" applyFill="1" applyBorder="1" applyAlignment="1"/>
    <xf numFmtId="0" fontId="14" fillId="7" borderId="0" xfId="0" applyFont="1" applyFill="1" applyBorder="1" applyAlignment="1">
      <alignment horizontal="center" vertical="center"/>
    </xf>
    <xf numFmtId="0" fontId="29" fillId="2" borderId="0" xfId="0" applyFont="1" applyFill="1"/>
    <xf numFmtId="0" fontId="17" fillId="14" borderId="56" xfId="0" applyFont="1" applyFill="1" applyBorder="1" applyAlignment="1">
      <alignment horizontal="left" vertical="center"/>
    </xf>
    <xf numFmtId="0" fontId="13" fillId="30" borderId="13" xfId="0" applyFont="1" applyFill="1" applyBorder="1" applyAlignment="1"/>
    <xf numFmtId="0" fontId="13" fillId="30" borderId="14" xfId="0" applyFont="1" applyFill="1" applyBorder="1" applyAlignment="1">
      <alignment horizontal="center" wrapText="1"/>
    </xf>
    <xf numFmtId="0" fontId="13" fillId="30" borderId="17" xfId="0" applyFont="1" applyFill="1" applyBorder="1" applyAlignment="1">
      <alignment wrapText="1"/>
    </xf>
    <xf numFmtId="0" fontId="15" fillId="2" borderId="57" xfId="0" applyFont="1" applyFill="1" applyBorder="1" applyAlignment="1">
      <alignment horizontal="left" vertical="center" wrapText="1"/>
    </xf>
    <xf numFmtId="0" fontId="17" fillId="14" borderId="46" xfId="0" applyFont="1" applyFill="1" applyBorder="1" applyAlignment="1">
      <alignment horizontal="center" vertical="center" wrapText="1"/>
    </xf>
    <xf numFmtId="0" fontId="17" fillId="10" borderId="46" xfId="0" applyFont="1" applyFill="1" applyBorder="1" applyAlignment="1">
      <alignment horizontal="center" vertical="center" wrapText="1"/>
    </xf>
    <xf numFmtId="0" fontId="17" fillId="8" borderId="46" xfId="0" applyFont="1" applyFill="1" applyBorder="1" applyAlignment="1">
      <alignment horizontal="center" vertical="center" wrapText="1"/>
    </xf>
    <xf numFmtId="0" fontId="17" fillId="8" borderId="50" xfId="0" applyFont="1" applyFill="1" applyBorder="1" applyAlignment="1">
      <alignment horizontal="center" vertical="center" wrapText="1"/>
    </xf>
    <xf numFmtId="0" fontId="15" fillId="2" borderId="58" xfId="0" applyFont="1" applyFill="1" applyBorder="1" applyAlignment="1">
      <alignment horizontal="left" vertical="center" wrapText="1"/>
    </xf>
    <xf numFmtId="0" fontId="17" fillId="2" borderId="29" xfId="0" applyFont="1" applyFill="1" applyBorder="1" applyAlignment="1">
      <alignment horizontal="center" vertical="center"/>
    </xf>
    <xf numFmtId="0" fontId="17" fillId="10" borderId="59" xfId="0" applyFont="1" applyFill="1" applyBorder="1" applyAlignment="1">
      <alignment horizontal="center" vertical="center"/>
    </xf>
    <xf numFmtId="0" fontId="17" fillId="10" borderId="60" xfId="0" applyFont="1" applyFill="1" applyBorder="1" applyAlignment="1">
      <alignment horizontal="center" vertical="center"/>
    </xf>
    <xf numFmtId="0" fontId="17" fillId="10" borderId="61" xfId="0" applyFont="1" applyFill="1" applyBorder="1" applyAlignment="1">
      <alignment horizontal="center" vertical="center"/>
    </xf>
    <xf numFmtId="0" fontId="17" fillId="8" borderId="59" xfId="0" applyFont="1" applyFill="1" applyBorder="1" applyAlignment="1">
      <alignment horizontal="center" vertical="center"/>
    </xf>
    <xf numFmtId="0" fontId="17" fillId="8" borderId="62" xfId="0" applyFont="1" applyFill="1" applyBorder="1" applyAlignment="1">
      <alignment horizontal="center" vertical="center" wrapText="1"/>
    </xf>
    <xf numFmtId="0" fontId="17" fillId="10" borderId="49" xfId="0" applyFont="1" applyFill="1" applyBorder="1" applyAlignment="1">
      <alignment horizontal="left" vertical="center"/>
    </xf>
    <xf numFmtId="0" fontId="17" fillId="8" borderId="49" xfId="0" applyFont="1" applyFill="1" applyBorder="1" applyAlignment="1">
      <alignment horizontal="left" vertical="center"/>
    </xf>
    <xf numFmtId="0" fontId="15" fillId="2" borderId="63" xfId="0" applyFont="1" applyFill="1" applyBorder="1" applyAlignment="1">
      <alignment horizontal="left" vertical="center" wrapText="1"/>
    </xf>
    <xf numFmtId="0" fontId="17" fillId="10" borderId="64" xfId="0" applyFont="1" applyFill="1" applyBorder="1" applyAlignment="1">
      <alignment horizontal="left" vertical="center"/>
    </xf>
    <xf numFmtId="3" fontId="14" fillId="2" borderId="2" xfId="7" applyNumberFormat="1" applyFont="1" applyFill="1" applyBorder="1" applyAlignment="1">
      <alignment vertical="center" wrapText="1"/>
    </xf>
    <xf numFmtId="0" fontId="17" fillId="8" borderId="66" xfId="0" applyFont="1" applyFill="1" applyBorder="1" applyAlignment="1">
      <alignment horizontal="center" vertical="center"/>
    </xf>
    <xf numFmtId="0" fontId="17" fillId="10" borderId="64" xfId="0" applyFont="1" applyFill="1" applyBorder="1" applyAlignment="1">
      <alignment horizontal="center" vertical="center"/>
    </xf>
    <xf numFmtId="0" fontId="17" fillId="10" borderId="65" xfId="0" applyFont="1" applyFill="1" applyBorder="1" applyAlignment="1">
      <alignment horizontal="center" vertical="center"/>
    </xf>
    <xf numFmtId="0" fontId="17" fillId="10" borderId="66" xfId="0" applyFont="1" applyFill="1" applyBorder="1" applyAlignment="1">
      <alignment horizontal="center" vertical="center"/>
    </xf>
    <xf numFmtId="0" fontId="17" fillId="8" borderId="67" xfId="0" applyFont="1" applyFill="1" applyBorder="1" applyAlignment="1">
      <alignment horizontal="center" vertical="center" wrapText="1"/>
    </xf>
    <xf numFmtId="0" fontId="17" fillId="10" borderId="60" xfId="0" applyFont="1" applyFill="1" applyBorder="1" applyAlignment="1">
      <alignment horizontal="left" vertical="center"/>
    </xf>
    <xf numFmtId="0" fontId="2" fillId="0" borderId="0" xfId="0" applyFont="1"/>
    <xf numFmtId="0" fontId="14" fillId="7" borderId="15" xfId="0" applyFont="1" applyFill="1" applyBorder="1" applyAlignment="1">
      <alignment vertical="center" wrapText="1"/>
    </xf>
    <xf numFmtId="3" fontId="14" fillId="7" borderId="0" xfId="7" applyNumberFormat="1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left" vertical="center" wrapText="1"/>
    </xf>
    <xf numFmtId="0" fontId="14" fillId="7" borderId="0" xfId="0" applyFont="1" applyFill="1" applyBorder="1" applyAlignment="1">
      <alignment vertical="center" wrapText="1"/>
    </xf>
    <xf numFmtId="17" fontId="14" fillId="7" borderId="16" xfId="0" applyNumberFormat="1" applyFont="1" applyFill="1" applyBorder="1" applyAlignment="1">
      <alignment horizontal="center" vertical="center" wrapText="1"/>
    </xf>
    <xf numFmtId="3" fontId="14" fillId="2" borderId="0" xfId="7" applyNumberFormat="1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left" vertical="center" wrapText="1"/>
    </xf>
    <xf numFmtId="0" fontId="14" fillId="2" borderId="0" xfId="0" applyFont="1" applyFill="1" applyBorder="1" applyAlignment="1">
      <alignment vertical="center" wrapText="1"/>
    </xf>
    <xf numFmtId="168" fontId="14" fillId="7" borderId="0" xfId="0" applyNumberFormat="1" applyFont="1" applyFill="1" applyBorder="1" applyAlignment="1">
      <alignment horizontal="left" vertical="center" wrapText="1"/>
    </xf>
    <xf numFmtId="171" fontId="14" fillId="7" borderId="0" xfId="0" applyNumberFormat="1" applyFont="1" applyFill="1" applyBorder="1" applyAlignment="1">
      <alignment horizontal="left" vertical="center" wrapText="1"/>
    </xf>
    <xf numFmtId="168" fontId="14" fillId="2" borderId="0" xfId="0" applyNumberFormat="1" applyFont="1" applyFill="1" applyBorder="1" applyAlignment="1">
      <alignment horizontal="left" vertical="center" wrapText="1"/>
    </xf>
    <xf numFmtId="171" fontId="14" fillId="2" borderId="0" xfId="0" applyNumberFormat="1" applyFont="1" applyFill="1" applyBorder="1" applyAlignment="1">
      <alignment horizontal="left" vertical="center" wrapText="1"/>
    </xf>
    <xf numFmtId="168" fontId="25" fillId="2" borderId="0" xfId="0" applyNumberFormat="1" applyFont="1" applyFill="1" applyBorder="1" applyAlignment="1">
      <alignment horizontal="left" vertical="center" wrapText="1"/>
    </xf>
    <xf numFmtId="0" fontId="14" fillId="7" borderId="0" xfId="0" applyNumberFormat="1" applyFont="1" applyFill="1" applyBorder="1" applyAlignment="1">
      <alignment horizontal="left" vertical="center" wrapText="1"/>
    </xf>
    <xf numFmtId="168" fontId="14" fillId="2" borderId="15" xfId="0" applyNumberFormat="1" applyFont="1" applyFill="1" applyBorder="1" applyAlignment="1">
      <alignment horizontal="left" vertical="center" wrapText="1"/>
    </xf>
    <xf numFmtId="0" fontId="14" fillId="31" borderId="15" xfId="0" applyFont="1" applyFill="1" applyBorder="1" applyAlignment="1">
      <alignment vertical="center" wrapText="1"/>
    </xf>
    <xf numFmtId="3" fontId="14" fillId="31" borderId="0" xfId="7" applyNumberFormat="1" applyFont="1" applyFill="1" applyBorder="1" applyAlignment="1">
      <alignment horizontal="center" vertical="center" wrapText="1"/>
    </xf>
    <xf numFmtId="0" fontId="14" fillId="31" borderId="0" xfId="0" applyFont="1" applyFill="1" applyBorder="1" applyAlignment="1">
      <alignment horizontal="left" vertical="center" wrapText="1"/>
    </xf>
    <xf numFmtId="168" fontId="14" fillId="31" borderId="0" xfId="0" applyNumberFormat="1" applyFont="1" applyFill="1" applyBorder="1" applyAlignment="1">
      <alignment horizontal="left" vertical="center" wrapText="1"/>
    </xf>
    <xf numFmtId="171" fontId="14" fillId="31" borderId="0" xfId="0" applyNumberFormat="1" applyFont="1" applyFill="1" applyBorder="1" applyAlignment="1">
      <alignment horizontal="left" vertical="center" wrapText="1"/>
    </xf>
    <xf numFmtId="0" fontId="14" fillId="31" borderId="0" xfId="0" applyFont="1" applyFill="1" applyBorder="1" applyAlignment="1">
      <alignment vertical="center" wrapText="1"/>
    </xf>
    <xf numFmtId="17" fontId="14" fillId="31" borderId="16" xfId="0" applyNumberFormat="1" applyFont="1" applyFill="1" applyBorder="1" applyAlignment="1">
      <alignment horizontal="center" vertical="center" wrapText="1"/>
    </xf>
    <xf numFmtId="3" fontId="14" fillId="32" borderId="0" xfId="7" applyNumberFormat="1" applyFont="1" applyFill="1" applyBorder="1" applyAlignment="1">
      <alignment horizontal="center" vertical="center" wrapText="1"/>
    </xf>
    <xf numFmtId="0" fontId="14" fillId="32" borderId="0" xfId="0" applyFont="1" applyFill="1" applyBorder="1" applyAlignment="1">
      <alignment horizontal="left" vertical="center" wrapText="1"/>
    </xf>
    <xf numFmtId="168" fontId="14" fillId="32" borderId="0" xfId="0" applyNumberFormat="1" applyFont="1" applyFill="1" applyBorder="1" applyAlignment="1">
      <alignment horizontal="left" vertical="center" wrapText="1"/>
    </xf>
    <xf numFmtId="0" fontId="14" fillId="31" borderId="0" xfId="0" applyNumberFormat="1" applyFont="1" applyFill="1" applyBorder="1" applyAlignment="1">
      <alignment horizontal="left" vertical="center" wrapText="1"/>
    </xf>
    <xf numFmtId="0" fontId="14" fillId="32" borderId="0" xfId="0" applyFont="1" applyFill="1" applyBorder="1" applyAlignment="1">
      <alignment vertical="center" wrapText="1"/>
    </xf>
    <xf numFmtId="0" fontId="14" fillId="31" borderId="15" xfId="0" applyFont="1" applyFill="1" applyBorder="1" applyAlignment="1">
      <alignment vertical="center"/>
    </xf>
    <xf numFmtId="3" fontId="14" fillId="32" borderId="0" xfId="7" applyNumberFormat="1" applyFont="1" applyFill="1" applyBorder="1" applyAlignment="1">
      <alignment horizontal="center" vertical="center"/>
    </xf>
    <xf numFmtId="0" fontId="14" fillId="32" borderId="0" xfId="0" applyFont="1" applyFill="1" applyBorder="1" applyAlignment="1">
      <alignment horizontal="left" vertical="center"/>
    </xf>
    <xf numFmtId="168" fontId="14" fillId="32" borderId="0" xfId="0" applyNumberFormat="1" applyFont="1" applyFill="1" applyBorder="1" applyAlignment="1">
      <alignment horizontal="left" vertical="center"/>
    </xf>
    <xf numFmtId="168" fontId="14" fillId="31" borderId="0" xfId="0" applyNumberFormat="1" applyFont="1" applyFill="1" applyBorder="1" applyAlignment="1">
      <alignment horizontal="left" vertical="center"/>
    </xf>
    <xf numFmtId="171" fontId="14" fillId="32" borderId="0" xfId="0" applyNumberFormat="1" applyFont="1" applyFill="1" applyBorder="1" applyAlignment="1">
      <alignment horizontal="left" vertical="center"/>
    </xf>
    <xf numFmtId="0" fontId="14" fillId="32" borderId="0" xfId="0" applyFont="1" applyFill="1" applyBorder="1" applyAlignment="1">
      <alignment vertical="center"/>
    </xf>
    <xf numFmtId="17" fontId="14" fillId="31" borderId="16" xfId="0" applyNumberFormat="1" applyFont="1" applyFill="1" applyBorder="1" applyAlignment="1">
      <alignment horizontal="center" vertical="center"/>
    </xf>
    <xf numFmtId="0" fontId="26" fillId="7" borderId="0" xfId="0" applyFont="1" applyFill="1" applyBorder="1" applyAlignment="1">
      <alignment horizontal="center" vertical="center"/>
    </xf>
    <xf numFmtId="0" fontId="27" fillId="2" borderId="2" xfId="0" applyFont="1" applyFill="1" applyBorder="1" applyAlignment="1">
      <alignment horizontal="left"/>
    </xf>
    <xf numFmtId="0" fontId="27" fillId="2" borderId="0" xfId="0" applyFont="1" applyFill="1" applyBorder="1" applyAlignment="1">
      <alignment horizontal="left"/>
    </xf>
    <xf numFmtId="0" fontId="19" fillId="11" borderId="40" xfId="0" applyFont="1" applyFill="1" applyBorder="1" applyAlignment="1">
      <alignment horizontal="center"/>
    </xf>
    <xf numFmtId="0" fontId="19" fillId="11" borderId="0" xfId="0" applyFont="1" applyFill="1" applyBorder="1" applyAlignment="1">
      <alignment horizontal="center"/>
    </xf>
    <xf numFmtId="0" fontId="19" fillId="11" borderId="38" xfId="0" applyFont="1" applyFill="1" applyBorder="1" applyAlignment="1">
      <alignment horizontal="center"/>
    </xf>
    <xf numFmtId="0" fontId="19" fillId="11" borderId="39" xfId="0" applyFont="1" applyFill="1" applyBorder="1" applyAlignment="1">
      <alignment horizontal="center"/>
    </xf>
    <xf numFmtId="172" fontId="19" fillId="11" borderId="38" xfId="0" applyNumberFormat="1" applyFont="1" applyFill="1" applyBorder="1" applyAlignment="1">
      <alignment horizontal="center"/>
    </xf>
    <xf numFmtId="172" fontId="19" fillId="11" borderId="39" xfId="0" applyNumberFormat="1" applyFont="1" applyFill="1" applyBorder="1" applyAlignment="1">
      <alignment horizontal="center"/>
    </xf>
    <xf numFmtId="0" fontId="7" fillId="4" borderId="5" xfId="3" applyFont="1" applyFill="1" applyBorder="1" applyAlignment="1">
      <alignment horizontal="center" wrapText="1"/>
    </xf>
    <xf numFmtId="0" fontId="7" fillId="4" borderId="0" xfId="3" applyFont="1" applyFill="1" applyBorder="1" applyAlignment="1">
      <alignment horizontal="center" wrapText="1"/>
    </xf>
    <xf numFmtId="0" fontId="7" fillId="4" borderId="0" xfId="3" applyFont="1" applyFill="1" applyAlignment="1">
      <alignment horizontal="center"/>
    </xf>
  </cellXfs>
  <cellStyles count="23">
    <cellStyle name="20% - Accent1" xfId="8" builtinId="30" customBuiltin="1"/>
    <cellStyle name="20% - Accent2" xfId="10" builtinId="34" customBuiltin="1"/>
    <cellStyle name="20% - Accent3" xfId="12" builtinId="38" customBuiltin="1"/>
    <cellStyle name="20% - Accent4" xfId="14" builtinId="42" customBuiltin="1"/>
    <cellStyle name="20% - Accent5" xfId="16" builtinId="46" customBuiltin="1"/>
    <cellStyle name="20% - Accent6" xfId="18" builtinId="50" customBuiltin="1"/>
    <cellStyle name="40% - Accent1" xfId="9" builtinId="31" customBuiltin="1"/>
    <cellStyle name="40% - Accent2" xfId="11" builtinId="35" customBuiltin="1"/>
    <cellStyle name="40% - Accent3" xfId="13" builtinId="39" customBuiltin="1"/>
    <cellStyle name="40% - Accent4" xfId="15" builtinId="43" customBuiltin="1"/>
    <cellStyle name="40% - Accent5" xfId="17" builtinId="47" customBuiltin="1"/>
    <cellStyle name="40% - Accent6" xfId="19" builtinId="51" customBuiltin="1"/>
    <cellStyle name="Comma" xfId="7" builtinId="3"/>
    <cellStyle name="Comma 120" xfId="5"/>
    <cellStyle name="Currency 14" xfId="4"/>
    <cellStyle name="Editorial" xfId="22"/>
    <cellStyle name="ELLI Index" xfId="21"/>
    <cellStyle name="Index" xfId="20"/>
    <cellStyle name="Normal" xfId="0" builtinId="0"/>
    <cellStyle name="Normal 141" xfId="3"/>
    <cellStyle name="Normal 2" xfId="2"/>
    <cellStyle name="Percent" xfId="1" builtinId="5"/>
    <cellStyle name="Percent 35" xfId="6"/>
  </cellStyles>
  <dxfs count="70">
    <dxf>
      <numFmt numFmtId="172" formatCode="0.0"/>
      <alignment horizontal="center" vertical="bottom" textRotation="0" indent="0" justifyLastLine="0" shrinkToFit="0" readingOrder="0"/>
    </dxf>
    <dxf>
      <numFmt numFmtId="172" formatCode="0.0"/>
      <alignment horizontal="center" vertical="bottom" textRotation="0" indent="0" justifyLastLine="0" shrinkToFit="0" readingOrder="0"/>
    </dxf>
    <dxf>
      <numFmt numFmtId="172" formatCode="0.0"/>
      <alignment horizontal="center" vertical="bottom" textRotation="0" indent="0" justifyLastLine="0" shrinkToFit="0" readingOrder="0"/>
    </dxf>
    <dxf>
      <numFmt numFmtId="172" formatCode="0.0"/>
      <alignment horizontal="center" vertical="bottom" textRotation="0" indent="0" justifyLastLine="0" shrinkToFit="0" readingOrder="0"/>
    </dxf>
    <dxf>
      <numFmt numFmtId="172" formatCode="0.0"/>
      <alignment horizontal="center" vertical="bottom" textRotation="0" indent="0" justifyLastLine="0" shrinkToFit="0" readingOrder="0"/>
    </dxf>
    <dxf>
      <numFmt numFmtId="172" formatCode="0.0"/>
      <alignment horizontal="center" vertical="bottom" textRotation="0" indent="0" justifyLastLine="0" shrinkToFit="0" readingOrder="0"/>
    </dxf>
    <dxf>
      <numFmt numFmtId="172" formatCode="0.0"/>
      <alignment horizontal="center" vertical="bottom" textRotation="0" indent="0" justifyLastLine="0" shrinkToFit="0" readingOrder="0"/>
    </dxf>
    <dxf>
      <numFmt numFmtId="172" formatCode="0.0"/>
      <alignment horizontal="center" vertical="bottom" textRotation="0" wrapText="1" indent="0" justifyLastLine="0" shrinkToFit="0" readingOrder="0"/>
    </dxf>
    <dxf>
      <numFmt numFmtId="172" formatCode="0.0"/>
      <alignment horizontal="center" vertical="bottom" textRotation="0" wrapText="0" indent="0" justifyLastLine="0" shrinkToFit="0" readingOrder="0"/>
    </dxf>
    <dxf>
      <numFmt numFmtId="172" formatCode="0.0"/>
      <alignment horizontal="center" vertical="bottom" textRotation="0" wrapText="0" indent="0" justifyLastLine="0" shrinkToFit="0" readingOrder="0"/>
    </dxf>
    <dxf>
      <numFmt numFmtId="172" formatCode="0.0"/>
      <alignment horizontal="center" vertical="bottom" textRotation="0" wrapText="0" indent="0" justifyLastLine="0" shrinkToFit="0" readingOrder="0"/>
    </dxf>
    <dxf>
      <numFmt numFmtId="172" formatCode="0.0"/>
      <alignment horizontal="center" vertical="bottom" textRotation="0" wrapText="0" indent="0" justifyLastLine="0" shrinkToFit="0" readingOrder="0"/>
    </dxf>
    <dxf>
      <numFmt numFmtId="172" formatCode="0.0"/>
      <alignment horizontal="center" vertical="bottom" textRotation="0" wrapText="0" indent="0" justifyLastLine="0" shrinkToFit="0" readingOrder="0"/>
    </dxf>
    <dxf>
      <numFmt numFmtId="172" formatCode="0.0"/>
      <alignment horizontal="center" vertical="bottom" textRotation="0" wrapText="0" indent="0" justifyLastLine="0" shrinkToFit="0" readingOrder="0"/>
    </dxf>
    <dxf>
      <numFmt numFmtId="172" formatCode="0.0"/>
      <alignment horizontal="center" vertical="bottom" textRotation="0" wrapText="0" indent="0" justifyLastLine="0" shrinkToFit="0" readingOrder="0"/>
    </dxf>
    <dxf>
      <numFmt numFmtId="172" formatCode="0.0"/>
      <alignment horizontal="center" vertical="bottom" textRotation="0" wrapText="1" indent="0" justifyLastLine="0" shrinkToFit="0" readingOrder="0"/>
    </dxf>
    <dxf>
      <numFmt numFmtId="172" formatCode="0.0"/>
      <alignment horizontal="center" vertical="bottom" textRotation="0" wrapText="0" indent="0" justifyLastLine="0" shrinkToFit="0" readingOrder="0"/>
    </dxf>
    <dxf>
      <numFmt numFmtId="172" formatCode="0.0"/>
      <alignment horizontal="center" vertical="bottom" textRotation="0" wrapText="0" indent="0" justifyLastLine="0" shrinkToFit="0" readingOrder="0"/>
    </dxf>
    <dxf>
      <numFmt numFmtId="172" formatCode="0.0"/>
      <alignment horizontal="center" vertical="bottom" textRotation="0" wrapText="0" indent="0" justifyLastLine="0" shrinkToFit="0" readingOrder="0"/>
    </dxf>
    <dxf>
      <numFmt numFmtId="172" formatCode="0.0"/>
      <alignment horizontal="center" vertical="bottom" textRotation="0" wrapText="0" indent="0" justifyLastLine="0" shrinkToFit="0" readingOrder="0"/>
    </dxf>
    <dxf>
      <numFmt numFmtId="172" formatCode="0.0"/>
      <alignment horizontal="center" vertical="bottom" textRotation="0" wrapText="0" indent="0" justifyLastLine="0" shrinkToFit="0" readingOrder="0"/>
    </dxf>
    <dxf>
      <numFmt numFmtId="172" formatCode="0.0"/>
      <alignment horizontal="center" vertical="bottom" textRotation="0" wrapText="0" indent="0" justifyLastLine="0" shrinkToFit="0" readingOrder="0"/>
    </dxf>
    <dxf>
      <numFmt numFmtId="172" formatCode="0.0"/>
      <alignment horizontal="center" vertical="bottom" textRotation="0" wrapText="0" indent="0" justifyLastLine="0" shrinkToFit="0" readingOrder="0"/>
    </dxf>
    <dxf>
      <numFmt numFmtId="172" formatCode="0.0"/>
      <alignment horizontal="center" vertical="bottom" textRotation="0" wrapText="1" indent="0" justifyLastLine="0" shrinkToFit="0" readingOrder="0"/>
    </dxf>
    <dxf>
      <numFmt numFmtId="172" formatCode="0.0"/>
      <alignment horizontal="center" vertical="bottom" textRotation="0" wrapText="0" indent="0" justifyLastLine="0" shrinkToFit="0" readingOrder="0"/>
    </dxf>
    <dxf>
      <numFmt numFmtId="172" formatCode="0.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72" formatCode="0.0"/>
      <alignment horizontal="center" vertical="bottom" textRotation="0" wrapText="0" indent="0" justifyLastLine="0" shrinkToFit="0" readingOrder="0"/>
    </dxf>
    <dxf>
      <numFmt numFmtId="172" formatCode="0.0"/>
      <alignment horizontal="center" vertical="bottom" textRotation="0" wrapText="0" indent="0" justifyLastLine="0" shrinkToFit="0" readingOrder="0"/>
    </dxf>
    <dxf>
      <numFmt numFmtId="172" formatCode="0.0"/>
      <alignment horizontal="center" vertical="bottom" textRotation="0" wrapText="0" indent="0" justifyLastLine="0" shrinkToFit="0" readingOrder="0"/>
    </dxf>
    <dxf>
      <numFmt numFmtId="172" formatCode="0.0"/>
      <alignment horizontal="center" vertical="bottom" textRotation="0" wrapText="1" indent="0" justifyLastLine="0" shrinkToFit="0" readingOrder="0"/>
    </dxf>
    <dxf>
      <numFmt numFmtId="172" formatCode="0.0"/>
      <alignment horizontal="center" vertical="bottom" textRotation="0" wrapText="0" indent="0" justifyLastLine="0" shrinkToFit="0" readingOrder="0"/>
    </dxf>
    <dxf>
      <numFmt numFmtId="172" formatCode="0.0"/>
      <alignment horizontal="center" vertical="bottom" textRotation="0" wrapText="0" indent="0" justifyLastLine="0" shrinkToFit="0" readingOrder="0"/>
    </dxf>
    <dxf>
      <numFmt numFmtId="172" formatCode="0.0"/>
      <alignment horizontal="center" vertical="bottom" textRotation="0" wrapText="0" indent="0" justifyLastLine="0" shrinkToFit="0" readingOrder="0"/>
    </dxf>
    <dxf>
      <numFmt numFmtId="172" formatCode="0.0"/>
      <alignment horizontal="center" vertical="bottom" textRotation="0" wrapText="0" indent="0" justifyLastLine="0" shrinkToFit="0" readingOrder="0"/>
    </dxf>
    <dxf>
      <numFmt numFmtId="172" formatCode="0.0"/>
      <alignment horizontal="center" vertical="bottom" textRotation="0" wrapText="0" indent="0" justifyLastLine="0" shrinkToFit="0" readingOrder="0"/>
    </dxf>
    <dxf>
      <numFmt numFmtId="172" formatCode="0.0"/>
      <alignment horizontal="center" vertical="bottom" textRotation="0" wrapText="0" indent="0" justifyLastLine="0" shrinkToFit="0" readingOrder="0"/>
    </dxf>
    <dxf>
      <numFmt numFmtId="166" formatCode="[$-409]mmm\-yy;@"/>
      <alignment horizontal="righ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numFmt numFmtId="14" formatCode="0.00%"/>
    </dxf>
    <dxf>
      <alignment horizontal="center" vertical="bottom" textRotation="0" wrapText="1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numFmt numFmtId="22" formatCode="mmm\-yy"/>
    </dxf>
    <dxf>
      <alignment horizontal="center" vertical="bottom" textRotation="0" wrapText="1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numFmt numFmtId="22" formatCode="mmm\-yy"/>
    </dxf>
    <dxf>
      <alignment horizontal="center" vertical="bottom" textRotation="0" wrapText="1" indent="0" justifyLastLine="0" shrinkToFit="0" readingOrder="0"/>
    </dxf>
    <dxf>
      <numFmt numFmtId="14" formatCode="0.00%"/>
    </dxf>
    <dxf>
      <numFmt numFmtId="14" formatCode="0.00%"/>
    </dxf>
    <dxf>
      <numFmt numFmtId="14" formatCode="0.00%"/>
    </dxf>
    <dxf>
      <numFmt numFmtId="22" formatCode="mmm\-yy"/>
    </dxf>
    <dxf>
      <alignment horizontal="center" vertical="bottom" textRotation="0" wrapText="1" indent="0" justifyLastLine="0" shrinkToFit="0" readingOrder="0"/>
    </dxf>
    <dxf>
      <numFmt numFmtId="1" formatCode="0"/>
    </dxf>
    <dxf>
      <numFmt numFmtId="1" formatCode="0"/>
    </dxf>
    <dxf>
      <numFmt numFmtId="22" formatCode="mmm\-yy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F79646"/>
      <color rgb="FFCCCCCC"/>
      <color rgb="FFA89900"/>
      <color rgb="FFB89042"/>
      <color rgb="FFC10435"/>
      <color rgb="FFD1B76E"/>
      <color rgb="FF273529"/>
      <color rgb="FF6D6F7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58657993837726"/>
          <c:y val="5.1400701160942149E-2"/>
          <c:w val="0.86850037658336188"/>
          <c:h val="0.73199070209015693"/>
        </c:manualLayout>
      </c:layout>
      <c:lineChart>
        <c:grouping val="standard"/>
        <c:varyColors val="0"/>
        <c:ser>
          <c:idx val="0"/>
          <c:order val="0"/>
          <c:tx>
            <c:strRef>
              <c:f>'Yield to maturity'!$C$20</c:f>
              <c:strCache>
                <c:ptCount val="1"/>
                <c:pt idx="0">
                  <c:v>Middle Market</c:v>
                </c:pt>
              </c:strCache>
            </c:strRef>
          </c:tx>
          <c:spPr>
            <a:ln w="25400">
              <a:solidFill>
                <a:srgbClr val="273529"/>
              </a:solidFill>
              <a:prstDash val="solid"/>
            </a:ln>
          </c:spPr>
          <c:marker>
            <c:symbol val="none"/>
          </c:marker>
          <c:cat>
            <c:numRef>
              <c:f>'Yield to maturity'!$B$21:$B$2450</c:f>
              <c:numCache>
                <c:formatCode>[$-409]mmm\-yy;@</c:formatCode>
                <c:ptCount val="2238"/>
                <c:pt idx="0">
                  <c:v>41305</c:v>
                </c:pt>
                <c:pt idx="1">
                  <c:v>41333</c:v>
                </c:pt>
                <c:pt idx="2">
                  <c:v>41364</c:v>
                </c:pt>
                <c:pt idx="3">
                  <c:v>41394</c:v>
                </c:pt>
                <c:pt idx="4">
                  <c:v>41425</c:v>
                </c:pt>
                <c:pt idx="5">
                  <c:v>41455</c:v>
                </c:pt>
                <c:pt idx="6">
                  <c:v>41486</c:v>
                </c:pt>
                <c:pt idx="7">
                  <c:v>41517</c:v>
                </c:pt>
                <c:pt idx="8">
                  <c:v>41547</c:v>
                </c:pt>
                <c:pt idx="9">
                  <c:v>41578</c:v>
                </c:pt>
                <c:pt idx="10">
                  <c:v>41608</c:v>
                </c:pt>
                <c:pt idx="11">
                  <c:v>41639</c:v>
                </c:pt>
                <c:pt idx="12">
                  <c:v>41670</c:v>
                </c:pt>
                <c:pt idx="13">
                  <c:v>41698</c:v>
                </c:pt>
                <c:pt idx="14">
                  <c:v>41729</c:v>
                </c:pt>
                <c:pt idx="15">
                  <c:v>41759</c:v>
                </c:pt>
                <c:pt idx="16">
                  <c:v>41790</c:v>
                </c:pt>
                <c:pt idx="17">
                  <c:v>41820</c:v>
                </c:pt>
                <c:pt idx="18">
                  <c:v>41851</c:v>
                </c:pt>
                <c:pt idx="19">
                  <c:v>41882</c:v>
                </c:pt>
                <c:pt idx="20">
                  <c:v>41912</c:v>
                </c:pt>
                <c:pt idx="21">
                  <c:v>41943</c:v>
                </c:pt>
                <c:pt idx="22">
                  <c:v>41973</c:v>
                </c:pt>
                <c:pt idx="23">
                  <c:v>42004</c:v>
                </c:pt>
                <c:pt idx="24">
                  <c:v>42035</c:v>
                </c:pt>
                <c:pt idx="25">
                  <c:v>42063</c:v>
                </c:pt>
                <c:pt idx="26">
                  <c:v>42094</c:v>
                </c:pt>
                <c:pt idx="27">
                  <c:v>42124</c:v>
                </c:pt>
                <c:pt idx="28">
                  <c:v>42155</c:v>
                </c:pt>
                <c:pt idx="29">
                  <c:v>42185</c:v>
                </c:pt>
                <c:pt idx="30">
                  <c:v>42216</c:v>
                </c:pt>
                <c:pt idx="31">
                  <c:v>42247</c:v>
                </c:pt>
                <c:pt idx="32">
                  <c:v>42277</c:v>
                </c:pt>
                <c:pt idx="33">
                  <c:v>42308</c:v>
                </c:pt>
                <c:pt idx="34">
                  <c:v>42338</c:v>
                </c:pt>
                <c:pt idx="35">
                  <c:v>42369</c:v>
                </c:pt>
                <c:pt idx="36">
                  <c:v>42400</c:v>
                </c:pt>
              </c:numCache>
            </c:numRef>
          </c:cat>
          <c:val>
            <c:numRef>
              <c:f>'Yield to maturity'!$C$21:$C$2450</c:f>
              <c:numCache>
                <c:formatCode>0.00%</c:formatCode>
                <c:ptCount val="2238"/>
                <c:pt idx="0">
                  <c:v>7.2800000000000004E-2</c:v>
                </c:pt>
                <c:pt idx="1">
                  <c:v>6.54E-2</c:v>
                </c:pt>
                <c:pt idx="2">
                  <c:v>5.8999999999999997E-2</c:v>
                </c:pt>
                <c:pt idx="3">
                  <c:v>6.2E-2</c:v>
                </c:pt>
                <c:pt idx="4">
                  <c:v>6.9699999999999998E-2</c:v>
                </c:pt>
                <c:pt idx="5">
                  <c:v>7.0499999999999993E-2</c:v>
                </c:pt>
                <c:pt idx="6">
                  <c:v>6.6400000000000001E-2</c:v>
                </c:pt>
                <c:pt idx="7">
                  <c:v>6.0999999999999999E-2</c:v>
                </c:pt>
                <c:pt idx="8">
                  <c:v>5.4600000000000003E-2</c:v>
                </c:pt>
                <c:pt idx="9">
                  <c:v>6.0400000000000002E-2</c:v>
                </c:pt>
                <c:pt idx="10">
                  <c:v>6.0999999999999999E-2</c:v>
                </c:pt>
                <c:pt idx="11">
                  <c:v>6.8500000000000005E-2</c:v>
                </c:pt>
                <c:pt idx="12">
                  <c:v>6.8900000000000003E-2</c:v>
                </c:pt>
                <c:pt idx="13">
                  <c:v>6.6299999999999998E-2</c:v>
                </c:pt>
                <c:pt idx="14">
                  <c:v>6.4899999999999999E-2</c:v>
                </c:pt>
                <c:pt idx="15">
                  <c:v>5.8200000000000002E-2</c:v>
                </c:pt>
                <c:pt idx="16">
                  <c:v>5.7500000000000002E-2</c:v>
                </c:pt>
                <c:pt idx="17">
                  <c:v>5.9499999999999997E-2</c:v>
                </c:pt>
                <c:pt idx="18">
                  <c:v>5.96E-2</c:v>
                </c:pt>
                <c:pt idx="19">
                  <c:v>6.1800000000000001E-2</c:v>
                </c:pt>
                <c:pt idx="20">
                  <c:v>6.2100000000000002E-2</c:v>
                </c:pt>
                <c:pt idx="21">
                  <c:v>6.8099999999999994E-2</c:v>
                </c:pt>
                <c:pt idx="22">
                  <c:v>6.4199999999999993E-2</c:v>
                </c:pt>
                <c:pt idx="23">
                  <c:v>6.6400000000000001E-2</c:v>
                </c:pt>
                <c:pt idx="24">
                  <c:v>6.6400000000000001E-2</c:v>
                </c:pt>
                <c:pt idx="25">
                  <c:v>7.0092222222222222E-2</c:v>
                </c:pt>
                <c:pt idx="26">
                  <c:v>6.7400000000000002E-2</c:v>
                </c:pt>
                <c:pt idx="27">
                  <c:v>5.8200000000000002E-2</c:v>
                </c:pt>
                <c:pt idx="28">
                  <c:v>6.3299999999999995E-2</c:v>
                </c:pt>
                <c:pt idx="29">
                  <c:v>6.2899999999999998E-2</c:v>
                </c:pt>
                <c:pt idx="30">
                  <c:v>6.3600000000000004E-2</c:v>
                </c:pt>
                <c:pt idx="31">
                  <c:v>6.1600000000000002E-2</c:v>
                </c:pt>
                <c:pt idx="32">
                  <c:v>6.3E-2</c:v>
                </c:pt>
                <c:pt idx="33">
                  <c:v>6.3600000000000004E-2</c:v>
                </c:pt>
                <c:pt idx="34">
                  <c:v>6.59E-2</c:v>
                </c:pt>
                <c:pt idx="35">
                  <c:v>6.3500000000000001E-2</c:v>
                </c:pt>
                <c:pt idx="36">
                  <c:v>6.6369999999999998E-2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55-486C-8841-50E83C2B19CF}"/>
            </c:ext>
          </c:extLst>
        </c:ser>
        <c:ser>
          <c:idx val="2"/>
          <c:order val="1"/>
          <c:tx>
            <c:strRef>
              <c:f>'Yield to maturity'!$E$20</c:f>
              <c:strCache>
                <c:ptCount val="1"/>
                <c:pt idx="0">
                  <c:v>Large Corp Single-B</c:v>
                </c:pt>
              </c:strCache>
            </c:strRef>
          </c:tx>
          <c:spPr>
            <a:ln w="25400">
              <a:solidFill>
                <a:srgbClr val="6D6F71"/>
              </a:solidFill>
              <a:prstDash val="dash"/>
            </a:ln>
          </c:spPr>
          <c:marker>
            <c:symbol val="none"/>
          </c:marker>
          <c:cat>
            <c:numRef>
              <c:f>'Yield to maturity'!$B$21:$B$2450</c:f>
              <c:numCache>
                <c:formatCode>[$-409]mmm\-yy;@</c:formatCode>
                <c:ptCount val="2238"/>
                <c:pt idx="0">
                  <c:v>41305</c:v>
                </c:pt>
                <c:pt idx="1">
                  <c:v>41333</c:v>
                </c:pt>
                <c:pt idx="2">
                  <c:v>41364</c:v>
                </c:pt>
                <c:pt idx="3">
                  <c:v>41394</c:v>
                </c:pt>
                <c:pt idx="4">
                  <c:v>41425</c:v>
                </c:pt>
                <c:pt idx="5">
                  <c:v>41455</c:v>
                </c:pt>
                <c:pt idx="6">
                  <c:v>41486</c:v>
                </c:pt>
                <c:pt idx="7">
                  <c:v>41517</c:v>
                </c:pt>
                <c:pt idx="8">
                  <c:v>41547</c:v>
                </c:pt>
                <c:pt idx="9">
                  <c:v>41578</c:v>
                </c:pt>
                <c:pt idx="10">
                  <c:v>41608</c:v>
                </c:pt>
                <c:pt idx="11">
                  <c:v>41639</c:v>
                </c:pt>
                <c:pt idx="12">
                  <c:v>41670</c:v>
                </c:pt>
                <c:pt idx="13">
                  <c:v>41698</c:v>
                </c:pt>
                <c:pt idx="14">
                  <c:v>41729</c:v>
                </c:pt>
                <c:pt idx="15">
                  <c:v>41759</c:v>
                </c:pt>
                <c:pt idx="16">
                  <c:v>41790</c:v>
                </c:pt>
                <c:pt idx="17">
                  <c:v>41820</c:v>
                </c:pt>
                <c:pt idx="18">
                  <c:v>41851</c:v>
                </c:pt>
                <c:pt idx="19">
                  <c:v>41882</c:v>
                </c:pt>
                <c:pt idx="20">
                  <c:v>41912</c:v>
                </c:pt>
                <c:pt idx="21">
                  <c:v>41943</c:v>
                </c:pt>
                <c:pt idx="22">
                  <c:v>41973</c:v>
                </c:pt>
                <c:pt idx="23">
                  <c:v>42004</c:v>
                </c:pt>
                <c:pt idx="24">
                  <c:v>42035</c:v>
                </c:pt>
                <c:pt idx="25">
                  <c:v>42063</c:v>
                </c:pt>
                <c:pt idx="26">
                  <c:v>42094</c:v>
                </c:pt>
                <c:pt idx="27">
                  <c:v>42124</c:v>
                </c:pt>
                <c:pt idx="28">
                  <c:v>42155</c:v>
                </c:pt>
                <c:pt idx="29">
                  <c:v>42185</c:v>
                </c:pt>
                <c:pt idx="30">
                  <c:v>42216</c:v>
                </c:pt>
                <c:pt idx="31">
                  <c:v>42247</c:v>
                </c:pt>
                <c:pt idx="32">
                  <c:v>42277</c:v>
                </c:pt>
                <c:pt idx="33">
                  <c:v>42308</c:v>
                </c:pt>
                <c:pt idx="34">
                  <c:v>42338</c:v>
                </c:pt>
                <c:pt idx="35">
                  <c:v>42369</c:v>
                </c:pt>
                <c:pt idx="36">
                  <c:v>42400</c:v>
                </c:pt>
              </c:numCache>
            </c:numRef>
          </c:cat>
          <c:val>
            <c:numRef>
              <c:f>'Yield to maturity'!$E$21:$E$2450</c:f>
              <c:numCache>
                <c:formatCode>0.00%</c:formatCode>
                <c:ptCount val="2238"/>
                <c:pt idx="0">
                  <c:v>5.0200000000000002E-2</c:v>
                </c:pt>
                <c:pt idx="1">
                  <c:v>5.1799999999999999E-2</c:v>
                </c:pt>
                <c:pt idx="2">
                  <c:v>5.3900000000000003E-2</c:v>
                </c:pt>
                <c:pt idx="3">
                  <c:v>5.0999999999999997E-2</c:v>
                </c:pt>
                <c:pt idx="4">
                  <c:v>5.0099999999999999E-2</c:v>
                </c:pt>
                <c:pt idx="5">
                  <c:v>5.5800000000000002E-2</c:v>
                </c:pt>
                <c:pt idx="6">
                  <c:v>5.4899999999999997E-2</c:v>
                </c:pt>
                <c:pt idx="7">
                  <c:v>5.0900000000000001E-2</c:v>
                </c:pt>
                <c:pt idx="8">
                  <c:v>5.2999999999999999E-2</c:v>
                </c:pt>
                <c:pt idx="9">
                  <c:v>5.33E-2</c:v>
                </c:pt>
                <c:pt idx="10">
                  <c:v>4.8599999999999997E-2</c:v>
                </c:pt>
                <c:pt idx="11">
                  <c:v>4.8599999999999997E-2</c:v>
                </c:pt>
                <c:pt idx="12">
                  <c:v>4.8020000000000007E-2</c:v>
                </c:pt>
                <c:pt idx="13">
                  <c:v>4.99E-2</c:v>
                </c:pt>
                <c:pt idx="14">
                  <c:v>4.8399999999999999E-2</c:v>
                </c:pt>
                <c:pt idx="15">
                  <c:v>5.3798703703703703E-2</c:v>
                </c:pt>
                <c:pt idx="16">
                  <c:v>5.6500000000000002E-2</c:v>
                </c:pt>
                <c:pt idx="17">
                  <c:v>5.3204081632653055E-2</c:v>
                </c:pt>
                <c:pt idx="18">
                  <c:v>5.2400000000000002E-2</c:v>
                </c:pt>
                <c:pt idx="19">
                  <c:v>5.5599999999999997E-2</c:v>
                </c:pt>
                <c:pt idx="20">
                  <c:v>5.5599999999999997E-2</c:v>
                </c:pt>
                <c:pt idx="21">
                  <c:v>6.54E-2</c:v>
                </c:pt>
                <c:pt idx="22">
                  <c:v>6.0999999999999999E-2</c:v>
                </c:pt>
                <c:pt idx="23">
                  <c:v>6.2799999999999995E-2</c:v>
                </c:pt>
                <c:pt idx="24">
                  <c:v>6.4031212000000004E-2</c:v>
                </c:pt>
                <c:pt idx="25">
                  <c:v>5.7571764999999997E-2</c:v>
                </c:pt>
                <c:pt idx="26">
                  <c:v>5.2027428571428579E-2</c:v>
                </c:pt>
                <c:pt idx="27">
                  <c:v>5.1357358490566038E-2</c:v>
                </c:pt>
                <c:pt idx="28">
                  <c:v>5.0500000000000003E-2</c:v>
                </c:pt>
                <c:pt idx="29">
                  <c:v>5.3600000000000002E-2</c:v>
                </c:pt>
                <c:pt idx="30">
                  <c:v>5.3940217391304349E-2</c:v>
                </c:pt>
                <c:pt idx="31">
                  <c:v>5.121450000000001E-2</c:v>
                </c:pt>
                <c:pt idx="32">
                  <c:v>6.2271250000000007E-2</c:v>
                </c:pt>
                <c:pt idx="33">
                  <c:v>6.2189444444444443E-2</c:v>
                </c:pt>
                <c:pt idx="34">
                  <c:v>6.2327894736842089E-2</c:v>
                </c:pt>
                <c:pt idx="35">
                  <c:v>5.9096428571428571E-2</c:v>
                </c:pt>
                <c:pt idx="36">
                  <c:v>6.3945384615384626E-2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555-486C-8841-50E83C2B1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391296"/>
        <c:axId val="222405376"/>
      </c:lineChart>
      <c:scatterChart>
        <c:scatterStyle val="lineMarker"/>
        <c:varyColors val="0"/>
        <c:ser>
          <c:idx val="3"/>
          <c:order val="2"/>
          <c:tx>
            <c:strRef>
              <c:f>'Yield to maturity'!$F$19</c:f>
              <c:strCache>
                <c:ptCount val="1"/>
                <c:pt idx="0">
                  <c:v>Mesa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'Yield to maturity'!$B$21:$B$2450</c:f>
              <c:numCache>
                <c:formatCode>[$-409]mmm\-yy;@</c:formatCode>
                <c:ptCount val="2238"/>
                <c:pt idx="0">
                  <c:v>41305</c:v>
                </c:pt>
                <c:pt idx="1">
                  <c:v>41333</c:v>
                </c:pt>
                <c:pt idx="2">
                  <c:v>41364</c:v>
                </c:pt>
                <c:pt idx="3">
                  <c:v>41394</c:v>
                </c:pt>
                <c:pt idx="4">
                  <c:v>41425</c:v>
                </c:pt>
                <c:pt idx="5">
                  <c:v>41455</c:v>
                </c:pt>
                <c:pt idx="6">
                  <c:v>41486</c:v>
                </c:pt>
                <c:pt idx="7">
                  <c:v>41517</c:v>
                </c:pt>
                <c:pt idx="8">
                  <c:v>41547</c:v>
                </c:pt>
                <c:pt idx="9">
                  <c:v>41578</c:v>
                </c:pt>
                <c:pt idx="10">
                  <c:v>41608</c:v>
                </c:pt>
                <c:pt idx="11">
                  <c:v>41639</c:v>
                </c:pt>
                <c:pt idx="12">
                  <c:v>41670</c:v>
                </c:pt>
                <c:pt idx="13">
                  <c:v>41698</c:v>
                </c:pt>
                <c:pt idx="14">
                  <c:v>41729</c:v>
                </c:pt>
                <c:pt idx="15">
                  <c:v>41759</c:v>
                </c:pt>
                <c:pt idx="16">
                  <c:v>41790</c:v>
                </c:pt>
                <c:pt idx="17">
                  <c:v>41820</c:v>
                </c:pt>
                <c:pt idx="18">
                  <c:v>41851</c:v>
                </c:pt>
                <c:pt idx="19">
                  <c:v>41882</c:v>
                </c:pt>
                <c:pt idx="20">
                  <c:v>41912</c:v>
                </c:pt>
                <c:pt idx="21">
                  <c:v>41943</c:v>
                </c:pt>
                <c:pt idx="22">
                  <c:v>41973</c:v>
                </c:pt>
                <c:pt idx="23">
                  <c:v>42004</c:v>
                </c:pt>
                <c:pt idx="24">
                  <c:v>42035</c:v>
                </c:pt>
                <c:pt idx="25">
                  <c:v>42063</c:v>
                </c:pt>
                <c:pt idx="26">
                  <c:v>42094</c:v>
                </c:pt>
                <c:pt idx="27">
                  <c:v>42124</c:v>
                </c:pt>
                <c:pt idx="28">
                  <c:v>42155</c:v>
                </c:pt>
                <c:pt idx="29">
                  <c:v>42185</c:v>
                </c:pt>
                <c:pt idx="30">
                  <c:v>42216</c:v>
                </c:pt>
                <c:pt idx="31">
                  <c:v>42247</c:v>
                </c:pt>
                <c:pt idx="32">
                  <c:v>42277</c:v>
                </c:pt>
                <c:pt idx="33">
                  <c:v>42308</c:v>
                </c:pt>
                <c:pt idx="34">
                  <c:v>42338</c:v>
                </c:pt>
                <c:pt idx="35">
                  <c:v>42369</c:v>
                </c:pt>
                <c:pt idx="36">
                  <c:v>42400</c:v>
                </c:pt>
              </c:numCache>
            </c:numRef>
          </c:xVal>
          <c:yVal>
            <c:numRef>
              <c:f>'Yield to maturity'!$F$21:$F$2450</c:f>
              <c:numCache>
                <c:formatCode>0.00%</c:formatCode>
                <c:ptCount val="2238"/>
                <c:pt idx="14">
                  <c:v>0.115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555-486C-8841-50E83C2B19CF}"/>
            </c:ext>
          </c:extLst>
        </c:ser>
        <c:ser>
          <c:idx val="4"/>
          <c:order val="3"/>
          <c:tx>
            <c:strRef>
              <c:f>'Yield to maturity'!$G$19</c:f>
              <c:strCache>
                <c:ptCount val="1"/>
                <c:pt idx="0">
                  <c:v>Corpus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00B050"/>
              </a:solidFill>
            </c:spPr>
          </c:marker>
          <c:dPt>
            <c:idx val="206"/>
            <c:marker>
              <c:symbol val="triangle"/>
              <c:size val="8"/>
              <c:spPr>
                <a:solidFill>
                  <a:srgbClr val="B89042"/>
                </a:solidFill>
                <a:ln>
                  <a:noFill/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0555-486C-8841-50E83C2B19CF}"/>
              </c:ext>
            </c:extLst>
          </c:dPt>
          <c:xVal>
            <c:numRef>
              <c:f>'Yield to maturity'!$B$21:$B$2450</c:f>
              <c:numCache>
                <c:formatCode>[$-409]mmm\-yy;@</c:formatCode>
                <c:ptCount val="2238"/>
                <c:pt idx="0">
                  <c:v>41305</c:v>
                </c:pt>
                <c:pt idx="1">
                  <c:v>41333</c:v>
                </c:pt>
                <c:pt idx="2">
                  <c:v>41364</c:v>
                </c:pt>
                <c:pt idx="3">
                  <c:v>41394</c:v>
                </c:pt>
                <c:pt idx="4">
                  <c:v>41425</c:v>
                </c:pt>
                <c:pt idx="5">
                  <c:v>41455</c:v>
                </c:pt>
                <c:pt idx="6">
                  <c:v>41486</c:v>
                </c:pt>
                <c:pt idx="7">
                  <c:v>41517</c:v>
                </c:pt>
                <c:pt idx="8">
                  <c:v>41547</c:v>
                </c:pt>
                <c:pt idx="9">
                  <c:v>41578</c:v>
                </c:pt>
                <c:pt idx="10">
                  <c:v>41608</c:v>
                </c:pt>
                <c:pt idx="11">
                  <c:v>41639</c:v>
                </c:pt>
                <c:pt idx="12">
                  <c:v>41670</c:v>
                </c:pt>
                <c:pt idx="13">
                  <c:v>41698</c:v>
                </c:pt>
                <c:pt idx="14">
                  <c:v>41729</c:v>
                </c:pt>
                <c:pt idx="15">
                  <c:v>41759</c:v>
                </c:pt>
                <c:pt idx="16">
                  <c:v>41790</c:v>
                </c:pt>
                <c:pt idx="17">
                  <c:v>41820</c:v>
                </c:pt>
                <c:pt idx="18">
                  <c:v>41851</c:v>
                </c:pt>
                <c:pt idx="19">
                  <c:v>41882</c:v>
                </c:pt>
                <c:pt idx="20">
                  <c:v>41912</c:v>
                </c:pt>
                <c:pt idx="21">
                  <c:v>41943</c:v>
                </c:pt>
                <c:pt idx="22">
                  <c:v>41973</c:v>
                </c:pt>
                <c:pt idx="23">
                  <c:v>42004</c:v>
                </c:pt>
                <c:pt idx="24">
                  <c:v>42035</c:v>
                </c:pt>
                <c:pt idx="25">
                  <c:v>42063</c:v>
                </c:pt>
                <c:pt idx="26">
                  <c:v>42094</c:v>
                </c:pt>
                <c:pt idx="27">
                  <c:v>42124</c:v>
                </c:pt>
                <c:pt idx="28">
                  <c:v>42155</c:v>
                </c:pt>
                <c:pt idx="29">
                  <c:v>42185</c:v>
                </c:pt>
                <c:pt idx="30">
                  <c:v>42216</c:v>
                </c:pt>
                <c:pt idx="31">
                  <c:v>42247</c:v>
                </c:pt>
                <c:pt idx="32">
                  <c:v>42277</c:v>
                </c:pt>
                <c:pt idx="33">
                  <c:v>42308</c:v>
                </c:pt>
                <c:pt idx="34">
                  <c:v>42338</c:v>
                </c:pt>
                <c:pt idx="35">
                  <c:v>42369</c:v>
                </c:pt>
                <c:pt idx="36">
                  <c:v>42400</c:v>
                </c:pt>
              </c:numCache>
            </c:numRef>
          </c:xVal>
          <c:yVal>
            <c:numRef>
              <c:f>'Yield to maturity'!$G$21:$G$2450</c:f>
              <c:numCache>
                <c:formatCode>0.00%</c:formatCode>
                <c:ptCount val="2238"/>
                <c:pt idx="14">
                  <c:v>0.108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555-486C-8841-50E83C2B19CF}"/>
            </c:ext>
          </c:extLst>
        </c:ser>
        <c:ser>
          <c:idx val="5"/>
          <c:order val="4"/>
          <c:tx>
            <c:strRef>
              <c:f>'Yield to maturity'!$H$19</c:f>
              <c:strCache>
                <c:ptCount val="1"/>
                <c:pt idx="0">
                  <c:v>Encore</c:v>
                </c:pt>
              </c:strCache>
            </c:strRef>
          </c:tx>
          <c:spPr>
            <a:ln w="25400">
              <a:noFill/>
            </a:ln>
          </c:spPr>
          <c:marker>
            <c:spPr>
              <a:solidFill>
                <a:srgbClr val="C10435"/>
              </a:solidFill>
              <a:ln>
                <a:noFill/>
              </a:ln>
            </c:spPr>
          </c:marker>
          <c:xVal>
            <c:numRef>
              <c:f>'Yield to maturity'!$B$21:$B$2450</c:f>
              <c:numCache>
                <c:formatCode>[$-409]mmm\-yy;@</c:formatCode>
                <c:ptCount val="2238"/>
                <c:pt idx="0">
                  <c:v>41305</c:v>
                </c:pt>
                <c:pt idx="1">
                  <c:v>41333</c:v>
                </c:pt>
                <c:pt idx="2">
                  <c:v>41364</c:v>
                </c:pt>
                <c:pt idx="3">
                  <c:v>41394</c:v>
                </c:pt>
                <c:pt idx="4">
                  <c:v>41425</c:v>
                </c:pt>
                <c:pt idx="5">
                  <c:v>41455</c:v>
                </c:pt>
                <c:pt idx="6">
                  <c:v>41486</c:v>
                </c:pt>
                <c:pt idx="7">
                  <c:v>41517</c:v>
                </c:pt>
                <c:pt idx="8">
                  <c:v>41547</c:v>
                </c:pt>
                <c:pt idx="9">
                  <c:v>41578</c:v>
                </c:pt>
                <c:pt idx="10">
                  <c:v>41608</c:v>
                </c:pt>
                <c:pt idx="11">
                  <c:v>41639</c:v>
                </c:pt>
                <c:pt idx="12">
                  <c:v>41670</c:v>
                </c:pt>
                <c:pt idx="13">
                  <c:v>41698</c:v>
                </c:pt>
                <c:pt idx="14">
                  <c:v>41729</c:v>
                </c:pt>
                <c:pt idx="15">
                  <c:v>41759</c:v>
                </c:pt>
                <c:pt idx="16">
                  <c:v>41790</c:v>
                </c:pt>
                <c:pt idx="17">
                  <c:v>41820</c:v>
                </c:pt>
                <c:pt idx="18">
                  <c:v>41851</c:v>
                </c:pt>
                <c:pt idx="19">
                  <c:v>41882</c:v>
                </c:pt>
                <c:pt idx="20">
                  <c:v>41912</c:v>
                </c:pt>
                <c:pt idx="21">
                  <c:v>41943</c:v>
                </c:pt>
                <c:pt idx="22">
                  <c:v>41973</c:v>
                </c:pt>
                <c:pt idx="23">
                  <c:v>42004</c:v>
                </c:pt>
                <c:pt idx="24">
                  <c:v>42035</c:v>
                </c:pt>
                <c:pt idx="25">
                  <c:v>42063</c:v>
                </c:pt>
                <c:pt idx="26">
                  <c:v>42094</c:v>
                </c:pt>
                <c:pt idx="27">
                  <c:v>42124</c:v>
                </c:pt>
                <c:pt idx="28">
                  <c:v>42155</c:v>
                </c:pt>
                <c:pt idx="29">
                  <c:v>42185</c:v>
                </c:pt>
                <c:pt idx="30">
                  <c:v>42216</c:v>
                </c:pt>
                <c:pt idx="31">
                  <c:v>42247</c:v>
                </c:pt>
                <c:pt idx="32">
                  <c:v>42277</c:v>
                </c:pt>
                <c:pt idx="33">
                  <c:v>42308</c:v>
                </c:pt>
                <c:pt idx="34">
                  <c:v>42338</c:v>
                </c:pt>
                <c:pt idx="35">
                  <c:v>42369</c:v>
                </c:pt>
                <c:pt idx="36">
                  <c:v>42400</c:v>
                </c:pt>
              </c:numCache>
            </c:numRef>
          </c:xVal>
          <c:yVal>
            <c:numRef>
              <c:f>'Yield to maturity'!$H$21:$H$2450</c:f>
              <c:numCache>
                <c:formatCode>0.00%</c:formatCode>
                <c:ptCount val="2238"/>
                <c:pt idx="18">
                  <c:v>0.11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555-486C-8841-50E83C2B19CF}"/>
            </c:ext>
          </c:extLst>
        </c:ser>
        <c:ser>
          <c:idx val="6"/>
          <c:order val="5"/>
          <c:tx>
            <c:strRef>
              <c:f>'Yield to maturity'!$I$19</c:f>
              <c:strCache>
                <c:ptCount val="1"/>
                <c:pt idx="0">
                  <c:v>Buffalo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8"/>
            <c:spPr>
              <a:solidFill>
                <a:srgbClr val="A89900"/>
              </a:solidFill>
              <a:ln>
                <a:noFill/>
              </a:ln>
            </c:spPr>
          </c:marker>
          <c:xVal>
            <c:numRef>
              <c:f>'Yield to maturity'!$B$21:$B$2450</c:f>
              <c:numCache>
                <c:formatCode>[$-409]mmm\-yy;@</c:formatCode>
                <c:ptCount val="2238"/>
                <c:pt idx="0">
                  <c:v>41305</c:v>
                </c:pt>
                <c:pt idx="1">
                  <c:v>41333</c:v>
                </c:pt>
                <c:pt idx="2">
                  <c:v>41364</c:v>
                </c:pt>
                <c:pt idx="3">
                  <c:v>41394</c:v>
                </c:pt>
                <c:pt idx="4">
                  <c:v>41425</c:v>
                </c:pt>
                <c:pt idx="5">
                  <c:v>41455</c:v>
                </c:pt>
                <c:pt idx="6">
                  <c:v>41486</c:v>
                </c:pt>
                <c:pt idx="7">
                  <c:v>41517</c:v>
                </c:pt>
                <c:pt idx="8">
                  <c:v>41547</c:v>
                </c:pt>
                <c:pt idx="9">
                  <c:v>41578</c:v>
                </c:pt>
                <c:pt idx="10">
                  <c:v>41608</c:v>
                </c:pt>
                <c:pt idx="11">
                  <c:v>41639</c:v>
                </c:pt>
                <c:pt idx="12">
                  <c:v>41670</c:v>
                </c:pt>
                <c:pt idx="13">
                  <c:v>41698</c:v>
                </c:pt>
                <c:pt idx="14">
                  <c:v>41729</c:v>
                </c:pt>
                <c:pt idx="15">
                  <c:v>41759</c:v>
                </c:pt>
                <c:pt idx="16">
                  <c:v>41790</c:v>
                </c:pt>
                <c:pt idx="17">
                  <c:v>41820</c:v>
                </c:pt>
                <c:pt idx="18">
                  <c:v>41851</c:v>
                </c:pt>
                <c:pt idx="19">
                  <c:v>41882</c:v>
                </c:pt>
                <c:pt idx="20">
                  <c:v>41912</c:v>
                </c:pt>
                <c:pt idx="21">
                  <c:v>41943</c:v>
                </c:pt>
                <c:pt idx="22">
                  <c:v>41973</c:v>
                </c:pt>
                <c:pt idx="23">
                  <c:v>42004</c:v>
                </c:pt>
                <c:pt idx="24">
                  <c:v>42035</c:v>
                </c:pt>
                <c:pt idx="25">
                  <c:v>42063</c:v>
                </c:pt>
                <c:pt idx="26">
                  <c:v>42094</c:v>
                </c:pt>
                <c:pt idx="27">
                  <c:v>42124</c:v>
                </c:pt>
                <c:pt idx="28">
                  <c:v>42155</c:v>
                </c:pt>
                <c:pt idx="29">
                  <c:v>42185</c:v>
                </c:pt>
                <c:pt idx="30">
                  <c:v>42216</c:v>
                </c:pt>
                <c:pt idx="31">
                  <c:v>42247</c:v>
                </c:pt>
                <c:pt idx="32">
                  <c:v>42277</c:v>
                </c:pt>
                <c:pt idx="33">
                  <c:v>42308</c:v>
                </c:pt>
                <c:pt idx="34">
                  <c:v>42338</c:v>
                </c:pt>
                <c:pt idx="35">
                  <c:v>42369</c:v>
                </c:pt>
                <c:pt idx="36">
                  <c:v>42400</c:v>
                </c:pt>
              </c:numCache>
            </c:numRef>
          </c:xVal>
          <c:yVal>
            <c:numRef>
              <c:f>'Yield to maturity'!$I$21:$I$2450</c:f>
              <c:numCache>
                <c:formatCode>0.00%</c:formatCode>
                <c:ptCount val="2238"/>
                <c:pt idx="20">
                  <c:v>0.125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0555-486C-8841-50E83C2B19CF}"/>
            </c:ext>
          </c:extLst>
        </c:ser>
        <c:ser>
          <c:idx val="1"/>
          <c:order val="6"/>
          <c:tx>
            <c:strRef>
              <c:f>'Yield to maturity'!$J$19</c:f>
              <c:strCache>
                <c:ptCount val="1"/>
                <c:pt idx="0">
                  <c:v>Magnolia</c:v>
                </c:pt>
              </c:strCache>
            </c:strRef>
          </c:tx>
          <c:marker>
            <c:symbol val="dash"/>
            <c:size val="5"/>
            <c:spPr>
              <a:ln w="25400" cmpd="sng">
                <a:solidFill>
                  <a:srgbClr val="A89900"/>
                </a:solidFill>
              </a:ln>
            </c:spPr>
          </c:marker>
          <c:xVal>
            <c:numRef>
              <c:f>'Yield to maturity'!$B$21:$B$2450</c:f>
              <c:numCache>
                <c:formatCode>[$-409]mmm\-yy;@</c:formatCode>
                <c:ptCount val="2238"/>
                <c:pt idx="0">
                  <c:v>41305</c:v>
                </c:pt>
                <c:pt idx="1">
                  <c:v>41333</c:v>
                </c:pt>
                <c:pt idx="2">
                  <c:v>41364</c:v>
                </c:pt>
                <c:pt idx="3">
                  <c:v>41394</c:v>
                </c:pt>
                <c:pt idx="4">
                  <c:v>41425</c:v>
                </c:pt>
                <c:pt idx="5">
                  <c:v>41455</c:v>
                </c:pt>
                <c:pt idx="6">
                  <c:v>41486</c:v>
                </c:pt>
                <c:pt idx="7">
                  <c:v>41517</c:v>
                </c:pt>
                <c:pt idx="8">
                  <c:v>41547</c:v>
                </c:pt>
                <c:pt idx="9">
                  <c:v>41578</c:v>
                </c:pt>
                <c:pt idx="10">
                  <c:v>41608</c:v>
                </c:pt>
                <c:pt idx="11">
                  <c:v>41639</c:v>
                </c:pt>
                <c:pt idx="12">
                  <c:v>41670</c:v>
                </c:pt>
                <c:pt idx="13">
                  <c:v>41698</c:v>
                </c:pt>
                <c:pt idx="14">
                  <c:v>41729</c:v>
                </c:pt>
                <c:pt idx="15">
                  <c:v>41759</c:v>
                </c:pt>
                <c:pt idx="16">
                  <c:v>41790</c:v>
                </c:pt>
                <c:pt idx="17">
                  <c:v>41820</c:v>
                </c:pt>
                <c:pt idx="18">
                  <c:v>41851</c:v>
                </c:pt>
                <c:pt idx="19">
                  <c:v>41882</c:v>
                </c:pt>
                <c:pt idx="20">
                  <c:v>41912</c:v>
                </c:pt>
                <c:pt idx="21">
                  <c:v>41943</c:v>
                </c:pt>
                <c:pt idx="22">
                  <c:v>41973</c:v>
                </c:pt>
                <c:pt idx="23">
                  <c:v>42004</c:v>
                </c:pt>
                <c:pt idx="24">
                  <c:v>42035</c:v>
                </c:pt>
                <c:pt idx="25">
                  <c:v>42063</c:v>
                </c:pt>
                <c:pt idx="26">
                  <c:v>42094</c:v>
                </c:pt>
                <c:pt idx="27">
                  <c:v>42124</c:v>
                </c:pt>
                <c:pt idx="28">
                  <c:v>42155</c:v>
                </c:pt>
                <c:pt idx="29">
                  <c:v>42185</c:v>
                </c:pt>
                <c:pt idx="30">
                  <c:v>42216</c:v>
                </c:pt>
                <c:pt idx="31">
                  <c:v>42247</c:v>
                </c:pt>
                <c:pt idx="32">
                  <c:v>42277</c:v>
                </c:pt>
                <c:pt idx="33">
                  <c:v>42308</c:v>
                </c:pt>
                <c:pt idx="34">
                  <c:v>42338</c:v>
                </c:pt>
                <c:pt idx="35">
                  <c:v>42369</c:v>
                </c:pt>
                <c:pt idx="36">
                  <c:v>42400</c:v>
                </c:pt>
              </c:numCache>
            </c:numRef>
          </c:xVal>
          <c:yVal>
            <c:numRef>
              <c:f>'Yield to maturity'!$J$21:$J$2450</c:f>
              <c:numCache>
                <c:formatCode>0.00%</c:formatCode>
                <c:ptCount val="2238"/>
                <c:pt idx="26">
                  <c:v>7.1999999999999995E-2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0555-486C-8841-50E83C2B19CF}"/>
            </c:ext>
          </c:extLst>
        </c:ser>
        <c:ser>
          <c:idx val="7"/>
          <c:order val="7"/>
          <c:tx>
            <c:strRef>
              <c:f>'Yield to maturity'!$K$19</c:f>
              <c:strCache>
                <c:ptCount val="1"/>
                <c:pt idx="0">
                  <c:v>AEC</c:v>
                </c:pt>
              </c:strCache>
            </c:strRef>
          </c:tx>
          <c:marker>
            <c:symbol val="none"/>
          </c:marker>
          <c:dPt>
            <c:idx val="27"/>
            <c:marker>
              <c:symbol val="star"/>
              <c:size val="8"/>
              <c:spPr>
                <a:ln w="19050" cap="flat"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8-0555-486C-8841-50E83C2B19CF}"/>
              </c:ext>
            </c:extLst>
          </c:dPt>
          <c:xVal>
            <c:numRef>
              <c:f>'Yield to maturity'!$B$21:$B$2450</c:f>
              <c:numCache>
                <c:formatCode>[$-409]mmm\-yy;@</c:formatCode>
                <c:ptCount val="2238"/>
                <c:pt idx="0">
                  <c:v>41305</c:v>
                </c:pt>
                <c:pt idx="1">
                  <c:v>41333</c:v>
                </c:pt>
                <c:pt idx="2">
                  <c:v>41364</c:v>
                </c:pt>
                <c:pt idx="3">
                  <c:v>41394</c:v>
                </c:pt>
                <c:pt idx="4">
                  <c:v>41425</c:v>
                </c:pt>
                <c:pt idx="5">
                  <c:v>41455</c:v>
                </c:pt>
                <c:pt idx="6">
                  <c:v>41486</c:v>
                </c:pt>
                <c:pt idx="7">
                  <c:v>41517</c:v>
                </c:pt>
                <c:pt idx="8">
                  <c:v>41547</c:v>
                </c:pt>
                <c:pt idx="9">
                  <c:v>41578</c:v>
                </c:pt>
                <c:pt idx="10">
                  <c:v>41608</c:v>
                </c:pt>
                <c:pt idx="11">
                  <c:v>41639</c:v>
                </c:pt>
                <c:pt idx="12">
                  <c:v>41670</c:v>
                </c:pt>
                <c:pt idx="13">
                  <c:v>41698</c:v>
                </c:pt>
                <c:pt idx="14">
                  <c:v>41729</c:v>
                </c:pt>
                <c:pt idx="15">
                  <c:v>41759</c:v>
                </c:pt>
                <c:pt idx="16">
                  <c:v>41790</c:v>
                </c:pt>
                <c:pt idx="17">
                  <c:v>41820</c:v>
                </c:pt>
                <c:pt idx="18">
                  <c:v>41851</c:v>
                </c:pt>
                <c:pt idx="19">
                  <c:v>41882</c:v>
                </c:pt>
                <c:pt idx="20">
                  <c:v>41912</c:v>
                </c:pt>
                <c:pt idx="21">
                  <c:v>41943</c:v>
                </c:pt>
                <c:pt idx="22">
                  <c:v>41973</c:v>
                </c:pt>
                <c:pt idx="23">
                  <c:v>42004</c:v>
                </c:pt>
                <c:pt idx="24">
                  <c:v>42035</c:v>
                </c:pt>
                <c:pt idx="25">
                  <c:v>42063</c:v>
                </c:pt>
                <c:pt idx="26">
                  <c:v>42094</c:v>
                </c:pt>
                <c:pt idx="27">
                  <c:v>42124</c:v>
                </c:pt>
                <c:pt idx="28">
                  <c:v>42155</c:v>
                </c:pt>
                <c:pt idx="29">
                  <c:v>42185</c:v>
                </c:pt>
                <c:pt idx="30">
                  <c:v>42216</c:v>
                </c:pt>
                <c:pt idx="31">
                  <c:v>42247</c:v>
                </c:pt>
                <c:pt idx="32">
                  <c:v>42277</c:v>
                </c:pt>
                <c:pt idx="33">
                  <c:v>42308</c:v>
                </c:pt>
                <c:pt idx="34">
                  <c:v>42338</c:v>
                </c:pt>
                <c:pt idx="35">
                  <c:v>42369</c:v>
                </c:pt>
                <c:pt idx="36">
                  <c:v>42400</c:v>
                </c:pt>
              </c:numCache>
            </c:numRef>
          </c:xVal>
          <c:yVal>
            <c:numRef>
              <c:f>'Yield to maturity'!$K$21:$K$2450</c:f>
              <c:numCache>
                <c:formatCode>0.00%</c:formatCode>
                <c:ptCount val="2238"/>
                <c:pt idx="27">
                  <c:v>0.17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0555-486C-8841-50E83C2B19CF}"/>
            </c:ext>
          </c:extLst>
        </c:ser>
        <c:ser>
          <c:idx val="8"/>
          <c:order val="8"/>
          <c:tx>
            <c:strRef>
              <c:f>'Yield to maturity'!$L$19</c:f>
              <c:strCache>
                <c:ptCount val="1"/>
                <c:pt idx="0">
                  <c:v>Omega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noFill/>
              <a:ln w="25400"/>
            </c:spPr>
          </c:marker>
          <c:xVal>
            <c:numRef>
              <c:f>'Yield to maturity'!$B$21:$B$2450</c:f>
              <c:numCache>
                <c:formatCode>[$-409]mmm\-yy;@</c:formatCode>
                <c:ptCount val="2238"/>
                <c:pt idx="0">
                  <c:v>41305</c:v>
                </c:pt>
                <c:pt idx="1">
                  <c:v>41333</c:v>
                </c:pt>
                <c:pt idx="2">
                  <c:v>41364</c:v>
                </c:pt>
                <c:pt idx="3">
                  <c:v>41394</c:v>
                </c:pt>
                <c:pt idx="4">
                  <c:v>41425</c:v>
                </c:pt>
                <c:pt idx="5">
                  <c:v>41455</c:v>
                </c:pt>
                <c:pt idx="6">
                  <c:v>41486</c:v>
                </c:pt>
                <c:pt idx="7">
                  <c:v>41517</c:v>
                </c:pt>
                <c:pt idx="8">
                  <c:v>41547</c:v>
                </c:pt>
                <c:pt idx="9">
                  <c:v>41578</c:v>
                </c:pt>
                <c:pt idx="10">
                  <c:v>41608</c:v>
                </c:pt>
                <c:pt idx="11">
                  <c:v>41639</c:v>
                </c:pt>
                <c:pt idx="12">
                  <c:v>41670</c:v>
                </c:pt>
                <c:pt idx="13">
                  <c:v>41698</c:v>
                </c:pt>
                <c:pt idx="14">
                  <c:v>41729</c:v>
                </c:pt>
                <c:pt idx="15">
                  <c:v>41759</c:v>
                </c:pt>
                <c:pt idx="16">
                  <c:v>41790</c:v>
                </c:pt>
                <c:pt idx="17">
                  <c:v>41820</c:v>
                </c:pt>
                <c:pt idx="18">
                  <c:v>41851</c:v>
                </c:pt>
                <c:pt idx="19">
                  <c:v>41882</c:v>
                </c:pt>
                <c:pt idx="20">
                  <c:v>41912</c:v>
                </c:pt>
                <c:pt idx="21">
                  <c:v>41943</c:v>
                </c:pt>
                <c:pt idx="22">
                  <c:v>41973</c:v>
                </c:pt>
                <c:pt idx="23">
                  <c:v>42004</c:v>
                </c:pt>
                <c:pt idx="24">
                  <c:v>42035</c:v>
                </c:pt>
                <c:pt idx="25">
                  <c:v>42063</c:v>
                </c:pt>
                <c:pt idx="26">
                  <c:v>42094</c:v>
                </c:pt>
                <c:pt idx="27">
                  <c:v>42124</c:v>
                </c:pt>
                <c:pt idx="28">
                  <c:v>42155</c:v>
                </c:pt>
                <c:pt idx="29">
                  <c:v>42185</c:v>
                </c:pt>
                <c:pt idx="30">
                  <c:v>42216</c:v>
                </c:pt>
                <c:pt idx="31">
                  <c:v>42247</c:v>
                </c:pt>
                <c:pt idx="32">
                  <c:v>42277</c:v>
                </c:pt>
                <c:pt idx="33">
                  <c:v>42308</c:v>
                </c:pt>
                <c:pt idx="34">
                  <c:v>42338</c:v>
                </c:pt>
                <c:pt idx="35">
                  <c:v>42369</c:v>
                </c:pt>
                <c:pt idx="36">
                  <c:v>42400</c:v>
                </c:pt>
              </c:numCache>
            </c:numRef>
          </c:xVal>
          <c:yVal>
            <c:numRef>
              <c:f>'Yield to maturity'!$L$21:$L$2450</c:f>
              <c:numCache>
                <c:formatCode>0.00%</c:formatCode>
                <c:ptCount val="2238"/>
                <c:pt idx="28">
                  <c:v>0.24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0555-486C-8841-50E83C2B19CF}"/>
            </c:ext>
          </c:extLst>
        </c:ser>
        <c:ser>
          <c:idx val="9"/>
          <c:order val="9"/>
          <c:tx>
            <c:strRef>
              <c:f>'Yield to maturity'!$M$19</c:f>
              <c:strCache>
                <c:ptCount val="1"/>
                <c:pt idx="0">
                  <c:v>Proton</c:v>
                </c:pt>
              </c:strCache>
            </c:strRef>
          </c:tx>
          <c:marker>
            <c:symbol val="none"/>
          </c:marker>
          <c:dPt>
            <c:idx val="29"/>
            <c:marker>
              <c:symbol val="square"/>
              <c:size val="7"/>
              <c:spPr>
                <a:noFill/>
                <a:ln w="25400">
                  <a:solidFill>
                    <a:schemeClr val="accent6">
                      <a:lumMod val="75000"/>
                    </a:schemeClr>
                  </a:solidFill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B-0555-486C-8841-50E83C2B19CF}"/>
              </c:ext>
            </c:extLst>
          </c:dPt>
          <c:xVal>
            <c:numRef>
              <c:f>'Yield to maturity'!$B$21:$B$2450</c:f>
              <c:numCache>
                <c:formatCode>[$-409]mmm\-yy;@</c:formatCode>
                <c:ptCount val="2238"/>
                <c:pt idx="0">
                  <c:v>41305</c:v>
                </c:pt>
                <c:pt idx="1">
                  <c:v>41333</c:v>
                </c:pt>
                <c:pt idx="2">
                  <c:v>41364</c:v>
                </c:pt>
                <c:pt idx="3">
                  <c:v>41394</c:v>
                </c:pt>
                <c:pt idx="4">
                  <c:v>41425</c:v>
                </c:pt>
                <c:pt idx="5">
                  <c:v>41455</c:v>
                </c:pt>
                <c:pt idx="6">
                  <c:v>41486</c:v>
                </c:pt>
                <c:pt idx="7">
                  <c:v>41517</c:v>
                </c:pt>
                <c:pt idx="8">
                  <c:v>41547</c:v>
                </c:pt>
                <c:pt idx="9">
                  <c:v>41578</c:v>
                </c:pt>
                <c:pt idx="10">
                  <c:v>41608</c:v>
                </c:pt>
                <c:pt idx="11">
                  <c:v>41639</c:v>
                </c:pt>
                <c:pt idx="12">
                  <c:v>41670</c:v>
                </c:pt>
                <c:pt idx="13">
                  <c:v>41698</c:v>
                </c:pt>
                <c:pt idx="14">
                  <c:v>41729</c:v>
                </c:pt>
                <c:pt idx="15">
                  <c:v>41759</c:v>
                </c:pt>
                <c:pt idx="16">
                  <c:v>41790</c:v>
                </c:pt>
                <c:pt idx="17">
                  <c:v>41820</c:v>
                </c:pt>
                <c:pt idx="18">
                  <c:v>41851</c:v>
                </c:pt>
                <c:pt idx="19">
                  <c:v>41882</c:v>
                </c:pt>
                <c:pt idx="20">
                  <c:v>41912</c:v>
                </c:pt>
                <c:pt idx="21">
                  <c:v>41943</c:v>
                </c:pt>
                <c:pt idx="22">
                  <c:v>41973</c:v>
                </c:pt>
                <c:pt idx="23">
                  <c:v>42004</c:v>
                </c:pt>
                <c:pt idx="24">
                  <c:v>42035</c:v>
                </c:pt>
                <c:pt idx="25">
                  <c:v>42063</c:v>
                </c:pt>
                <c:pt idx="26">
                  <c:v>42094</c:v>
                </c:pt>
                <c:pt idx="27">
                  <c:v>42124</c:v>
                </c:pt>
                <c:pt idx="28">
                  <c:v>42155</c:v>
                </c:pt>
                <c:pt idx="29">
                  <c:v>42185</c:v>
                </c:pt>
                <c:pt idx="30">
                  <c:v>42216</c:v>
                </c:pt>
                <c:pt idx="31">
                  <c:v>42247</c:v>
                </c:pt>
                <c:pt idx="32">
                  <c:v>42277</c:v>
                </c:pt>
                <c:pt idx="33">
                  <c:v>42308</c:v>
                </c:pt>
                <c:pt idx="34">
                  <c:v>42338</c:v>
                </c:pt>
                <c:pt idx="35">
                  <c:v>42369</c:v>
                </c:pt>
                <c:pt idx="36">
                  <c:v>42400</c:v>
                </c:pt>
              </c:numCache>
            </c:numRef>
          </c:xVal>
          <c:yVal>
            <c:numRef>
              <c:f>'Yield to maturity'!$M$21:$M$2450</c:f>
              <c:numCache>
                <c:formatCode>0.00%</c:formatCode>
                <c:ptCount val="2238"/>
                <c:pt idx="29">
                  <c:v>0.159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0555-486C-8841-50E83C2B19CF}"/>
            </c:ext>
          </c:extLst>
        </c:ser>
        <c:ser>
          <c:idx val="10"/>
          <c:order val="10"/>
          <c:tx>
            <c:strRef>
              <c:f>'Yield to maturity'!$N$19</c:f>
              <c:strCache>
                <c:ptCount val="1"/>
                <c:pt idx="0">
                  <c:v>Corpus 2</c:v>
                </c:pt>
              </c:strCache>
            </c:strRef>
          </c:tx>
          <c:marker>
            <c:symbol val="none"/>
          </c:marker>
          <c:dPt>
            <c:idx val="31"/>
            <c:marker>
              <c:symbol val="triangle"/>
              <c:size val="7"/>
              <c:spPr>
                <a:noFill/>
                <a:ln w="22225"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D-0555-486C-8841-50E83C2B19CF}"/>
              </c:ext>
            </c:extLst>
          </c:dPt>
          <c:xVal>
            <c:numRef>
              <c:f>'Yield to maturity'!$B$21:$B$2450</c:f>
              <c:numCache>
                <c:formatCode>[$-409]mmm\-yy;@</c:formatCode>
                <c:ptCount val="2238"/>
                <c:pt idx="0">
                  <c:v>41305</c:v>
                </c:pt>
                <c:pt idx="1">
                  <c:v>41333</c:v>
                </c:pt>
                <c:pt idx="2">
                  <c:v>41364</c:v>
                </c:pt>
                <c:pt idx="3">
                  <c:v>41394</c:v>
                </c:pt>
                <c:pt idx="4">
                  <c:v>41425</c:v>
                </c:pt>
                <c:pt idx="5">
                  <c:v>41455</c:v>
                </c:pt>
                <c:pt idx="6">
                  <c:v>41486</c:v>
                </c:pt>
                <c:pt idx="7">
                  <c:v>41517</c:v>
                </c:pt>
                <c:pt idx="8">
                  <c:v>41547</c:v>
                </c:pt>
                <c:pt idx="9">
                  <c:v>41578</c:v>
                </c:pt>
                <c:pt idx="10">
                  <c:v>41608</c:v>
                </c:pt>
                <c:pt idx="11">
                  <c:v>41639</c:v>
                </c:pt>
                <c:pt idx="12">
                  <c:v>41670</c:v>
                </c:pt>
                <c:pt idx="13">
                  <c:v>41698</c:v>
                </c:pt>
                <c:pt idx="14">
                  <c:v>41729</c:v>
                </c:pt>
                <c:pt idx="15">
                  <c:v>41759</c:v>
                </c:pt>
                <c:pt idx="16">
                  <c:v>41790</c:v>
                </c:pt>
                <c:pt idx="17">
                  <c:v>41820</c:v>
                </c:pt>
                <c:pt idx="18">
                  <c:v>41851</c:v>
                </c:pt>
                <c:pt idx="19">
                  <c:v>41882</c:v>
                </c:pt>
                <c:pt idx="20">
                  <c:v>41912</c:v>
                </c:pt>
                <c:pt idx="21">
                  <c:v>41943</c:v>
                </c:pt>
                <c:pt idx="22">
                  <c:v>41973</c:v>
                </c:pt>
                <c:pt idx="23">
                  <c:v>42004</c:v>
                </c:pt>
                <c:pt idx="24">
                  <c:v>42035</c:v>
                </c:pt>
                <c:pt idx="25">
                  <c:v>42063</c:v>
                </c:pt>
                <c:pt idx="26">
                  <c:v>42094</c:v>
                </c:pt>
                <c:pt idx="27">
                  <c:v>42124</c:v>
                </c:pt>
                <c:pt idx="28">
                  <c:v>42155</c:v>
                </c:pt>
                <c:pt idx="29">
                  <c:v>42185</c:v>
                </c:pt>
                <c:pt idx="30">
                  <c:v>42216</c:v>
                </c:pt>
                <c:pt idx="31">
                  <c:v>42247</c:v>
                </c:pt>
                <c:pt idx="32">
                  <c:v>42277</c:v>
                </c:pt>
                <c:pt idx="33">
                  <c:v>42308</c:v>
                </c:pt>
                <c:pt idx="34">
                  <c:v>42338</c:v>
                </c:pt>
                <c:pt idx="35">
                  <c:v>42369</c:v>
                </c:pt>
                <c:pt idx="36">
                  <c:v>42400</c:v>
                </c:pt>
              </c:numCache>
            </c:numRef>
          </c:xVal>
          <c:yVal>
            <c:numRef>
              <c:f>'Yield to maturity'!$N$21:$N$2450</c:f>
              <c:numCache>
                <c:formatCode>0.00%</c:formatCode>
                <c:ptCount val="2238"/>
                <c:pt idx="31">
                  <c:v>7.0000000000000007E-2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0555-486C-8841-50E83C2B19CF}"/>
            </c:ext>
          </c:extLst>
        </c:ser>
        <c:ser>
          <c:idx val="11"/>
          <c:order val="11"/>
          <c:tx>
            <c:strRef>
              <c:f>'Yield to maturity'!$O$19</c:f>
              <c:strCache>
                <c:ptCount val="1"/>
                <c:pt idx="0">
                  <c:v>Sandor</c:v>
                </c:pt>
              </c:strCache>
            </c:strRef>
          </c:tx>
          <c:dPt>
            <c:idx val="32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0555-486C-8841-50E83C2B19CF}"/>
              </c:ext>
            </c:extLst>
          </c:dPt>
          <c:xVal>
            <c:numRef>
              <c:f>'Yield to maturity'!$B$21:$B$2450</c:f>
              <c:numCache>
                <c:formatCode>[$-409]mmm\-yy;@</c:formatCode>
                <c:ptCount val="2238"/>
                <c:pt idx="0">
                  <c:v>41305</c:v>
                </c:pt>
                <c:pt idx="1">
                  <c:v>41333</c:v>
                </c:pt>
                <c:pt idx="2">
                  <c:v>41364</c:v>
                </c:pt>
                <c:pt idx="3">
                  <c:v>41394</c:v>
                </c:pt>
                <c:pt idx="4">
                  <c:v>41425</c:v>
                </c:pt>
                <c:pt idx="5">
                  <c:v>41455</c:v>
                </c:pt>
                <c:pt idx="6">
                  <c:v>41486</c:v>
                </c:pt>
                <c:pt idx="7">
                  <c:v>41517</c:v>
                </c:pt>
                <c:pt idx="8">
                  <c:v>41547</c:v>
                </c:pt>
                <c:pt idx="9">
                  <c:v>41578</c:v>
                </c:pt>
                <c:pt idx="10">
                  <c:v>41608</c:v>
                </c:pt>
                <c:pt idx="11">
                  <c:v>41639</c:v>
                </c:pt>
                <c:pt idx="12">
                  <c:v>41670</c:v>
                </c:pt>
                <c:pt idx="13">
                  <c:v>41698</c:v>
                </c:pt>
                <c:pt idx="14">
                  <c:v>41729</c:v>
                </c:pt>
                <c:pt idx="15">
                  <c:v>41759</c:v>
                </c:pt>
                <c:pt idx="16">
                  <c:v>41790</c:v>
                </c:pt>
                <c:pt idx="17">
                  <c:v>41820</c:v>
                </c:pt>
                <c:pt idx="18">
                  <c:v>41851</c:v>
                </c:pt>
                <c:pt idx="19">
                  <c:v>41882</c:v>
                </c:pt>
                <c:pt idx="20">
                  <c:v>41912</c:v>
                </c:pt>
                <c:pt idx="21">
                  <c:v>41943</c:v>
                </c:pt>
                <c:pt idx="22">
                  <c:v>41973</c:v>
                </c:pt>
                <c:pt idx="23">
                  <c:v>42004</c:v>
                </c:pt>
                <c:pt idx="24">
                  <c:v>42035</c:v>
                </c:pt>
                <c:pt idx="25">
                  <c:v>42063</c:v>
                </c:pt>
                <c:pt idx="26">
                  <c:v>42094</c:v>
                </c:pt>
                <c:pt idx="27">
                  <c:v>42124</c:v>
                </c:pt>
                <c:pt idx="28">
                  <c:v>42155</c:v>
                </c:pt>
                <c:pt idx="29">
                  <c:v>42185</c:v>
                </c:pt>
                <c:pt idx="30">
                  <c:v>42216</c:v>
                </c:pt>
                <c:pt idx="31">
                  <c:v>42247</c:v>
                </c:pt>
                <c:pt idx="32">
                  <c:v>42277</c:v>
                </c:pt>
                <c:pt idx="33">
                  <c:v>42308</c:v>
                </c:pt>
                <c:pt idx="34">
                  <c:v>42338</c:v>
                </c:pt>
                <c:pt idx="35">
                  <c:v>42369</c:v>
                </c:pt>
                <c:pt idx="36">
                  <c:v>42400</c:v>
                </c:pt>
              </c:numCache>
            </c:numRef>
          </c:xVal>
          <c:yVal>
            <c:numRef>
              <c:f>'Yield to maturity'!$O$21:$O$2450</c:f>
              <c:numCache>
                <c:formatCode>0.00%</c:formatCode>
                <c:ptCount val="2238"/>
                <c:pt idx="33">
                  <c:v>0.125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0555-486C-8841-50E83C2B19CF}"/>
            </c:ext>
          </c:extLst>
        </c:ser>
        <c:ser>
          <c:idx val="12"/>
          <c:order val="12"/>
          <c:tx>
            <c:strRef>
              <c:f>'Yield to maturity'!$P$19</c:f>
              <c:strCache>
                <c:ptCount val="1"/>
                <c:pt idx="0">
                  <c:v>LA Metal</c:v>
                </c:pt>
              </c:strCache>
            </c:strRef>
          </c:tx>
          <c:spPr>
            <a:ln w="28575">
              <a:noFill/>
            </a:ln>
          </c:spPr>
          <c:dPt>
            <c:idx val="33"/>
            <c:marker>
              <c:symbol val="circle"/>
              <c:size val="7"/>
              <c:spPr>
                <a:noFill/>
                <a:ln w="31750">
                  <a:solidFill>
                    <a:schemeClr val="bg2">
                      <a:lumMod val="25000"/>
                    </a:schemeClr>
                  </a:solidFill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1-0555-486C-8841-50E83C2B19CF}"/>
              </c:ext>
            </c:extLst>
          </c:dPt>
          <c:dPt>
            <c:idx val="35"/>
            <c:marker>
              <c:spPr>
                <a:ln w="22225">
                  <a:solidFill>
                    <a:schemeClr val="tx2"/>
                  </a:solidFill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2-0555-486C-8841-50E83C2B19CF}"/>
              </c:ext>
            </c:extLst>
          </c:dPt>
          <c:xVal>
            <c:numRef>
              <c:f>'Yield to maturity'!$B$21:$B$2450</c:f>
              <c:numCache>
                <c:formatCode>[$-409]mmm\-yy;@</c:formatCode>
                <c:ptCount val="2238"/>
                <c:pt idx="0">
                  <c:v>41305</c:v>
                </c:pt>
                <c:pt idx="1">
                  <c:v>41333</c:v>
                </c:pt>
                <c:pt idx="2">
                  <c:v>41364</c:v>
                </c:pt>
                <c:pt idx="3">
                  <c:v>41394</c:v>
                </c:pt>
                <c:pt idx="4">
                  <c:v>41425</c:v>
                </c:pt>
                <c:pt idx="5">
                  <c:v>41455</c:v>
                </c:pt>
                <c:pt idx="6">
                  <c:v>41486</c:v>
                </c:pt>
                <c:pt idx="7">
                  <c:v>41517</c:v>
                </c:pt>
                <c:pt idx="8">
                  <c:v>41547</c:v>
                </c:pt>
                <c:pt idx="9">
                  <c:v>41578</c:v>
                </c:pt>
                <c:pt idx="10">
                  <c:v>41608</c:v>
                </c:pt>
                <c:pt idx="11">
                  <c:v>41639</c:v>
                </c:pt>
                <c:pt idx="12">
                  <c:v>41670</c:v>
                </c:pt>
                <c:pt idx="13">
                  <c:v>41698</c:v>
                </c:pt>
                <c:pt idx="14">
                  <c:v>41729</c:v>
                </c:pt>
                <c:pt idx="15">
                  <c:v>41759</c:v>
                </c:pt>
                <c:pt idx="16">
                  <c:v>41790</c:v>
                </c:pt>
                <c:pt idx="17">
                  <c:v>41820</c:v>
                </c:pt>
                <c:pt idx="18">
                  <c:v>41851</c:v>
                </c:pt>
                <c:pt idx="19">
                  <c:v>41882</c:v>
                </c:pt>
                <c:pt idx="20">
                  <c:v>41912</c:v>
                </c:pt>
                <c:pt idx="21">
                  <c:v>41943</c:v>
                </c:pt>
                <c:pt idx="22">
                  <c:v>41973</c:v>
                </c:pt>
                <c:pt idx="23">
                  <c:v>42004</c:v>
                </c:pt>
                <c:pt idx="24">
                  <c:v>42035</c:v>
                </c:pt>
                <c:pt idx="25">
                  <c:v>42063</c:v>
                </c:pt>
                <c:pt idx="26">
                  <c:v>42094</c:v>
                </c:pt>
                <c:pt idx="27">
                  <c:v>42124</c:v>
                </c:pt>
                <c:pt idx="28">
                  <c:v>42155</c:v>
                </c:pt>
                <c:pt idx="29">
                  <c:v>42185</c:v>
                </c:pt>
                <c:pt idx="30">
                  <c:v>42216</c:v>
                </c:pt>
                <c:pt idx="31">
                  <c:v>42247</c:v>
                </c:pt>
                <c:pt idx="32">
                  <c:v>42277</c:v>
                </c:pt>
                <c:pt idx="33">
                  <c:v>42308</c:v>
                </c:pt>
                <c:pt idx="34">
                  <c:v>42338</c:v>
                </c:pt>
                <c:pt idx="35">
                  <c:v>42369</c:v>
                </c:pt>
                <c:pt idx="36">
                  <c:v>42400</c:v>
                </c:pt>
              </c:numCache>
            </c:numRef>
          </c:xVal>
          <c:yVal>
            <c:numRef>
              <c:f>'Yield to maturity'!$P$213:$P$2450</c:f>
              <c:numCache>
                <c:formatCode>0.00%</c:formatCode>
                <c:ptCount val="2238"/>
                <c:pt idx="35">
                  <c:v>0.11799999999999999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0555-486C-8841-50E83C2B19CF}"/>
            </c:ext>
          </c:extLst>
        </c:ser>
        <c:ser>
          <c:idx val="13"/>
          <c:order val="13"/>
          <c:tx>
            <c:strRef>
              <c:f>'Yield to maturity'!$Q$19</c:f>
              <c:strCache>
                <c:ptCount val="1"/>
                <c:pt idx="0">
                  <c:v>Skynet</c:v>
                </c:pt>
              </c:strCache>
            </c:strRef>
          </c:tx>
          <c:spPr>
            <a:ln w="28575">
              <a:noFill/>
            </a:ln>
          </c:spPr>
          <c:dPt>
            <c:idx val="35"/>
            <c:marker>
              <c:symbol val="circle"/>
              <c:size val="7"/>
              <c:spPr>
                <a:noFill/>
                <a:ln w="22225">
                  <a:solidFill>
                    <a:schemeClr val="tx1"/>
                  </a:solidFill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4-0555-486C-8841-50E83C2B19CF}"/>
              </c:ext>
            </c:extLst>
          </c:dPt>
          <c:xVal>
            <c:numRef>
              <c:f>'Yield to maturity'!$B$21:$B$2450</c:f>
              <c:numCache>
                <c:formatCode>[$-409]mmm\-yy;@</c:formatCode>
                <c:ptCount val="2238"/>
                <c:pt idx="0">
                  <c:v>41305</c:v>
                </c:pt>
                <c:pt idx="1">
                  <c:v>41333</c:v>
                </c:pt>
                <c:pt idx="2">
                  <c:v>41364</c:v>
                </c:pt>
                <c:pt idx="3">
                  <c:v>41394</c:v>
                </c:pt>
                <c:pt idx="4">
                  <c:v>41425</c:v>
                </c:pt>
                <c:pt idx="5">
                  <c:v>41455</c:v>
                </c:pt>
                <c:pt idx="6">
                  <c:v>41486</c:v>
                </c:pt>
                <c:pt idx="7">
                  <c:v>41517</c:v>
                </c:pt>
                <c:pt idx="8">
                  <c:v>41547</c:v>
                </c:pt>
                <c:pt idx="9">
                  <c:v>41578</c:v>
                </c:pt>
                <c:pt idx="10">
                  <c:v>41608</c:v>
                </c:pt>
                <c:pt idx="11">
                  <c:v>41639</c:v>
                </c:pt>
                <c:pt idx="12">
                  <c:v>41670</c:v>
                </c:pt>
                <c:pt idx="13">
                  <c:v>41698</c:v>
                </c:pt>
                <c:pt idx="14">
                  <c:v>41729</c:v>
                </c:pt>
                <c:pt idx="15">
                  <c:v>41759</c:v>
                </c:pt>
                <c:pt idx="16">
                  <c:v>41790</c:v>
                </c:pt>
                <c:pt idx="17">
                  <c:v>41820</c:v>
                </c:pt>
                <c:pt idx="18">
                  <c:v>41851</c:v>
                </c:pt>
                <c:pt idx="19">
                  <c:v>41882</c:v>
                </c:pt>
                <c:pt idx="20">
                  <c:v>41912</c:v>
                </c:pt>
                <c:pt idx="21">
                  <c:v>41943</c:v>
                </c:pt>
                <c:pt idx="22">
                  <c:v>41973</c:v>
                </c:pt>
                <c:pt idx="23">
                  <c:v>42004</c:v>
                </c:pt>
                <c:pt idx="24">
                  <c:v>42035</c:v>
                </c:pt>
                <c:pt idx="25">
                  <c:v>42063</c:v>
                </c:pt>
                <c:pt idx="26">
                  <c:v>42094</c:v>
                </c:pt>
                <c:pt idx="27">
                  <c:v>42124</c:v>
                </c:pt>
                <c:pt idx="28">
                  <c:v>42155</c:v>
                </c:pt>
                <c:pt idx="29">
                  <c:v>42185</c:v>
                </c:pt>
                <c:pt idx="30">
                  <c:v>42216</c:v>
                </c:pt>
                <c:pt idx="31">
                  <c:v>42247</c:v>
                </c:pt>
                <c:pt idx="32">
                  <c:v>42277</c:v>
                </c:pt>
                <c:pt idx="33">
                  <c:v>42308</c:v>
                </c:pt>
                <c:pt idx="34">
                  <c:v>42338</c:v>
                </c:pt>
                <c:pt idx="35">
                  <c:v>42369</c:v>
                </c:pt>
                <c:pt idx="36">
                  <c:v>42400</c:v>
                </c:pt>
              </c:numCache>
            </c:numRef>
          </c:xVal>
          <c:yVal>
            <c:numRef>
              <c:f>'Yield to maturity'!$Q$21:$Q$2450</c:f>
              <c:numCache>
                <c:formatCode>0.00%</c:formatCode>
                <c:ptCount val="2238"/>
                <c:pt idx="35">
                  <c:v>0.108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0555-486C-8841-50E83C2B1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391296"/>
        <c:axId val="222405376"/>
      </c:scatterChart>
      <c:dateAx>
        <c:axId val="222391296"/>
        <c:scaling>
          <c:orientation val="minMax"/>
          <c:max val="42400"/>
          <c:min val="41670"/>
        </c:scaling>
        <c:delete val="0"/>
        <c:axPos val="b"/>
        <c:numFmt formatCode="[$-409]mmm\-yy;@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22405376"/>
        <c:crosses val="autoZero"/>
        <c:auto val="1"/>
        <c:lblOffset val="100"/>
        <c:baseTimeUnit val="months"/>
        <c:majorUnit val="1"/>
        <c:majorTimeUnit val="months"/>
      </c:dateAx>
      <c:valAx>
        <c:axId val="222405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Current Yield</a:t>
                </a:r>
              </a:p>
            </c:rich>
          </c:tx>
          <c:layout>
            <c:manualLayout>
              <c:xMode val="edge"/>
              <c:yMode val="edge"/>
              <c:x val="1.6134881205300362E-3"/>
              <c:y val="0.24433709017423563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22391296"/>
        <c:crosses val="autoZero"/>
        <c:crossBetween val="midCat"/>
        <c:majorUnit val="5.000000000000001E-2"/>
      </c:valAx>
      <c:spPr>
        <a:noFill/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319859362149017E-2"/>
          <c:y val="5.1400554097404488E-2"/>
          <c:w val="0.89563989894521601"/>
          <c:h val="0.8326195683872849"/>
        </c:manualLayout>
      </c:layout>
      <c:areaChart>
        <c:grouping val="standard"/>
        <c:varyColors val="0"/>
        <c:ser>
          <c:idx val="1"/>
          <c:order val="2"/>
          <c:tx>
            <c:v>5 Yr Range</c:v>
          </c:tx>
          <c:spPr>
            <a:solidFill>
              <a:schemeClr val="bg1">
                <a:lumMod val="85000"/>
              </a:schemeClr>
            </a:solidFill>
          </c:spPr>
          <c:cat>
            <c:strRef>
              <c:f>'BUD Traffic'!$C$19:$N$19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 Traffic'!$C$53:$N$53</c:f>
              <c:numCache>
                <c:formatCode>#,##0</c:formatCode>
                <c:ptCount val="12"/>
                <c:pt idx="0">
                  <c:v>7818</c:v>
                </c:pt>
                <c:pt idx="1">
                  <c:v>7116</c:v>
                </c:pt>
                <c:pt idx="2">
                  <c:v>8580</c:v>
                </c:pt>
                <c:pt idx="3">
                  <c:v>9420</c:v>
                </c:pt>
                <c:pt idx="4">
                  <c:v>9595</c:v>
                </c:pt>
                <c:pt idx="5">
                  <c:v>9806</c:v>
                </c:pt>
                <c:pt idx="6">
                  <c:v>10688</c:v>
                </c:pt>
                <c:pt idx="7">
                  <c:v>10572</c:v>
                </c:pt>
                <c:pt idx="8">
                  <c:v>10307</c:v>
                </c:pt>
                <c:pt idx="9">
                  <c:v>9907</c:v>
                </c:pt>
                <c:pt idx="10">
                  <c:v>8225</c:v>
                </c:pt>
                <c:pt idx="11">
                  <c:v>7915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8C4-4391-9EBE-9D2A7BED959D}"/>
            </c:ext>
          </c:extLst>
        </c:ser>
        <c:ser>
          <c:idx val="3"/>
          <c:order val="3"/>
          <c:spPr>
            <a:solidFill>
              <a:schemeClr val="bg1"/>
            </a:solidFill>
          </c:spPr>
          <c:cat>
            <c:strRef>
              <c:f>'BUD Traffic'!$C$19:$N$19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 Traffic'!$C$54:$N$54</c:f>
              <c:numCache>
                <c:formatCode>#,##0</c:formatCode>
                <c:ptCount val="12"/>
                <c:pt idx="0">
                  <c:v>6156</c:v>
                </c:pt>
                <c:pt idx="1">
                  <c:v>5171</c:v>
                </c:pt>
                <c:pt idx="2">
                  <c:v>6343</c:v>
                </c:pt>
                <c:pt idx="3">
                  <c:v>6977</c:v>
                </c:pt>
                <c:pt idx="4">
                  <c:v>7382</c:v>
                </c:pt>
                <c:pt idx="5">
                  <c:v>7440</c:v>
                </c:pt>
                <c:pt idx="6">
                  <c:v>7997</c:v>
                </c:pt>
                <c:pt idx="7">
                  <c:v>7578</c:v>
                </c:pt>
                <c:pt idx="8">
                  <c:v>7685</c:v>
                </c:pt>
                <c:pt idx="9">
                  <c:v>7565</c:v>
                </c:pt>
                <c:pt idx="10">
                  <c:v>6409</c:v>
                </c:pt>
                <c:pt idx="11">
                  <c:v>6150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8C4-4391-9EBE-9D2A7BED9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797120"/>
        <c:axId val="233798656"/>
      </c:areaChart>
      <c:lineChart>
        <c:grouping val="standard"/>
        <c:varyColors val="0"/>
        <c:ser>
          <c:idx val="2"/>
          <c:order val="0"/>
          <c:tx>
            <c:strRef>
              <c:f>'BUD Traffic'!$B$50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B89042"/>
              </a:solidFill>
            </a:ln>
          </c:spPr>
          <c:marker>
            <c:spPr>
              <a:solidFill>
                <a:srgbClr val="B89042"/>
              </a:solidFill>
              <a:ln>
                <a:noFill/>
              </a:ln>
            </c:spPr>
          </c:marker>
          <c:cat>
            <c:strRef>
              <c:f>'BUD Traffic'!$C$19:$N$19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 Traffic'!$C$50:$N$50</c:f>
              <c:numCache>
                <c:formatCode>#,##0</c:formatCode>
                <c:ptCount val="12"/>
                <c:pt idx="0">
                  <c:v>6415</c:v>
                </c:pt>
                <c:pt idx="1">
                  <c:v>6032</c:v>
                </c:pt>
                <c:pt idx="2">
                  <c:v>7095</c:v>
                </c:pt>
                <c:pt idx="3">
                  <c:v>7601</c:v>
                </c:pt>
                <c:pt idx="4">
                  <c:v>8036</c:v>
                </c:pt>
                <c:pt idx="5">
                  <c:v>8485</c:v>
                </c:pt>
                <c:pt idx="6">
                  <c:v>9066</c:v>
                </c:pt>
                <c:pt idx="7">
                  <c:v>8750</c:v>
                </c:pt>
                <c:pt idx="8">
                  <c:v>8642</c:v>
                </c:pt>
                <c:pt idx="9">
                  <c:v>8250</c:v>
                </c:pt>
                <c:pt idx="10">
                  <c:v>7006</c:v>
                </c:pt>
                <c:pt idx="11">
                  <c:v>6916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8C4-4391-9EBE-9D2A7BED959D}"/>
            </c:ext>
          </c:extLst>
        </c:ser>
        <c:ser>
          <c:idx val="0"/>
          <c:order val="1"/>
          <c:tx>
            <c:strRef>
              <c:f>'BUD Traffic'!$B$52</c:f>
              <c:strCache>
                <c:ptCount val="1"/>
                <c:pt idx="0">
                  <c:v>Average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strRef>
              <c:f>'BUD Traffic'!$C$19:$N$19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 Traffic'!$C$52:$N$52</c:f>
              <c:numCache>
                <c:formatCode>#,##0</c:formatCode>
                <c:ptCount val="12"/>
                <c:pt idx="0">
                  <c:v>7071.4</c:v>
                </c:pt>
                <c:pt idx="1">
                  <c:v>6149.2</c:v>
                </c:pt>
                <c:pt idx="2">
                  <c:v>7312.4</c:v>
                </c:pt>
                <c:pt idx="3">
                  <c:v>7710.2</c:v>
                </c:pt>
                <c:pt idx="4">
                  <c:v>8311.4</c:v>
                </c:pt>
                <c:pt idx="5">
                  <c:v>8526.6</c:v>
                </c:pt>
                <c:pt idx="6">
                  <c:v>9156.4</c:v>
                </c:pt>
                <c:pt idx="7">
                  <c:v>8934.6</c:v>
                </c:pt>
                <c:pt idx="8">
                  <c:v>8746.6</c:v>
                </c:pt>
                <c:pt idx="9">
                  <c:v>8539.2000000000007</c:v>
                </c:pt>
                <c:pt idx="10">
                  <c:v>7288</c:v>
                </c:pt>
                <c:pt idx="11">
                  <c:v>6959.6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8C4-4391-9EBE-9D2A7BED9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797120"/>
        <c:axId val="233798656"/>
      </c:lineChart>
      <c:catAx>
        <c:axId val="233797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3798656"/>
        <c:crosses val="autoZero"/>
        <c:auto val="1"/>
        <c:lblAlgn val="ctr"/>
        <c:lblOffset val="100"/>
        <c:noMultiLvlLbl val="0"/>
      </c:catAx>
      <c:valAx>
        <c:axId val="233798656"/>
        <c:scaling>
          <c:orientation val="minMax"/>
          <c:max val="11000"/>
          <c:min val="4000"/>
        </c:scaling>
        <c:delete val="0"/>
        <c:axPos val="l"/>
        <c:majorGridlines>
          <c:spPr>
            <a:ln>
              <a:noFill/>
            </a:ln>
          </c:spPr>
        </c:majorGridlines>
        <c:numFmt formatCode="#,##0" sourceLinked="1"/>
        <c:majorTickMark val="out"/>
        <c:minorTickMark val="none"/>
        <c:tickLblPos val="nextTo"/>
        <c:crossAx val="233797120"/>
        <c:crossesAt val="1"/>
        <c:crossBetween val="midCat"/>
        <c:majorUnit val="1000"/>
      </c:valAx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8.7112360954880647E-2"/>
          <c:y val="0.16487004875358344"/>
          <c:w val="0.1533415823022122"/>
          <c:h val="0.18839415011877983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6496615757002E-2"/>
          <c:y val="5.5711037197936464E-2"/>
          <c:w val="0.89563989894521601"/>
          <c:h val="0.8326195683872849"/>
        </c:manualLayout>
      </c:layout>
      <c:areaChart>
        <c:grouping val="standard"/>
        <c:varyColors val="0"/>
        <c:ser>
          <c:idx val="1"/>
          <c:order val="2"/>
          <c:tx>
            <c:v>5 Yr Range</c:v>
          </c:tx>
          <c:spPr>
            <a:solidFill>
              <a:schemeClr val="bg1">
                <a:lumMod val="85000"/>
              </a:schemeClr>
            </a:solidFill>
          </c:spPr>
          <c:cat>
            <c:strRef>
              <c:f>'BUD Traffic'!$C$19:$N$19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 Traffic'!$C$41:$N$41</c:f>
              <c:numCache>
                <c:formatCode>#,##0</c:formatCode>
                <c:ptCount val="12"/>
                <c:pt idx="0">
                  <c:v>568782</c:v>
                </c:pt>
                <c:pt idx="1">
                  <c:v>1085896</c:v>
                </c:pt>
                <c:pt idx="2">
                  <c:v>1748471</c:v>
                </c:pt>
                <c:pt idx="3">
                  <c:v>2507180</c:v>
                </c:pt>
                <c:pt idx="4">
                  <c:v>3314427</c:v>
                </c:pt>
                <c:pt idx="5">
                  <c:v>4178421</c:v>
                </c:pt>
                <c:pt idx="6">
                  <c:v>5125003</c:v>
                </c:pt>
                <c:pt idx="7">
                  <c:v>6068953</c:v>
                </c:pt>
                <c:pt idx="8">
                  <c:v>6944572</c:v>
                </c:pt>
                <c:pt idx="9">
                  <c:v>7788116</c:v>
                </c:pt>
                <c:pt idx="10">
                  <c:v>8477388</c:v>
                </c:pt>
                <c:pt idx="11">
                  <c:v>9155961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E2C-4A90-A7FF-0B56FC50C467}"/>
            </c:ext>
          </c:extLst>
        </c:ser>
        <c:ser>
          <c:idx val="3"/>
          <c:order val="3"/>
          <c:spPr>
            <a:solidFill>
              <a:schemeClr val="bg1"/>
            </a:solidFill>
          </c:spPr>
          <c:cat>
            <c:strRef>
              <c:f>'BUD Traffic'!$C$19:$N$19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 Traffic'!$C$42:$N$42</c:f>
              <c:numCache>
                <c:formatCode>#,##0</c:formatCode>
                <c:ptCount val="12"/>
                <c:pt idx="0">
                  <c:v>496848</c:v>
                </c:pt>
                <c:pt idx="1">
                  <c:v>951006</c:v>
                </c:pt>
                <c:pt idx="2">
                  <c:v>1536414</c:v>
                </c:pt>
                <c:pt idx="3">
                  <c:v>2078949</c:v>
                </c:pt>
                <c:pt idx="4">
                  <c:v>2796056</c:v>
                </c:pt>
                <c:pt idx="5">
                  <c:v>3574156</c:v>
                </c:pt>
                <c:pt idx="6">
                  <c:v>4471939</c:v>
                </c:pt>
                <c:pt idx="7">
                  <c:v>5413430</c:v>
                </c:pt>
                <c:pt idx="8">
                  <c:v>6261440</c:v>
                </c:pt>
                <c:pt idx="9">
                  <c:v>7036118</c:v>
                </c:pt>
                <c:pt idx="10">
                  <c:v>7633839</c:v>
                </c:pt>
                <c:pt idx="11">
                  <c:v>8190089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E2C-4A90-A7FF-0B56FC50C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510976"/>
        <c:axId val="230512512"/>
      </c:areaChart>
      <c:lineChart>
        <c:grouping val="standard"/>
        <c:varyColors val="0"/>
        <c:ser>
          <c:idx val="2"/>
          <c:order val="0"/>
          <c:tx>
            <c:strRef>
              <c:f>'BUD Traffic'!$B$38</c:f>
              <c:strCache>
                <c:ptCount val="1"/>
                <c:pt idx="0">
                  <c:v>2015 (Cumulative)</c:v>
                </c:pt>
              </c:strCache>
            </c:strRef>
          </c:tx>
          <c:spPr>
            <a:ln>
              <a:solidFill>
                <a:srgbClr val="B89042"/>
              </a:solidFill>
            </a:ln>
          </c:spPr>
          <c:marker>
            <c:spPr>
              <a:solidFill>
                <a:srgbClr val="B89042"/>
              </a:solidFill>
              <a:ln>
                <a:noFill/>
              </a:ln>
            </c:spPr>
          </c:marker>
          <c:cat>
            <c:strRef>
              <c:f>'BUD Traffic'!$C$19:$N$19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 Traffic'!$C$38:$N$38</c:f>
              <c:numCache>
                <c:formatCode>#,##0</c:formatCode>
                <c:ptCount val="12"/>
                <c:pt idx="0">
                  <c:v>626195</c:v>
                </c:pt>
                <c:pt idx="1">
                  <c:v>1225998</c:v>
                </c:pt>
                <c:pt idx="2">
                  <c:v>1969029</c:v>
                </c:pt>
                <c:pt idx="3">
                  <c:v>2809515</c:v>
                </c:pt>
                <c:pt idx="4">
                  <c:v>3704814</c:v>
                </c:pt>
                <c:pt idx="5">
                  <c:v>4671111</c:v>
                </c:pt>
                <c:pt idx="6">
                  <c:v>5752639</c:v>
                </c:pt>
                <c:pt idx="7">
                  <c:v>6838247</c:v>
                </c:pt>
                <c:pt idx="8">
                  <c:v>7855753</c:v>
                </c:pt>
                <c:pt idx="9">
                  <c:v>8794499</c:v>
                </c:pt>
                <c:pt idx="10">
                  <c:v>9552916</c:v>
                </c:pt>
                <c:pt idx="11">
                  <c:v>10298963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E2C-4A90-A7FF-0B56FC50C467}"/>
            </c:ext>
          </c:extLst>
        </c:ser>
        <c:ser>
          <c:idx val="0"/>
          <c:order val="1"/>
          <c:tx>
            <c:strRef>
              <c:f>'BUD Traffic'!$B$40</c:f>
              <c:strCache>
                <c:ptCount val="1"/>
                <c:pt idx="0">
                  <c:v>5 Yr Avg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strRef>
              <c:f>'BUD Traffic'!$C$19:$N$19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 Traffic'!$C$40:$N$40</c:f>
              <c:numCache>
                <c:formatCode>#,##0</c:formatCode>
                <c:ptCount val="12"/>
                <c:pt idx="0">
                  <c:v>533643</c:v>
                </c:pt>
                <c:pt idx="1">
                  <c:v>1011362.6</c:v>
                </c:pt>
                <c:pt idx="2">
                  <c:v>1631969.2</c:v>
                </c:pt>
                <c:pt idx="3">
                  <c:v>2321930.2000000002</c:v>
                </c:pt>
                <c:pt idx="4">
                  <c:v>3086920</c:v>
                </c:pt>
                <c:pt idx="5">
                  <c:v>3899320.2</c:v>
                </c:pt>
                <c:pt idx="6">
                  <c:v>4811212</c:v>
                </c:pt>
                <c:pt idx="7">
                  <c:v>5731934.7999999998</c:v>
                </c:pt>
                <c:pt idx="8">
                  <c:v>6589244</c:v>
                </c:pt>
                <c:pt idx="9">
                  <c:v>7399534.5999999996</c:v>
                </c:pt>
                <c:pt idx="10">
                  <c:v>8042372.2000000002</c:v>
                </c:pt>
                <c:pt idx="11">
                  <c:v>8658320.5999999996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E2C-4A90-A7FF-0B56FC50C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510976"/>
        <c:axId val="230512512"/>
      </c:lineChart>
      <c:catAx>
        <c:axId val="230510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0512512"/>
        <c:crosses val="autoZero"/>
        <c:auto val="1"/>
        <c:lblAlgn val="ctr"/>
        <c:lblOffset val="100"/>
        <c:noMultiLvlLbl val="0"/>
      </c:catAx>
      <c:valAx>
        <c:axId val="23051251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#,##0" sourceLinked="1"/>
        <c:majorTickMark val="out"/>
        <c:minorTickMark val="none"/>
        <c:tickLblPos val="nextTo"/>
        <c:crossAx val="230510976"/>
        <c:crossesAt val="1"/>
        <c:crossBetween val="midCat"/>
        <c:majorUnit val="1000000"/>
      </c:valAx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8.7112360954880647E-2"/>
          <c:y val="0.16487004875358344"/>
          <c:w val="0.1533415823022122"/>
          <c:h val="0.18839415011877983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456692913385822E-2"/>
          <c:y val="6.0021382025522679E-2"/>
          <c:w val="0.80281084815651516"/>
          <c:h val="0.8326195683872849"/>
        </c:manualLayout>
      </c:layout>
      <c:areaChart>
        <c:grouping val="standard"/>
        <c:varyColors val="0"/>
        <c:ser>
          <c:idx val="1"/>
          <c:order val="2"/>
          <c:tx>
            <c:v>5 Yr Range</c:v>
          </c:tx>
          <c:spPr>
            <a:solidFill>
              <a:schemeClr val="bg1">
                <a:lumMod val="85000"/>
              </a:schemeClr>
            </a:solidFill>
          </c:spPr>
          <c:cat>
            <c:strRef>
              <c:f>'BUD Traffic'!$C$19:$N$19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 Traffic'!$C$29:$N$29</c:f>
              <c:numCache>
                <c:formatCode>#,##0</c:formatCode>
                <c:ptCount val="12"/>
                <c:pt idx="0">
                  <c:v>568782</c:v>
                </c:pt>
                <c:pt idx="1">
                  <c:v>530663</c:v>
                </c:pt>
                <c:pt idx="2">
                  <c:v>662575</c:v>
                </c:pt>
                <c:pt idx="3">
                  <c:v>758709</c:v>
                </c:pt>
                <c:pt idx="4">
                  <c:v>807247</c:v>
                </c:pt>
                <c:pt idx="5">
                  <c:v>863994</c:v>
                </c:pt>
                <c:pt idx="6">
                  <c:v>950396</c:v>
                </c:pt>
                <c:pt idx="7">
                  <c:v>958559</c:v>
                </c:pt>
                <c:pt idx="8">
                  <c:v>894188</c:v>
                </c:pt>
                <c:pt idx="9">
                  <c:v>845815</c:v>
                </c:pt>
                <c:pt idx="10">
                  <c:v>689272</c:v>
                </c:pt>
                <c:pt idx="11">
                  <c:v>678573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3AD-4F04-BDFA-599364EB5604}"/>
            </c:ext>
          </c:extLst>
        </c:ser>
        <c:ser>
          <c:idx val="3"/>
          <c:order val="3"/>
          <c:spPr>
            <a:solidFill>
              <a:schemeClr val="bg1"/>
            </a:solidFill>
          </c:spPr>
          <c:cat>
            <c:strRef>
              <c:f>'BUD Traffic'!$C$19:$N$19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 Traffic'!$C$30:$N$30</c:f>
              <c:numCache>
                <c:formatCode>#,##0</c:formatCode>
                <c:ptCount val="12"/>
                <c:pt idx="0">
                  <c:v>496848</c:v>
                </c:pt>
                <c:pt idx="1">
                  <c:v>424633</c:v>
                </c:pt>
                <c:pt idx="2">
                  <c:v>580977</c:v>
                </c:pt>
                <c:pt idx="3">
                  <c:v>542535</c:v>
                </c:pt>
                <c:pt idx="4">
                  <c:v>717107</c:v>
                </c:pt>
                <c:pt idx="5">
                  <c:v>778100</c:v>
                </c:pt>
                <c:pt idx="6">
                  <c:v>872683</c:v>
                </c:pt>
                <c:pt idx="7">
                  <c:v>864431</c:v>
                </c:pt>
                <c:pt idx="8">
                  <c:v>828312</c:v>
                </c:pt>
                <c:pt idx="9">
                  <c:v>774678</c:v>
                </c:pt>
                <c:pt idx="10">
                  <c:v>597721</c:v>
                </c:pt>
                <c:pt idx="11">
                  <c:v>556250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3AD-4F04-BDFA-599364EB5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030400"/>
        <c:axId val="235031936"/>
      </c:areaChart>
      <c:barChart>
        <c:barDir val="col"/>
        <c:grouping val="clustered"/>
        <c:varyColors val="0"/>
        <c:ser>
          <c:idx val="4"/>
          <c:order val="4"/>
          <c:tx>
            <c:strRef>
              <c:f>'BUD Traffic'!$B$34</c:f>
              <c:strCache>
                <c:ptCount val="1"/>
                <c:pt idx="0">
                  <c:v>2011 (Cumulative)</c:v>
                </c:pt>
              </c:strCache>
            </c:strRef>
          </c:tx>
          <c:spPr>
            <a:solidFill>
              <a:schemeClr val="bg1"/>
            </a:solidFill>
            <a:ln w="25400">
              <a:solidFill>
                <a:sysClr val="windowText" lastClr="000000"/>
              </a:solidFill>
            </a:ln>
          </c:spPr>
          <c:invertIfNegative val="0"/>
          <c:val>
            <c:numRef>
              <c:f>'BUD Traffic'!$C$34:$N$34</c:f>
              <c:numCache>
                <c:formatCode>#,##0</c:formatCode>
                <c:ptCount val="12"/>
                <c:pt idx="0">
                  <c:v>526921</c:v>
                </c:pt>
                <c:pt idx="1">
                  <c:v>1014779</c:v>
                </c:pt>
                <c:pt idx="2">
                  <c:v>1652247</c:v>
                </c:pt>
                <c:pt idx="3">
                  <c:v>2386708</c:v>
                </c:pt>
                <c:pt idx="4">
                  <c:v>3163412</c:v>
                </c:pt>
                <c:pt idx="5">
                  <c:v>3990869</c:v>
                </c:pt>
                <c:pt idx="6">
                  <c:v>4941265</c:v>
                </c:pt>
                <c:pt idx="7">
                  <c:v>5899824</c:v>
                </c:pt>
                <c:pt idx="8">
                  <c:v>6794012</c:v>
                </c:pt>
                <c:pt idx="9">
                  <c:v>7639827</c:v>
                </c:pt>
                <c:pt idx="10">
                  <c:v>8285998</c:v>
                </c:pt>
                <c:pt idx="11">
                  <c:v>8920653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3AD-4F04-BDFA-599364EB5604}"/>
            </c:ext>
          </c:extLst>
        </c:ser>
        <c:ser>
          <c:idx val="5"/>
          <c:order val="5"/>
          <c:tx>
            <c:strRef>
              <c:f>'BUD Traffic'!$B$35</c:f>
              <c:strCache>
                <c:ptCount val="1"/>
                <c:pt idx="0">
                  <c:v>2012 (Cumulative)</c:v>
                </c:pt>
              </c:strCache>
            </c:strRef>
          </c:tx>
          <c:spPr>
            <a:solidFill>
              <a:srgbClr val="C10435"/>
            </a:solidFill>
          </c:spPr>
          <c:invertIfNegative val="0"/>
          <c:val>
            <c:numRef>
              <c:f>'BUD Traffic'!$C$35:$N$35</c:f>
              <c:numCache>
                <c:formatCode>#,##0</c:formatCode>
                <c:ptCount val="12"/>
                <c:pt idx="0">
                  <c:v>568782</c:v>
                </c:pt>
                <c:pt idx="1">
                  <c:v>993415</c:v>
                </c:pt>
                <c:pt idx="2">
                  <c:v>1574392</c:v>
                </c:pt>
                <c:pt idx="3">
                  <c:v>2286456</c:v>
                </c:pt>
                <c:pt idx="4">
                  <c:v>3044699</c:v>
                </c:pt>
                <c:pt idx="5">
                  <c:v>3840378</c:v>
                </c:pt>
                <c:pt idx="6">
                  <c:v>4732393</c:v>
                </c:pt>
                <c:pt idx="7">
                  <c:v>5627576</c:v>
                </c:pt>
                <c:pt idx="8">
                  <c:v>6467993</c:v>
                </c:pt>
                <c:pt idx="9">
                  <c:v>7264714</c:v>
                </c:pt>
                <c:pt idx="10">
                  <c:v>7907040</c:v>
                </c:pt>
                <c:pt idx="11">
                  <c:v>8504020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3AD-4F04-BDFA-599364EB5604}"/>
            </c:ext>
          </c:extLst>
        </c:ser>
        <c:ser>
          <c:idx val="6"/>
          <c:order val="6"/>
          <c:tx>
            <c:strRef>
              <c:f>'BUD Traffic'!$B$36</c:f>
              <c:strCache>
                <c:ptCount val="1"/>
                <c:pt idx="0">
                  <c:v>2013 (Cumulative)</c:v>
                </c:pt>
              </c:strCache>
            </c:strRef>
          </c:tx>
          <c:spPr>
            <a:solidFill>
              <a:srgbClr val="A89900"/>
            </a:solidFill>
          </c:spPr>
          <c:invertIfNegative val="0"/>
          <c:val>
            <c:numRef>
              <c:f>'BUD Traffic'!$C$36:$N$36</c:f>
              <c:numCache>
                <c:formatCode>#,##0</c:formatCode>
                <c:ptCount val="12"/>
                <c:pt idx="0">
                  <c:v>520431</c:v>
                </c:pt>
                <c:pt idx="1">
                  <c:v>1011717</c:v>
                </c:pt>
                <c:pt idx="2">
                  <c:v>1648322</c:v>
                </c:pt>
                <c:pt idx="3">
                  <c:v>2350358</c:v>
                </c:pt>
                <c:pt idx="4">
                  <c:v>3116006</c:v>
                </c:pt>
                <c:pt idx="5">
                  <c:v>3912777</c:v>
                </c:pt>
                <c:pt idx="6">
                  <c:v>4785460</c:v>
                </c:pt>
                <c:pt idx="7">
                  <c:v>5649891</c:v>
                </c:pt>
                <c:pt idx="8">
                  <c:v>6478203</c:v>
                </c:pt>
                <c:pt idx="9">
                  <c:v>7268898</c:v>
                </c:pt>
                <c:pt idx="10">
                  <c:v>7907596</c:v>
                </c:pt>
                <c:pt idx="11">
                  <c:v>8520880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3AD-4F04-BDFA-599364EB5604}"/>
            </c:ext>
          </c:extLst>
        </c:ser>
        <c:ser>
          <c:idx val="7"/>
          <c:order val="7"/>
          <c:tx>
            <c:strRef>
              <c:f>'BUD Traffic'!$B$37</c:f>
              <c:strCache>
                <c:ptCount val="1"/>
                <c:pt idx="0">
                  <c:v>2014 (Cumulative)</c:v>
                </c:pt>
              </c:strCache>
            </c:strRef>
          </c:tx>
          <c:spPr>
            <a:solidFill>
              <a:srgbClr val="D1B76E"/>
            </a:solidFill>
          </c:spPr>
          <c:invertIfNegative val="0"/>
          <c:val>
            <c:numRef>
              <c:f>'BUD Traffic'!$C$37:$N$37</c:f>
              <c:numCache>
                <c:formatCode>#,##0</c:formatCode>
                <c:ptCount val="12"/>
                <c:pt idx="0">
                  <c:v>555233</c:v>
                </c:pt>
                <c:pt idx="1">
                  <c:v>1085896</c:v>
                </c:pt>
                <c:pt idx="2">
                  <c:v>1748471</c:v>
                </c:pt>
                <c:pt idx="3">
                  <c:v>2507180</c:v>
                </c:pt>
                <c:pt idx="4">
                  <c:v>3314427</c:v>
                </c:pt>
                <c:pt idx="5">
                  <c:v>4178421</c:v>
                </c:pt>
                <c:pt idx="6">
                  <c:v>5125003</c:v>
                </c:pt>
                <c:pt idx="7">
                  <c:v>6068953</c:v>
                </c:pt>
                <c:pt idx="8">
                  <c:v>6944572</c:v>
                </c:pt>
                <c:pt idx="9">
                  <c:v>7788116</c:v>
                </c:pt>
                <c:pt idx="10">
                  <c:v>8477388</c:v>
                </c:pt>
                <c:pt idx="11">
                  <c:v>9155961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3AD-4F04-BDFA-599364EB5604}"/>
            </c:ext>
          </c:extLst>
        </c:ser>
        <c:ser>
          <c:idx val="8"/>
          <c:order val="8"/>
          <c:tx>
            <c:strRef>
              <c:f>'BUD Traffic'!$B$38</c:f>
              <c:strCache>
                <c:ptCount val="1"/>
                <c:pt idx="0">
                  <c:v>2015 (Cumulative)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'BUD Traffic'!$C$38:$N$38</c:f>
              <c:numCache>
                <c:formatCode>#,##0</c:formatCode>
                <c:ptCount val="12"/>
                <c:pt idx="0">
                  <c:v>626195</c:v>
                </c:pt>
                <c:pt idx="1">
                  <c:v>1225998</c:v>
                </c:pt>
                <c:pt idx="2">
                  <c:v>1969029</c:v>
                </c:pt>
                <c:pt idx="3">
                  <c:v>2809515</c:v>
                </c:pt>
                <c:pt idx="4">
                  <c:v>3704814</c:v>
                </c:pt>
                <c:pt idx="5">
                  <c:v>4671111</c:v>
                </c:pt>
                <c:pt idx="6">
                  <c:v>5752639</c:v>
                </c:pt>
                <c:pt idx="7">
                  <c:v>6838247</c:v>
                </c:pt>
                <c:pt idx="8">
                  <c:v>7855753</c:v>
                </c:pt>
                <c:pt idx="9">
                  <c:v>8794499</c:v>
                </c:pt>
                <c:pt idx="10">
                  <c:v>9552916</c:v>
                </c:pt>
                <c:pt idx="11">
                  <c:v>10298963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53AD-4F04-BDFA-599364EB5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040128"/>
        <c:axId val="235038208"/>
      </c:barChart>
      <c:lineChart>
        <c:grouping val="standard"/>
        <c:varyColors val="0"/>
        <c:ser>
          <c:idx val="2"/>
          <c:order val="0"/>
          <c:tx>
            <c:strRef>
              <c:f>'BUD Traffic'!$B$26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B89042"/>
              </a:solidFill>
            </a:ln>
          </c:spPr>
          <c:marker>
            <c:spPr>
              <a:solidFill>
                <a:srgbClr val="B89042"/>
              </a:solidFill>
              <a:ln>
                <a:noFill/>
              </a:ln>
            </c:spPr>
          </c:marker>
          <c:cat>
            <c:strRef>
              <c:f>'BUD Traffic'!$C$19:$N$19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 Traffic'!$C$26:$N$26</c:f>
              <c:numCache>
                <c:formatCode>#,##0</c:formatCode>
                <c:ptCount val="12"/>
                <c:pt idx="0">
                  <c:v>626195</c:v>
                </c:pt>
                <c:pt idx="1">
                  <c:v>599803</c:v>
                </c:pt>
                <c:pt idx="2">
                  <c:v>743031</c:v>
                </c:pt>
                <c:pt idx="3">
                  <c:v>840486</c:v>
                </c:pt>
                <c:pt idx="4">
                  <c:v>895299</c:v>
                </c:pt>
                <c:pt idx="5">
                  <c:v>966297</c:v>
                </c:pt>
                <c:pt idx="6">
                  <c:v>1081528</c:v>
                </c:pt>
                <c:pt idx="7">
                  <c:v>1085608</c:v>
                </c:pt>
                <c:pt idx="8">
                  <c:v>1017506</c:v>
                </c:pt>
                <c:pt idx="9">
                  <c:v>938746</c:v>
                </c:pt>
                <c:pt idx="10">
                  <c:v>758417</c:v>
                </c:pt>
                <c:pt idx="11">
                  <c:v>746047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53AD-4F04-BDFA-599364EB5604}"/>
            </c:ext>
          </c:extLst>
        </c:ser>
        <c:ser>
          <c:idx val="0"/>
          <c:order val="1"/>
          <c:tx>
            <c:strRef>
              <c:f>'BUD Traffic'!$B$28</c:f>
              <c:strCache>
                <c:ptCount val="1"/>
                <c:pt idx="0">
                  <c:v>5 Yr Avg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strRef>
              <c:f>'BUD Traffic'!$C$19:$N$19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 Traffic'!$C$28:$N$28</c:f>
              <c:numCache>
                <c:formatCode>#,##0</c:formatCode>
                <c:ptCount val="12"/>
                <c:pt idx="0">
                  <c:v>533643</c:v>
                </c:pt>
                <c:pt idx="1">
                  <c:v>477719.6</c:v>
                </c:pt>
                <c:pt idx="2">
                  <c:v>620606.6</c:v>
                </c:pt>
                <c:pt idx="3">
                  <c:v>689961</c:v>
                </c:pt>
                <c:pt idx="4">
                  <c:v>764989.8</c:v>
                </c:pt>
                <c:pt idx="5">
                  <c:v>812400.2</c:v>
                </c:pt>
                <c:pt idx="6">
                  <c:v>911891.8</c:v>
                </c:pt>
                <c:pt idx="7">
                  <c:v>920722.8</c:v>
                </c:pt>
                <c:pt idx="8">
                  <c:v>857309.2</c:v>
                </c:pt>
                <c:pt idx="9">
                  <c:v>810290.6</c:v>
                </c:pt>
                <c:pt idx="10">
                  <c:v>642837.6</c:v>
                </c:pt>
                <c:pt idx="11">
                  <c:v>615948.4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53AD-4F04-BDFA-599364EB5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030400"/>
        <c:axId val="235031936"/>
      </c:lineChart>
      <c:catAx>
        <c:axId val="235030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5031936"/>
        <c:crosses val="autoZero"/>
        <c:auto val="1"/>
        <c:lblAlgn val="ctr"/>
        <c:lblOffset val="100"/>
        <c:noMultiLvlLbl val="0"/>
      </c:catAx>
      <c:valAx>
        <c:axId val="235031936"/>
        <c:scaling>
          <c:orientation val="minMax"/>
          <c:min val="4000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Monthly</a:t>
                </a:r>
                <a:r>
                  <a:rPr lang="en-SG" baseline="0"/>
                  <a:t> Passenger</a:t>
                </a:r>
                <a:endParaRPr lang="en-SG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235030400"/>
        <c:crossesAt val="1"/>
        <c:crossBetween val="between"/>
        <c:majorUnit val="100000"/>
      </c:valAx>
      <c:valAx>
        <c:axId val="23503820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Cumulative</a:t>
                </a:r>
                <a:r>
                  <a:rPr lang="en-SG" baseline="0"/>
                  <a:t> Annual Passenger</a:t>
                </a:r>
                <a:endParaRPr lang="en-SG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235040128"/>
        <c:crosses val="max"/>
        <c:crossBetween val="between"/>
      </c:valAx>
      <c:catAx>
        <c:axId val="235040128"/>
        <c:scaling>
          <c:orientation val="minMax"/>
        </c:scaling>
        <c:delete val="1"/>
        <c:axPos val="b"/>
        <c:majorTickMark val="out"/>
        <c:minorTickMark val="none"/>
        <c:tickLblPos val="nextTo"/>
        <c:crossAx val="235038208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l"/>
      <c:legendEntry>
        <c:idx val="1"/>
        <c:delete val="1"/>
      </c:legendEntry>
      <c:layout>
        <c:manualLayout>
          <c:xMode val="edge"/>
          <c:yMode val="edge"/>
          <c:x val="8.8888888888888892E-2"/>
          <c:y val="8.0467010589193588E-2"/>
          <c:w val="0.17801624796900387"/>
          <c:h val="0.42958322020092315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319859362149017E-2"/>
          <c:y val="5.1400554097404488E-2"/>
          <c:w val="0.89563989894521601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strRef>
              <c:f>'BUD Traffic'!$B$49</c:f>
              <c:strCache>
                <c:ptCount val="1"/>
                <c:pt idx="0">
                  <c:v>2014</c:v>
                </c:pt>
              </c:strCache>
            </c:strRef>
          </c:tx>
          <c:spPr>
            <a:ln>
              <a:solidFill>
                <a:srgbClr val="CCCCCC"/>
              </a:solidFill>
            </a:ln>
          </c:spPr>
          <c:marker>
            <c:spPr>
              <a:solidFill>
                <a:srgbClr val="CCCCCC"/>
              </a:solidFill>
              <a:ln>
                <a:noFill/>
              </a:ln>
            </c:spPr>
          </c:marker>
          <c:cat>
            <c:strRef>
              <c:f>'BUD Traffic'!$C$19:$N$19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 Traffic'!$C$49:$N$49</c:f>
              <c:numCache>
                <c:formatCode>#,##0</c:formatCode>
                <c:ptCount val="12"/>
                <c:pt idx="0">
                  <c:v>6156</c:v>
                </c:pt>
                <c:pt idx="1">
                  <c:v>5700</c:v>
                </c:pt>
                <c:pt idx="2">
                  <c:v>6676</c:v>
                </c:pt>
                <c:pt idx="3">
                  <c:v>7318</c:v>
                </c:pt>
                <c:pt idx="4">
                  <c:v>7652</c:v>
                </c:pt>
                <c:pt idx="5">
                  <c:v>7950</c:v>
                </c:pt>
                <c:pt idx="6">
                  <c:v>8288</c:v>
                </c:pt>
                <c:pt idx="7">
                  <c:v>7999</c:v>
                </c:pt>
                <c:pt idx="8">
                  <c:v>7843</c:v>
                </c:pt>
                <c:pt idx="9">
                  <c:v>7775</c:v>
                </c:pt>
                <c:pt idx="10">
                  <c:v>6709</c:v>
                </c:pt>
                <c:pt idx="11">
                  <c:v>6616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A83-48F6-9841-BB851ACBE1BF}"/>
            </c:ext>
          </c:extLst>
        </c:ser>
        <c:ser>
          <c:idx val="1"/>
          <c:order val="1"/>
          <c:tx>
            <c:strRef>
              <c:f>'BUD Traffic'!$B$50</c:f>
              <c:strCache>
                <c:ptCount val="1"/>
                <c:pt idx="0">
                  <c:v>2015</c:v>
                </c:pt>
              </c:strCache>
            </c:strRef>
          </c:tx>
          <c:val>
            <c:numRef>
              <c:f>'BUD Traffic'!$C$50:$N$50</c:f>
              <c:numCache>
                <c:formatCode>#,##0</c:formatCode>
                <c:ptCount val="12"/>
                <c:pt idx="0">
                  <c:v>6415</c:v>
                </c:pt>
                <c:pt idx="1">
                  <c:v>6032</c:v>
                </c:pt>
                <c:pt idx="2">
                  <c:v>7095</c:v>
                </c:pt>
                <c:pt idx="3">
                  <c:v>7601</c:v>
                </c:pt>
                <c:pt idx="4">
                  <c:v>8036</c:v>
                </c:pt>
                <c:pt idx="5">
                  <c:v>8485</c:v>
                </c:pt>
                <c:pt idx="6">
                  <c:v>9066</c:v>
                </c:pt>
                <c:pt idx="7">
                  <c:v>8750</c:v>
                </c:pt>
                <c:pt idx="8">
                  <c:v>8642</c:v>
                </c:pt>
                <c:pt idx="9">
                  <c:v>8250</c:v>
                </c:pt>
                <c:pt idx="10">
                  <c:v>7006</c:v>
                </c:pt>
                <c:pt idx="11">
                  <c:v>6916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A83-48F6-9841-BB851ACBE1BF}"/>
            </c:ext>
          </c:extLst>
        </c:ser>
        <c:ser>
          <c:idx val="2"/>
          <c:order val="2"/>
          <c:tx>
            <c:strRef>
              <c:f>'BUD Traffic'!$B$51</c:f>
              <c:strCache>
                <c:ptCount val="1"/>
                <c:pt idx="0">
                  <c:v>2016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val>
            <c:numRef>
              <c:f>'BUD Traffic'!$C$51:$N$51</c:f>
              <c:numCache>
                <c:formatCode>#,##0</c:formatCode>
                <c:ptCount val="12"/>
                <c:pt idx="0">
                  <c:v>6639</c:v>
                </c:pt>
                <c:pt idx="1">
                  <c:v>6390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A83-48F6-9841-BB851ACBE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075456"/>
        <c:axId val="235081728"/>
      </c:lineChart>
      <c:catAx>
        <c:axId val="235075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5081728"/>
        <c:crosses val="autoZero"/>
        <c:auto val="1"/>
        <c:lblAlgn val="ctr"/>
        <c:lblOffset val="100"/>
        <c:noMultiLvlLbl val="0"/>
      </c:catAx>
      <c:valAx>
        <c:axId val="235081728"/>
        <c:scaling>
          <c:orientation val="minMax"/>
          <c:min val="4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3507545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9.0441541249291421E-2"/>
          <c:y val="0.203127624671916"/>
          <c:w val="0.111993341656263"/>
          <c:h val="0.20103641732283464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74494342364711"/>
          <c:y val="5.3354778555106501E-2"/>
          <c:w val="0.85649875071146031"/>
          <c:h val="0.72788073196762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Leverage!$C$19</c:f>
              <c:strCache>
                <c:ptCount val="1"/>
                <c:pt idx="0">
                  <c:v>Large Corp</c:v>
                </c:pt>
              </c:strCache>
            </c:strRef>
          </c:tx>
          <c:spPr>
            <a:solidFill>
              <a:srgbClr val="CCCCCC"/>
            </a:solidFill>
            <a:ln w="28575">
              <a:noFill/>
            </a:ln>
          </c:spPr>
          <c:invertIfNegative val="0"/>
          <c:cat>
            <c:numRef>
              <c:f>Leverage!$B$34:$B$100</c:f>
              <c:numCache>
                <c:formatCode>[$-409]mmm\-yy;@</c:formatCode>
                <c:ptCount val="67"/>
                <c:pt idx="0">
                  <c:v>41670</c:v>
                </c:pt>
                <c:pt idx="1">
                  <c:v>41698</c:v>
                </c:pt>
                <c:pt idx="2">
                  <c:v>41729</c:v>
                </c:pt>
                <c:pt idx="3">
                  <c:v>41759</c:v>
                </c:pt>
                <c:pt idx="4">
                  <c:v>41790</c:v>
                </c:pt>
                <c:pt idx="5">
                  <c:v>41820</c:v>
                </c:pt>
                <c:pt idx="6">
                  <c:v>41851</c:v>
                </c:pt>
                <c:pt idx="7">
                  <c:v>41882</c:v>
                </c:pt>
                <c:pt idx="8">
                  <c:v>41912</c:v>
                </c:pt>
                <c:pt idx="9">
                  <c:v>41943</c:v>
                </c:pt>
                <c:pt idx="10">
                  <c:v>41973</c:v>
                </c:pt>
                <c:pt idx="11">
                  <c:v>42004</c:v>
                </c:pt>
                <c:pt idx="12">
                  <c:v>42035</c:v>
                </c:pt>
                <c:pt idx="13">
                  <c:v>42063</c:v>
                </c:pt>
                <c:pt idx="14">
                  <c:v>42094</c:v>
                </c:pt>
                <c:pt idx="15">
                  <c:v>42124</c:v>
                </c:pt>
                <c:pt idx="16">
                  <c:v>42155</c:v>
                </c:pt>
                <c:pt idx="17">
                  <c:v>42185</c:v>
                </c:pt>
                <c:pt idx="18">
                  <c:v>42216</c:v>
                </c:pt>
                <c:pt idx="19">
                  <c:v>42247</c:v>
                </c:pt>
                <c:pt idx="20">
                  <c:v>42277</c:v>
                </c:pt>
                <c:pt idx="21">
                  <c:v>42308</c:v>
                </c:pt>
                <c:pt idx="22">
                  <c:v>42338</c:v>
                </c:pt>
                <c:pt idx="23">
                  <c:v>42369</c:v>
                </c:pt>
              </c:numCache>
            </c:numRef>
          </c:cat>
          <c:val>
            <c:numRef>
              <c:f>Leverage!$C$34:$C$100</c:f>
              <c:numCache>
                <c:formatCode>#,##0.00</c:formatCode>
                <c:ptCount val="67"/>
                <c:pt idx="0">
                  <c:v>4.933975446153843</c:v>
                </c:pt>
                <c:pt idx="1">
                  <c:v>4.7396777142857136</c:v>
                </c:pt>
                <c:pt idx="2">
                  <c:v>4.9865537142857139</c:v>
                </c:pt>
                <c:pt idx="3">
                  <c:v>4.9790786060606056</c:v>
                </c:pt>
                <c:pt idx="4">
                  <c:v>5.0866630985915506</c:v>
                </c:pt>
                <c:pt idx="5">
                  <c:v>4.9141126551724144</c:v>
                </c:pt>
                <c:pt idx="6">
                  <c:v>4.9207173076923079</c:v>
                </c:pt>
                <c:pt idx="7">
                  <c:v>5.1567630555555546</c:v>
                </c:pt>
                <c:pt idx="8">
                  <c:v>5.1904984500000007</c:v>
                </c:pt>
                <c:pt idx="9">
                  <c:v>5.1174382777777767</c:v>
                </c:pt>
                <c:pt idx="10">
                  <c:v>5.4018167058823527</c:v>
                </c:pt>
                <c:pt idx="11">
                  <c:v>4.9966602500000006</c:v>
                </c:pt>
                <c:pt idx="12">
                  <c:v>4.8432200400000021</c:v>
                </c:pt>
                <c:pt idx="13">
                  <c:v>4.7383258333333327</c:v>
                </c:pt>
                <c:pt idx="14">
                  <c:v>5.0478863199999999</c:v>
                </c:pt>
                <c:pt idx="15">
                  <c:v>4.8737645862068968</c:v>
                </c:pt>
                <c:pt idx="16">
                  <c:v>5.1192495135135134</c:v>
                </c:pt>
                <c:pt idx="17">
                  <c:v>4.6588018</c:v>
                </c:pt>
                <c:pt idx="18">
                  <c:v>4.9143365416666667</c:v>
                </c:pt>
                <c:pt idx="19">
                  <c:v>4.976384190476189</c:v>
                </c:pt>
                <c:pt idx="20">
                  <c:v>4.7957207333333338</c:v>
                </c:pt>
                <c:pt idx="21">
                  <c:v>4.7920367727272719</c:v>
                </c:pt>
                <c:pt idx="22">
                  <c:v>4.7859490000000005</c:v>
                </c:pt>
                <c:pt idx="23">
                  <c:v>4.5439861538461548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DF9-4FC5-BFD1-B217D214B14E}"/>
            </c:ext>
          </c:extLst>
        </c:ser>
        <c:ser>
          <c:idx val="1"/>
          <c:order val="1"/>
          <c:tx>
            <c:strRef>
              <c:f>Leverage!$D$19</c:f>
              <c:strCache>
                <c:ptCount val="1"/>
                <c:pt idx="0">
                  <c:v>Middle Market</c:v>
                </c:pt>
              </c:strCache>
            </c:strRef>
          </c:tx>
          <c:spPr>
            <a:solidFill>
              <a:srgbClr val="D1B76E"/>
            </a:solidFill>
            <a:ln w="28575">
              <a:noFill/>
            </a:ln>
          </c:spPr>
          <c:invertIfNegative val="0"/>
          <c:cat>
            <c:numRef>
              <c:f>Leverage!$B$34:$B$100</c:f>
              <c:numCache>
                <c:formatCode>[$-409]mmm\-yy;@</c:formatCode>
                <c:ptCount val="67"/>
                <c:pt idx="0">
                  <c:v>41670</c:v>
                </c:pt>
                <c:pt idx="1">
                  <c:v>41698</c:v>
                </c:pt>
                <c:pt idx="2">
                  <c:v>41729</c:v>
                </c:pt>
                <c:pt idx="3">
                  <c:v>41759</c:v>
                </c:pt>
                <c:pt idx="4">
                  <c:v>41790</c:v>
                </c:pt>
                <c:pt idx="5">
                  <c:v>41820</c:v>
                </c:pt>
                <c:pt idx="6">
                  <c:v>41851</c:v>
                </c:pt>
                <c:pt idx="7">
                  <c:v>41882</c:v>
                </c:pt>
                <c:pt idx="8">
                  <c:v>41912</c:v>
                </c:pt>
                <c:pt idx="9">
                  <c:v>41943</c:v>
                </c:pt>
                <c:pt idx="10">
                  <c:v>41973</c:v>
                </c:pt>
                <c:pt idx="11">
                  <c:v>42004</c:v>
                </c:pt>
                <c:pt idx="12">
                  <c:v>42035</c:v>
                </c:pt>
                <c:pt idx="13">
                  <c:v>42063</c:v>
                </c:pt>
                <c:pt idx="14">
                  <c:v>42094</c:v>
                </c:pt>
                <c:pt idx="15">
                  <c:v>42124</c:v>
                </c:pt>
                <c:pt idx="16">
                  <c:v>42155</c:v>
                </c:pt>
                <c:pt idx="17">
                  <c:v>42185</c:v>
                </c:pt>
                <c:pt idx="18">
                  <c:v>42216</c:v>
                </c:pt>
                <c:pt idx="19">
                  <c:v>42247</c:v>
                </c:pt>
                <c:pt idx="20">
                  <c:v>42277</c:v>
                </c:pt>
                <c:pt idx="21">
                  <c:v>42308</c:v>
                </c:pt>
                <c:pt idx="22">
                  <c:v>42338</c:v>
                </c:pt>
                <c:pt idx="23">
                  <c:v>42369</c:v>
                </c:pt>
              </c:numCache>
            </c:numRef>
          </c:cat>
          <c:val>
            <c:numRef>
              <c:f>Leverage!$D$34:$D$100</c:f>
              <c:numCache>
                <c:formatCode>#,##0.00</c:formatCode>
                <c:ptCount val="67"/>
                <c:pt idx="0">
                  <c:v>5.4263841999999993</c:v>
                </c:pt>
                <c:pt idx="3">
                  <c:v>5.1598378</c:v>
                </c:pt>
                <c:pt idx="4">
                  <c:v>5.1574239999999998</c:v>
                </c:pt>
                <c:pt idx="5">
                  <c:v>5.2504159999999995</c:v>
                </c:pt>
                <c:pt idx="6">
                  <c:v>4.7625232500000001</c:v>
                </c:pt>
                <c:pt idx="7">
                  <c:v>4.6875668750000008</c:v>
                </c:pt>
                <c:pt idx="8">
                  <c:v>4.8885201428571436</c:v>
                </c:pt>
                <c:pt idx="9">
                  <c:v>4.9949523999999998</c:v>
                </c:pt>
                <c:pt idx="10">
                  <c:v>4.181535666666667</c:v>
                </c:pt>
                <c:pt idx="11">
                  <c:v>4.4529354999999997</c:v>
                </c:pt>
                <c:pt idx="12">
                  <c:v>4.8488287999999997</c:v>
                </c:pt>
                <c:pt idx="13">
                  <c:v>4.7977216666666669</c:v>
                </c:pt>
                <c:pt idx="14">
                  <c:v>4.9706317499999999</c:v>
                </c:pt>
                <c:pt idx="15">
                  <c:v>4.7754948333333331</c:v>
                </c:pt>
                <c:pt idx="16">
                  <c:v>4.0247849999999996</c:v>
                </c:pt>
                <c:pt idx="17">
                  <c:v>3.9081280000000009</c:v>
                </c:pt>
                <c:pt idx="18">
                  <c:v>5.1377967499999997</c:v>
                </c:pt>
                <c:pt idx="19">
                  <c:v>5.1586681666666658</c:v>
                </c:pt>
                <c:pt idx="20">
                  <c:v>5.7943878</c:v>
                </c:pt>
                <c:pt idx="21">
                  <c:v>5.8126566666666664</c:v>
                </c:pt>
                <c:pt idx="22">
                  <c:v>5.8997325000000007</c:v>
                </c:pt>
                <c:pt idx="23">
                  <c:v>5.717206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DF9-4FC5-BFD1-B217D214B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449856"/>
        <c:axId val="223451392"/>
      </c:barChart>
      <c:scatterChart>
        <c:scatterStyle val="lineMarker"/>
        <c:varyColors val="0"/>
        <c:ser>
          <c:idx val="2"/>
          <c:order val="2"/>
          <c:tx>
            <c:strRef>
              <c:f>Leverage!$E$18</c:f>
              <c:strCache>
                <c:ptCount val="1"/>
                <c:pt idx="0">
                  <c:v>Mesa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273529"/>
              </a:solidFill>
            </c:spPr>
          </c:marker>
          <c:xVal>
            <c:numRef>
              <c:f>Leverage!$B$34:$B$100</c:f>
              <c:numCache>
                <c:formatCode>[$-409]mmm\-yy;@</c:formatCode>
                <c:ptCount val="67"/>
                <c:pt idx="0">
                  <c:v>41670</c:v>
                </c:pt>
                <c:pt idx="1">
                  <c:v>41698</c:v>
                </c:pt>
                <c:pt idx="2">
                  <c:v>41729</c:v>
                </c:pt>
                <c:pt idx="3">
                  <c:v>41759</c:v>
                </c:pt>
                <c:pt idx="4">
                  <c:v>41790</c:v>
                </c:pt>
                <c:pt idx="5">
                  <c:v>41820</c:v>
                </c:pt>
                <c:pt idx="6">
                  <c:v>41851</c:v>
                </c:pt>
                <c:pt idx="7">
                  <c:v>41882</c:v>
                </c:pt>
                <c:pt idx="8">
                  <c:v>41912</c:v>
                </c:pt>
                <c:pt idx="9">
                  <c:v>41943</c:v>
                </c:pt>
                <c:pt idx="10">
                  <c:v>41973</c:v>
                </c:pt>
                <c:pt idx="11">
                  <c:v>42004</c:v>
                </c:pt>
                <c:pt idx="12">
                  <c:v>42035</c:v>
                </c:pt>
                <c:pt idx="13">
                  <c:v>42063</c:v>
                </c:pt>
                <c:pt idx="14">
                  <c:v>42094</c:v>
                </c:pt>
                <c:pt idx="15">
                  <c:v>42124</c:v>
                </c:pt>
                <c:pt idx="16">
                  <c:v>42155</c:v>
                </c:pt>
                <c:pt idx="17">
                  <c:v>42185</c:v>
                </c:pt>
                <c:pt idx="18">
                  <c:v>42216</c:v>
                </c:pt>
                <c:pt idx="19">
                  <c:v>42247</c:v>
                </c:pt>
                <c:pt idx="20">
                  <c:v>42277</c:v>
                </c:pt>
                <c:pt idx="21">
                  <c:v>42308</c:v>
                </c:pt>
                <c:pt idx="22">
                  <c:v>42338</c:v>
                </c:pt>
                <c:pt idx="23">
                  <c:v>42369</c:v>
                </c:pt>
              </c:numCache>
            </c:numRef>
          </c:xVal>
          <c:yVal>
            <c:numRef>
              <c:f>Leverage!$E$34:$E$100</c:f>
              <c:numCache>
                <c:formatCode>#,##0.00</c:formatCode>
                <c:ptCount val="67"/>
                <c:pt idx="2">
                  <c:v>3.64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DF9-4FC5-BFD1-B217D214B14E}"/>
            </c:ext>
          </c:extLst>
        </c:ser>
        <c:ser>
          <c:idx val="3"/>
          <c:order val="3"/>
          <c:tx>
            <c:strRef>
              <c:f>Leverage!$F$18</c:f>
              <c:strCache>
                <c:ptCount val="1"/>
                <c:pt idx="0">
                  <c:v>Corpus</c:v>
                </c:pt>
              </c:strCache>
            </c:strRef>
          </c:tx>
          <c:spPr>
            <a:ln w="28575">
              <a:solidFill>
                <a:srgbClr val="C10435"/>
              </a:solidFill>
            </a:ln>
          </c:spPr>
          <c:marker>
            <c:spPr>
              <a:ln w="28575">
                <a:solidFill>
                  <a:srgbClr val="C10435"/>
                </a:solidFill>
              </a:ln>
            </c:spPr>
          </c:marker>
          <c:xVal>
            <c:numRef>
              <c:f>Leverage!$B$34:$B$100</c:f>
              <c:numCache>
                <c:formatCode>[$-409]mmm\-yy;@</c:formatCode>
                <c:ptCount val="67"/>
                <c:pt idx="0">
                  <c:v>41670</c:v>
                </c:pt>
                <c:pt idx="1">
                  <c:v>41698</c:v>
                </c:pt>
                <c:pt idx="2">
                  <c:v>41729</c:v>
                </c:pt>
                <c:pt idx="3">
                  <c:v>41759</c:v>
                </c:pt>
                <c:pt idx="4">
                  <c:v>41790</c:v>
                </c:pt>
                <c:pt idx="5">
                  <c:v>41820</c:v>
                </c:pt>
                <c:pt idx="6">
                  <c:v>41851</c:v>
                </c:pt>
                <c:pt idx="7">
                  <c:v>41882</c:v>
                </c:pt>
                <c:pt idx="8">
                  <c:v>41912</c:v>
                </c:pt>
                <c:pt idx="9">
                  <c:v>41943</c:v>
                </c:pt>
                <c:pt idx="10">
                  <c:v>41973</c:v>
                </c:pt>
                <c:pt idx="11">
                  <c:v>42004</c:v>
                </c:pt>
                <c:pt idx="12">
                  <c:v>42035</c:v>
                </c:pt>
                <c:pt idx="13">
                  <c:v>42063</c:v>
                </c:pt>
                <c:pt idx="14">
                  <c:v>42094</c:v>
                </c:pt>
                <c:pt idx="15">
                  <c:v>42124</c:v>
                </c:pt>
                <c:pt idx="16">
                  <c:v>42155</c:v>
                </c:pt>
                <c:pt idx="17">
                  <c:v>42185</c:v>
                </c:pt>
                <c:pt idx="18">
                  <c:v>42216</c:v>
                </c:pt>
                <c:pt idx="19">
                  <c:v>42247</c:v>
                </c:pt>
                <c:pt idx="20">
                  <c:v>42277</c:v>
                </c:pt>
                <c:pt idx="21">
                  <c:v>42308</c:v>
                </c:pt>
                <c:pt idx="22">
                  <c:v>42338</c:v>
                </c:pt>
                <c:pt idx="23">
                  <c:v>42369</c:v>
                </c:pt>
              </c:numCache>
            </c:numRef>
          </c:xVal>
          <c:yVal>
            <c:numRef>
              <c:f>Leverage!$F$34:$F$100</c:f>
              <c:numCache>
                <c:formatCode>#,##0.00</c:formatCode>
                <c:ptCount val="67"/>
                <c:pt idx="2">
                  <c:v>4.5999999999999996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DF9-4FC5-BFD1-B217D214B14E}"/>
            </c:ext>
          </c:extLst>
        </c:ser>
        <c:ser>
          <c:idx val="4"/>
          <c:order val="4"/>
          <c:tx>
            <c:strRef>
              <c:f>Leverage!$G$18</c:f>
              <c:strCache>
                <c:ptCount val="1"/>
                <c:pt idx="0">
                  <c:v>Encore</c:v>
                </c:pt>
              </c:strCache>
            </c:strRef>
          </c:tx>
          <c:spPr>
            <a:ln w="25400">
              <a:solidFill>
                <a:sysClr val="windowText" lastClr="000000"/>
              </a:solidFill>
            </a:ln>
          </c:spPr>
          <c:marker>
            <c:symbol val="star"/>
            <c:size val="7"/>
            <c:spPr>
              <a:noFill/>
              <a:ln w="28575">
                <a:solidFill>
                  <a:sysClr val="windowText" lastClr="000000"/>
                </a:solidFill>
              </a:ln>
            </c:spPr>
          </c:marker>
          <c:xVal>
            <c:numRef>
              <c:f>Leverage!$B$34:$B$100</c:f>
              <c:numCache>
                <c:formatCode>[$-409]mmm\-yy;@</c:formatCode>
                <c:ptCount val="67"/>
                <c:pt idx="0">
                  <c:v>41670</c:v>
                </c:pt>
                <c:pt idx="1">
                  <c:v>41698</c:v>
                </c:pt>
                <c:pt idx="2">
                  <c:v>41729</c:v>
                </c:pt>
                <c:pt idx="3">
                  <c:v>41759</c:v>
                </c:pt>
                <c:pt idx="4">
                  <c:v>41790</c:v>
                </c:pt>
                <c:pt idx="5">
                  <c:v>41820</c:v>
                </c:pt>
                <c:pt idx="6">
                  <c:v>41851</c:v>
                </c:pt>
                <c:pt idx="7">
                  <c:v>41882</c:v>
                </c:pt>
                <c:pt idx="8">
                  <c:v>41912</c:v>
                </c:pt>
                <c:pt idx="9">
                  <c:v>41943</c:v>
                </c:pt>
                <c:pt idx="10">
                  <c:v>41973</c:v>
                </c:pt>
                <c:pt idx="11">
                  <c:v>42004</c:v>
                </c:pt>
                <c:pt idx="12">
                  <c:v>42035</c:v>
                </c:pt>
                <c:pt idx="13">
                  <c:v>42063</c:v>
                </c:pt>
                <c:pt idx="14">
                  <c:v>42094</c:v>
                </c:pt>
                <c:pt idx="15">
                  <c:v>42124</c:v>
                </c:pt>
                <c:pt idx="16">
                  <c:v>42155</c:v>
                </c:pt>
                <c:pt idx="17">
                  <c:v>42185</c:v>
                </c:pt>
                <c:pt idx="18">
                  <c:v>42216</c:v>
                </c:pt>
                <c:pt idx="19">
                  <c:v>42247</c:v>
                </c:pt>
                <c:pt idx="20">
                  <c:v>42277</c:v>
                </c:pt>
                <c:pt idx="21">
                  <c:v>42308</c:v>
                </c:pt>
                <c:pt idx="22">
                  <c:v>42338</c:v>
                </c:pt>
                <c:pt idx="23">
                  <c:v>42369</c:v>
                </c:pt>
              </c:numCache>
            </c:numRef>
          </c:xVal>
          <c:yVal>
            <c:numRef>
              <c:f>Leverage!$G$34:$G$100</c:f>
              <c:numCache>
                <c:formatCode>#,##0.00</c:formatCode>
                <c:ptCount val="67"/>
                <c:pt idx="6">
                  <c:v>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DF9-4FC5-BFD1-B217D214B14E}"/>
            </c:ext>
          </c:extLst>
        </c:ser>
        <c:ser>
          <c:idx val="5"/>
          <c:order val="5"/>
          <c:tx>
            <c:strRef>
              <c:f>Leverage!$H$18</c:f>
              <c:strCache>
                <c:ptCount val="1"/>
                <c:pt idx="0">
                  <c:v>Buffalo</c:v>
                </c:pt>
              </c:strCache>
            </c:strRef>
          </c:tx>
          <c:spPr>
            <a:ln w="28575">
              <a:noFill/>
            </a:ln>
          </c:spPr>
          <c:xVal>
            <c:numRef>
              <c:f>Leverage!$B$34:$B$100</c:f>
              <c:numCache>
                <c:formatCode>[$-409]mmm\-yy;@</c:formatCode>
                <c:ptCount val="67"/>
                <c:pt idx="0">
                  <c:v>41670</c:v>
                </c:pt>
                <c:pt idx="1">
                  <c:v>41698</c:v>
                </c:pt>
                <c:pt idx="2">
                  <c:v>41729</c:v>
                </c:pt>
                <c:pt idx="3">
                  <c:v>41759</c:v>
                </c:pt>
                <c:pt idx="4">
                  <c:v>41790</c:v>
                </c:pt>
                <c:pt idx="5">
                  <c:v>41820</c:v>
                </c:pt>
                <c:pt idx="6">
                  <c:v>41851</c:v>
                </c:pt>
                <c:pt idx="7">
                  <c:v>41882</c:v>
                </c:pt>
                <c:pt idx="8">
                  <c:v>41912</c:v>
                </c:pt>
                <c:pt idx="9">
                  <c:v>41943</c:v>
                </c:pt>
                <c:pt idx="10">
                  <c:v>41973</c:v>
                </c:pt>
                <c:pt idx="11">
                  <c:v>42004</c:v>
                </c:pt>
                <c:pt idx="12">
                  <c:v>42035</c:v>
                </c:pt>
                <c:pt idx="13">
                  <c:v>42063</c:v>
                </c:pt>
                <c:pt idx="14">
                  <c:v>42094</c:v>
                </c:pt>
                <c:pt idx="15">
                  <c:v>42124</c:v>
                </c:pt>
                <c:pt idx="16">
                  <c:v>42155</c:v>
                </c:pt>
                <c:pt idx="17">
                  <c:v>42185</c:v>
                </c:pt>
                <c:pt idx="18">
                  <c:v>42216</c:v>
                </c:pt>
                <c:pt idx="19">
                  <c:v>42247</c:v>
                </c:pt>
                <c:pt idx="20">
                  <c:v>42277</c:v>
                </c:pt>
                <c:pt idx="21">
                  <c:v>42308</c:v>
                </c:pt>
                <c:pt idx="22">
                  <c:v>42338</c:v>
                </c:pt>
                <c:pt idx="23">
                  <c:v>42369</c:v>
                </c:pt>
              </c:numCache>
            </c:numRef>
          </c:xVal>
          <c:yVal>
            <c:numRef>
              <c:f>Leverage!$H$34:$H$100</c:f>
              <c:numCache>
                <c:formatCode>#,##0.00</c:formatCode>
                <c:ptCount val="67"/>
                <c:pt idx="8">
                  <c:v>9.6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EDF9-4FC5-BFD1-B217D214B14E}"/>
            </c:ext>
          </c:extLst>
        </c:ser>
        <c:ser>
          <c:idx val="6"/>
          <c:order val="6"/>
          <c:tx>
            <c:strRef>
              <c:f>Leverage!$I$18</c:f>
              <c:strCache>
                <c:ptCount val="1"/>
                <c:pt idx="0">
                  <c:v>Magnolia</c:v>
                </c:pt>
              </c:strCache>
            </c:strRef>
          </c:tx>
          <c:spPr>
            <a:ln w="38100">
              <a:solidFill>
                <a:sysClr val="windowText" lastClr="000000"/>
              </a:solidFill>
            </a:ln>
          </c:spPr>
          <c:marker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Leverage!$B$34:$B$100</c:f>
              <c:numCache>
                <c:formatCode>[$-409]mmm\-yy;@</c:formatCode>
                <c:ptCount val="67"/>
                <c:pt idx="0">
                  <c:v>41670</c:v>
                </c:pt>
                <c:pt idx="1">
                  <c:v>41698</c:v>
                </c:pt>
                <c:pt idx="2">
                  <c:v>41729</c:v>
                </c:pt>
                <c:pt idx="3">
                  <c:v>41759</c:v>
                </c:pt>
                <c:pt idx="4">
                  <c:v>41790</c:v>
                </c:pt>
                <c:pt idx="5">
                  <c:v>41820</c:v>
                </c:pt>
                <c:pt idx="6">
                  <c:v>41851</c:v>
                </c:pt>
                <c:pt idx="7">
                  <c:v>41882</c:v>
                </c:pt>
                <c:pt idx="8">
                  <c:v>41912</c:v>
                </c:pt>
                <c:pt idx="9">
                  <c:v>41943</c:v>
                </c:pt>
                <c:pt idx="10">
                  <c:v>41973</c:v>
                </c:pt>
                <c:pt idx="11">
                  <c:v>42004</c:v>
                </c:pt>
                <c:pt idx="12">
                  <c:v>42035</c:v>
                </c:pt>
                <c:pt idx="13">
                  <c:v>42063</c:v>
                </c:pt>
                <c:pt idx="14">
                  <c:v>42094</c:v>
                </c:pt>
                <c:pt idx="15">
                  <c:v>42124</c:v>
                </c:pt>
                <c:pt idx="16">
                  <c:v>42155</c:v>
                </c:pt>
                <c:pt idx="17">
                  <c:v>42185</c:v>
                </c:pt>
                <c:pt idx="18">
                  <c:v>42216</c:v>
                </c:pt>
                <c:pt idx="19">
                  <c:v>42247</c:v>
                </c:pt>
                <c:pt idx="20">
                  <c:v>42277</c:v>
                </c:pt>
                <c:pt idx="21">
                  <c:v>42308</c:v>
                </c:pt>
                <c:pt idx="22">
                  <c:v>42338</c:v>
                </c:pt>
                <c:pt idx="23">
                  <c:v>42369</c:v>
                </c:pt>
              </c:numCache>
            </c:numRef>
          </c:xVal>
          <c:yVal>
            <c:numRef>
              <c:f>Leverage!$I$34:$I$100</c:f>
              <c:numCache>
                <c:formatCode>#,##0.00</c:formatCode>
                <c:ptCount val="67"/>
                <c:pt idx="14">
                  <c:v>0.56526515083858753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EDF9-4FC5-BFD1-B217D214B14E}"/>
            </c:ext>
          </c:extLst>
        </c:ser>
        <c:ser>
          <c:idx val="7"/>
          <c:order val="7"/>
          <c:tx>
            <c:strRef>
              <c:f>Leverage!$J$18</c:f>
              <c:strCache>
                <c:ptCount val="1"/>
                <c:pt idx="0">
                  <c:v>AEC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pPr>
              <a:ln w="38100"/>
            </c:spPr>
          </c:marker>
          <c:xVal>
            <c:numRef>
              <c:f>Leverage!$B$34:$B$100</c:f>
              <c:numCache>
                <c:formatCode>[$-409]mmm\-yy;@</c:formatCode>
                <c:ptCount val="67"/>
                <c:pt idx="0">
                  <c:v>41670</c:v>
                </c:pt>
                <c:pt idx="1">
                  <c:v>41698</c:v>
                </c:pt>
                <c:pt idx="2">
                  <c:v>41729</c:v>
                </c:pt>
                <c:pt idx="3">
                  <c:v>41759</c:v>
                </c:pt>
                <c:pt idx="4">
                  <c:v>41790</c:v>
                </c:pt>
                <c:pt idx="5">
                  <c:v>41820</c:v>
                </c:pt>
                <c:pt idx="6">
                  <c:v>41851</c:v>
                </c:pt>
                <c:pt idx="7">
                  <c:v>41882</c:v>
                </c:pt>
                <c:pt idx="8">
                  <c:v>41912</c:v>
                </c:pt>
                <c:pt idx="9">
                  <c:v>41943</c:v>
                </c:pt>
                <c:pt idx="10">
                  <c:v>41973</c:v>
                </c:pt>
                <c:pt idx="11">
                  <c:v>42004</c:v>
                </c:pt>
                <c:pt idx="12">
                  <c:v>42035</c:v>
                </c:pt>
                <c:pt idx="13">
                  <c:v>42063</c:v>
                </c:pt>
                <c:pt idx="14">
                  <c:v>42094</c:v>
                </c:pt>
                <c:pt idx="15">
                  <c:v>42124</c:v>
                </c:pt>
                <c:pt idx="16">
                  <c:v>42155</c:v>
                </c:pt>
                <c:pt idx="17">
                  <c:v>42185</c:v>
                </c:pt>
                <c:pt idx="18">
                  <c:v>42216</c:v>
                </c:pt>
                <c:pt idx="19">
                  <c:v>42247</c:v>
                </c:pt>
                <c:pt idx="20">
                  <c:v>42277</c:v>
                </c:pt>
                <c:pt idx="21">
                  <c:v>42308</c:v>
                </c:pt>
                <c:pt idx="22">
                  <c:v>42338</c:v>
                </c:pt>
                <c:pt idx="23">
                  <c:v>42369</c:v>
                </c:pt>
              </c:numCache>
            </c:numRef>
          </c:xVal>
          <c:yVal>
            <c:numRef>
              <c:f>Leverage!$J$34:$J$100</c:f>
              <c:numCache>
                <c:formatCode>#,##0.00</c:formatCode>
                <c:ptCount val="67"/>
                <c:pt idx="15">
                  <c:v>0.53111546216886985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EDF9-4FC5-BFD1-B217D214B14E}"/>
            </c:ext>
          </c:extLst>
        </c:ser>
        <c:ser>
          <c:idx val="8"/>
          <c:order val="8"/>
          <c:tx>
            <c:strRef>
              <c:f>Leverage!$K$18</c:f>
              <c:strCache>
                <c:ptCount val="1"/>
                <c:pt idx="0">
                  <c:v>Omega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  <c:spPr>
              <a:noFill/>
              <a:ln w="34925">
                <a:solidFill>
                  <a:schemeClr val="tx2"/>
                </a:solidFill>
              </a:ln>
            </c:spPr>
          </c:marker>
          <c:dPt>
            <c:idx val="16"/>
            <c:bubble3D val="0"/>
            <c:spPr>
              <a:ln w="38100">
                <a:solidFill>
                  <a:schemeClr val="accent3">
                    <a:lumMod val="50000"/>
                  </a:schemeClr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EDF9-4FC5-BFD1-B217D214B14E}"/>
              </c:ext>
            </c:extLst>
          </c:dPt>
          <c:trendline>
            <c:trendlineType val="linear"/>
            <c:dispRSqr val="0"/>
            <c:dispEq val="0"/>
          </c:trendline>
          <c:xVal>
            <c:numRef>
              <c:f>Leverage!$B$34:$B$100</c:f>
              <c:numCache>
                <c:formatCode>[$-409]mmm\-yy;@</c:formatCode>
                <c:ptCount val="67"/>
                <c:pt idx="0">
                  <c:v>41670</c:v>
                </c:pt>
                <c:pt idx="1">
                  <c:v>41698</c:v>
                </c:pt>
                <c:pt idx="2">
                  <c:v>41729</c:v>
                </c:pt>
                <c:pt idx="3">
                  <c:v>41759</c:v>
                </c:pt>
                <c:pt idx="4">
                  <c:v>41790</c:v>
                </c:pt>
                <c:pt idx="5">
                  <c:v>41820</c:v>
                </c:pt>
                <c:pt idx="6">
                  <c:v>41851</c:v>
                </c:pt>
                <c:pt idx="7">
                  <c:v>41882</c:v>
                </c:pt>
                <c:pt idx="8">
                  <c:v>41912</c:v>
                </c:pt>
                <c:pt idx="9">
                  <c:v>41943</c:v>
                </c:pt>
                <c:pt idx="10">
                  <c:v>41973</c:v>
                </c:pt>
                <c:pt idx="11">
                  <c:v>42004</c:v>
                </c:pt>
                <c:pt idx="12">
                  <c:v>42035</c:v>
                </c:pt>
                <c:pt idx="13">
                  <c:v>42063</c:v>
                </c:pt>
                <c:pt idx="14">
                  <c:v>42094</c:v>
                </c:pt>
                <c:pt idx="15">
                  <c:v>42124</c:v>
                </c:pt>
                <c:pt idx="16">
                  <c:v>42155</c:v>
                </c:pt>
                <c:pt idx="17">
                  <c:v>42185</c:v>
                </c:pt>
                <c:pt idx="18">
                  <c:v>42216</c:v>
                </c:pt>
                <c:pt idx="19">
                  <c:v>42247</c:v>
                </c:pt>
                <c:pt idx="20">
                  <c:v>42277</c:v>
                </c:pt>
                <c:pt idx="21">
                  <c:v>42308</c:v>
                </c:pt>
                <c:pt idx="22">
                  <c:v>42338</c:v>
                </c:pt>
                <c:pt idx="23">
                  <c:v>42369</c:v>
                </c:pt>
              </c:numCache>
            </c:numRef>
          </c:xVal>
          <c:yVal>
            <c:numRef>
              <c:f>Leverage!$K$34:$K$100</c:f>
              <c:numCache>
                <c:formatCode>#,##0.00</c:formatCode>
                <c:ptCount val="67"/>
                <c:pt idx="16">
                  <c:v>0.78734385653740679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EDF9-4FC5-BFD1-B217D214B14E}"/>
            </c:ext>
          </c:extLst>
        </c:ser>
        <c:ser>
          <c:idx val="9"/>
          <c:order val="9"/>
          <c:tx>
            <c:strRef>
              <c:f>Leverage!$L$18</c:f>
              <c:strCache>
                <c:ptCount val="1"/>
                <c:pt idx="0">
                  <c:v>Proton</c:v>
                </c:pt>
              </c:strCache>
            </c:strRef>
          </c:tx>
          <c:spPr>
            <a:ln w="28575">
              <a:noFill/>
            </a:ln>
          </c:spPr>
          <c:xVal>
            <c:numRef>
              <c:f>Leverage!$B$34:$B$100</c:f>
              <c:numCache>
                <c:formatCode>[$-409]mmm\-yy;@</c:formatCode>
                <c:ptCount val="67"/>
                <c:pt idx="0">
                  <c:v>41670</c:v>
                </c:pt>
                <c:pt idx="1">
                  <c:v>41698</c:v>
                </c:pt>
                <c:pt idx="2">
                  <c:v>41729</c:v>
                </c:pt>
                <c:pt idx="3">
                  <c:v>41759</c:v>
                </c:pt>
                <c:pt idx="4">
                  <c:v>41790</c:v>
                </c:pt>
                <c:pt idx="5">
                  <c:v>41820</c:v>
                </c:pt>
                <c:pt idx="6">
                  <c:v>41851</c:v>
                </c:pt>
                <c:pt idx="7">
                  <c:v>41882</c:v>
                </c:pt>
                <c:pt idx="8">
                  <c:v>41912</c:v>
                </c:pt>
                <c:pt idx="9">
                  <c:v>41943</c:v>
                </c:pt>
                <c:pt idx="10">
                  <c:v>41973</c:v>
                </c:pt>
                <c:pt idx="11">
                  <c:v>42004</c:v>
                </c:pt>
                <c:pt idx="12">
                  <c:v>42035</c:v>
                </c:pt>
                <c:pt idx="13">
                  <c:v>42063</c:v>
                </c:pt>
                <c:pt idx="14">
                  <c:v>42094</c:v>
                </c:pt>
                <c:pt idx="15">
                  <c:v>42124</c:v>
                </c:pt>
                <c:pt idx="16">
                  <c:v>42155</c:v>
                </c:pt>
                <c:pt idx="17">
                  <c:v>42185</c:v>
                </c:pt>
                <c:pt idx="18">
                  <c:v>42216</c:v>
                </c:pt>
                <c:pt idx="19">
                  <c:v>42247</c:v>
                </c:pt>
                <c:pt idx="20">
                  <c:v>42277</c:v>
                </c:pt>
                <c:pt idx="21">
                  <c:v>42308</c:v>
                </c:pt>
                <c:pt idx="22">
                  <c:v>42338</c:v>
                </c:pt>
                <c:pt idx="23">
                  <c:v>42369</c:v>
                </c:pt>
              </c:numCache>
            </c:numRef>
          </c:xVal>
          <c:yVal>
            <c:numRef>
              <c:f>Leverage!$L$34:$L$100</c:f>
              <c:numCache>
                <c:formatCode>#,##0.00</c:formatCode>
                <c:ptCount val="67"/>
                <c:pt idx="17">
                  <c:v>5.9550342456039935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EDF9-4FC5-BFD1-B217D214B14E}"/>
            </c:ext>
          </c:extLst>
        </c:ser>
        <c:ser>
          <c:idx val="10"/>
          <c:order val="10"/>
          <c:tx>
            <c:strRef>
              <c:f>Leverage!$M$18</c:f>
              <c:strCache>
                <c:ptCount val="1"/>
                <c:pt idx="0">
                  <c:v>Corpus 2</c:v>
                </c:pt>
              </c:strCache>
            </c:strRef>
          </c:tx>
          <c:spPr>
            <a:ln w="28575">
              <a:noFill/>
            </a:ln>
          </c:spPr>
          <c:xVal>
            <c:numRef>
              <c:f>Leverage!$B$34:$B$100</c:f>
              <c:numCache>
                <c:formatCode>[$-409]mmm\-yy;@</c:formatCode>
                <c:ptCount val="67"/>
                <c:pt idx="0">
                  <c:v>41670</c:v>
                </c:pt>
                <c:pt idx="1">
                  <c:v>41698</c:v>
                </c:pt>
                <c:pt idx="2">
                  <c:v>41729</c:v>
                </c:pt>
                <c:pt idx="3">
                  <c:v>41759</c:v>
                </c:pt>
                <c:pt idx="4">
                  <c:v>41790</c:v>
                </c:pt>
                <c:pt idx="5">
                  <c:v>41820</c:v>
                </c:pt>
                <c:pt idx="6">
                  <c:v>41851</c:v>
                </c:pt>
                <c:pt idx="7">
                  <c:v>41882</c:v>
                </c:pt>
                <c:pt idx="8">
                  <c:v>41912</c:v>
                </c:pt>
                <c:pt idx="9">
                  <c:v>41943</c:v>
                </c:pt>
                <c:pt idx="10">
                  <c:v>41973</c:v>
                </c:pt>
                <c:pt idx="11">
                  <c:v>42004</c:v>
                </c:pt>
                <c:pt idx="12">
                  <c:v>42035</c:v>
                </c:pt>
                <c:pt idx="13">
                  <c:v>42063</c:v>
                </c:pt>
                <c:pt idx="14">
                  <c:v>42094</c:v>
                </c:pt>
                <c:pt idx="15">
                  <c:v>42124</c:v>
                </c:pt>
                <c:pt idx="16">
                  <c:v>42155</c:v>
                </c:pt>
                <c:pt idx="17">
                  <c:v>42185</c:v>
                </c:pt>
                <c:pt idx="18">
                  <c:v>42216</c:v>
                </c:pt>
                <c:pt idx="19">
                  <c:v>42247</c:v>
                </c:pt>
                <c:pt idx="20">
                  <c:v>42277</c:v>
                </c:pt>
                <c:pt idx="21">
                  <c:v>42308</c:v>
                </c:pt>
                <c:pt idx="22">
                  <c:v>42338</c:v>
                </c:pt>
                <c:pt idx="23">
                  <c:v>42369</c:v>
                </c:pt>
              </c:numCache>
            </c:numRef>
          </c:xVal>
          <c:yVal>
            <c:numRef>
              <c:f>Leverage!$M$34:$M$100</c:f>
              <c:numCache>
                <c:formatCode>#,##0.00</c:formatCode>
                <c:ptCount val="67"/>
                <c:pt idx="19">
                  <c:v>5.8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EDF9-4FC5-BFD1-B217D214B14E}"/>
            </c:ext>
          </c:extLst>
        </c:ser>
        <c:ser>
          <c:idx val="11"/>
          <c:order val="11"/>
          <c:tx>
            <c:strRef>
              <c:f>Leverage!$N$18</c:f>
              <c:strCache>
                <c:ptCount val="1"/>
                <c:pt idx="0">
                  <c:v>Sandor</c:v>
                </c:pt>
              </c:strCache>
            </c:strRef>
          </c:tx>
          <c:spPr>
            <a:ln w="28575">
              <a:noFill/>
            </a:ln>
          </c:spPr>
          <c:xVal>
            <c:numRef>
              <c:f>Leverage!$B$34:$B$100</c:f>
              <c:numCache>
                <c:formatCode>[$-409]mmm\-yy;@</c:formatCode>
                <c:ptCount val="67"/>
                <c:pt idx="0">
                  <c:v>41670</c:v>
                </c:pt>
                <c:pt idx="1">
                  <c:v>41698</c:v>
                </c:pt>
                <c:pt idx="2">
                  <c:v>41729</c:v>
                </c:pt>
                <c:pt idx="3">
                  <c:v>41759</c:v>
                </c:pt>
                <c:pt idx="4">
                  <c:v>41790</c:v>
                </c:pt>
                <c:pt idx="5">
                  <c:v>41820</c:v>
                </c:pt>
                <c:pt idx="6">
                  <c:v>41851</c:v>
                </c:pt>
                <c:pt idx="7">
                  <c:v>41882</c:v>
                </c:pt>
                <c:pt idx="8">
                  <c:v>41912</c:v>
                </c:pt>
                <c:pt idx="9">
                  <c:v>41943</c:v>
                </c:pt>
                <c:pt idx="10">
                  <c:v>41973</c:v>
                </c:pt>
                <c:pt idx="11">
                  <c:v>42004</c:v>
                </c:pt>
                <c:pt idx="12">
                  <c:v>42035</c:v>
                </c:pt>
                <c:pt idx="13">
                  <c:v>42063</c:v>
                </c:pt>
                <c:pt idx="14">
                  <c:v>42094</c:v>
                </c:pt>
                <c:pt idx="15">
                  <c:v>42124</c:v>
                </c:pt>
                <c:pt idx="16">
                  <c:v>42155</c:v>
                </c:pt>
                <c:pt idx="17">
                  <c:v>42185</c:v>
                </c:pt>
                <c:pt idx="18">
                  <c:v>42216</c:v>
                </c:pt>
                <c:pt idx="19">
                  <c:v>42247</c:v>
                </c:pt>
                <c:pt idx="20">
                  <c:v>42277</c:v>
                </c:pt>
                <c:pt idx="21">
                  <c:v>42308</c:v>
                </c:pt>
                <c:pt idx="22">
                  <c:v>42338</c:v>
                </c:pt>
                <c:pt idx="23">
                  <c:v>42369</c:v>
                </c:pt>
              </c:numCache>
            </c:numRef>
          </c:xVal>
          <c:yVal>
            <c:numRef>
              <c:f>Leverage!$N$34:$N$100</c:f>
              <c:numCache>
                <c:formatCode>General</c:formatCode>
                <c:ptCount val="67"/>
                <c:pt idx="21">
                  <c:v>8.75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EDF9-4FC5-BFD1-B217D214B14E}"/>
            </c:ext>
          </c:extLst>
        </c:ser>
        <c:ser>
          <c:idx val="12"/>
          <c:order val="12"/>
          <c:tx>
            <c:strRef>
              <c:f>Leverage!$O$18</c:f>
              <c:strCache>
                <c:ptCount val="1"/>
                <c:pt idx="0">
                  <c:v>LA Metal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 w="22225">
                <a:solidFill>
                  <a:srgbClr val="FF0000"/>
                </a:solidFill>
              </a:ln>
            </c:spPr>
          </c:marker>
          <c:dPt>
            <c:idx val="2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E-EDF9-4FC5-BFD1-B217D214B14E}"/>
              </c:ext>
            </c:extLst>
          </c:dPt>
          <c:xVal>
            <c:numRef>
              <c:f>Leverage!$B$34:$B$100</c:f>
              <c:numCache>
                <c:formatCode>[$-409]mmm\-yy;@</c:formatCode>
                <c:ptCount val="67"/>
                <c:pt idx="0">
                  <c:v>41670</c:v>
                </c:pt>
                <c:pt idx="1">
                  <c:v>41698</c:v>
                </c:pt>
                <c:pt idx="2">
                  <c:v>41729</c:v>
                </c:pt>
                <c:pt idx="3">
                  <c:v>41759</c:v>
                </c:pt>
                <c:pt idx="4">
                  <c:v>41790</c:v>
                </c:pt>
                <c:pt idx="5">
                  <c:v>41820</c:v>
                </c:pt>
                <c:pt idx="6">
                  <c:v>41851</c:v>
                </c:pt>
                <c:pt idx="7">
                  <c:v>41882</c:v>
                </c:pt>
                <c:pt idx="8">
                  <c:v>41912</c:v>
                </c:pt>
                <c:pt idx="9">
                  <c:v>41943</c:v>
                </c:pt>
                <c:pt idx="10">
                  <c:v>41973</c:v>
                </c:pt>
                <c:pt idx="11">
                  <c:v>42004</c:v>
                </c:pt>
                <c:pt idx="12">
                  <c:v>42035</c:v>
                </c:pt>
                <c:pt idx="13">
                  <c:v>42063</c:v>
                </c:pt>
                <c:pt idx="14">
                  <c:v>42094</c:v>
                </c:pt>
                <c:pt idx="15">
                  <c:v>42124</c:v>
                </c:pt>
                <c:pt idx="16">
                  <c:v>42155</c:v>
                </c:pt>
                <c:pt idx="17">
                  <c:v>42185</c:v>
                </c:pt>
                <c:pt idx="18">
                  <c:v>42216</c:v>
                </c:pt>
                <c:pt idx="19">
                  <c:v>42247</c:v>
                </c:pt>
                <c:pt idx="20">
                  <c:v>42277</c:v>
                </c:pt>
                <c:pt idx="21">
                  <c:v>42308</c:v>
                </c:pt>
                <c:pt idx="22">
                  <c:v>42338</c:v>
                </c:pt>
                <c:pt idx="23">
                  <c:v>42369</c:v>
                </c:pt>
              </c:numCache>
            </c:numRef>
          </c:xVal>
          <c:yVal>
            <c:numRef>
              <c:f>Leverage!$O$34:$O$100</c:f>
              <c:numCache>
                <c:formatCode>#,##0.00</c:formatCode>
                <c:ptCount val="67"/>
                <c:pt idx="23">
                  <c:v>3.3848236715729225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EDF9-4FC5-BFD1-B217D214B14E}"/>
            </c:ext>
          </c:extLst>
        </c:ser>
        <c:ser>
          <c:idx val="13"/>
          <c:order val="13"/>
          <c:tx>
            <c:strRef>
              <c:f>Leverage!$P$18</c:f>
              <c:strCache>
                <c:ptCount val="1"/>
                <c:pt idx="0">
                  <c:v>Skynet</c:v>
                </c:pt>
              </c:strCache>
            </c:strRef>
          </c:tx>
          <c:spPr>
            <a:ln w="28575">
              <a:noFill/>
            </a:ln>
          </c:spPr>
          <c:dPt>
            <c:idx val="23"/>
            <c:marker>
              <c:symbol val="square"/>
              <c:size val="7"/>
              <c:spPr>
                <a:noFill/>
                <a:ln w="31750">
                  <a:solidFill>
                    <a:schemeClr val="tx2"/>
                  </a:solidFill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0-EDF9-4FC5-BFD1-B217D214B14E}"/>
              </c:ext>
            </c:extLst>
          </c:dPt>
          <c:xVal>
            <c:numRef>
              <c:f>Leverage!$B$34:$B$100</c:f>
              <c:numCache>
                <c:formatCode>[$-409]mmm\-yy;@</c:formatCode>
                <c:ptCount val="67"/>
                <c:pt idx="0">
                  <c:v>41670</c:v>
                </c:pt>
                <c:pt idx="1">
                  <c:v>41698</c:v>
                </c:pt>
                <c:pt idx="2">
                  <c:v>41729</c:v>
                </c:pt>
                <c:pt idx="3">
                  <c:v>41759</c:v>
                </c:pt>
                <c:pt idx="4">
                  <c:v>41790</c:v>
                </c:pt>
                <c:pt idx="5">
                  <c:v>41820</c:v>
                </c:pt>
                <c:pt idx="6">
                  <c:v>41851</c:v>
                </c:pt>
                <c:pt idx="7">
                  <c:v>41882</c:v>
                </c:pt>
                <c:pt idx="8">
                  <c:v>41912</c:v>
                </c:pt>
                <c:pt idx="9">
                  <c:v>41943</c:v>
                </c:pt>
                <c:pt idx="10">
                  <c:v>41973</c:v>
                </c:pt>
                <c:pt idx="11">
                  <c:v>42004</c:v>
                </c:pt>
                <c:pt idx="12">
                  <c:v>42035</c:v>
                </c:pt>
                <c:pt idx="13">
                  <c:v>42063</c:v>
                </c:pt>
                <c:pt idx="14">
                  <c:v>42094</c:v>
                </c:pt>
                <c:pt idx="15">
                  <c:v>42124</c:v>
                </c:pt>
                <c:pt idx="16">
                  <c:v>42155</c:v>
                </c:pt>
                <c:pt idx="17">
                  <c:v>42185</c:v>
                </c:pt>
                <c:pt idx="18">
                  <c:v>42216</c:v>
                </c:pt>
                <c:pt idx="19">
                  <c:v>42247</c:v>
                </c:pt>
                <c:pt idx="20">
                  <c:v>42277</c:v>
                </c:pt>
                <c:pt idx="21">
                  <c:v>42308</c:v>
                </c:pt>
                <c:pt idx="22">
                  <c:v>42338</c:v>
                </c:pt>
                <c:pt idx="23">
                  <c:v>42369</c:v>
                </c:pt>
              </c:numCache>
            </c:numRef>
          </c:xVal>
          <c:yVal>
            <c:numRef>
              <c:f>Leverage!$P$34:$P$100</c:f>
              <c:numCache>
                <c:formatCode>General</c:formatCode>
                <c:ptCount val="67"/>
                <c:pt idx="23">
                  <c:v>5.26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EDF9-4FC5-BFD1-B217D214B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449856"/>
        <c:axId val="223451392"/>
      </c:scatterChart>
      <c:dateAx>
        <c:axId val="223449856"/>
        <c:scaling>
          <c:orientation val="minMax"/>
          <c:max val="42339"/>
        </c:scaling>
        <c:delete val="0"/>
        <c:axPos val="b"/>
        <c:numFmt formatCode="[$-409]mmm\-yy;@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50"/>
            </a:pPr>
            <a:endParaRPr lang="en-US"/>
          </a:p>
        </c:txPr>
        <c:crossAx val="223451392"/>
        <c:crosses val="autoZero"/>
        <c:auto val="1"/>
        <c:lblOffset val="100"/>
        <c:baseTimeUnit val="months"/>
        <c:majorUnit val="1"/>
        <c:majorTimeUnit val="months"/>
      </c:dateAx>
      <c:valAx>
        <c:axId val="223451392"/>
        <c:scaling>
          <c:orientation val="minMax"/>
          <c:max val="1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Senior</a:t>
                </a:r>
                <a:r>
                  <a:rPr lang="en-US" sz="1200" baseline="0"/>
                  <a:t> Debt/EBITDA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8.9943093396511291E-3"/>
              <c:y val="0.26007144940215804"/>
            </c:manualLayout>
          </c:layout>
          <c:overlay val="0"/>
        </c:title>
        <c:numFmt formatCode="#,##0.0&quot;x&quot;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223449856"/>
        <c:crosses val="autoZero"/>
        <c:crossBetween val="between"/>
      </c:valAx>
      <c:spPr>
        <a:noFill/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364120025537351"/>
          <c:y val="0.16558678052567372"/>
          <c:w val="0.55277777777777781"/>
          <c:h val="0.92129629629629628"/>
        </c:manualLayout>
      </c:layout>
      <c:pieChart>
        <c:varyColors val="1"/>
        <c:ser>
          <c:idx val="0"/>
          <c:order val="0"/>
          <c:spPr>
            <a:ln w="19050">
              <a:solidFill>
                <a:schemeClr val="bg1">
                  <a:lumMod val="85000"/>
                </a:schemeClr>
              </a:solidFill>
            </a:ln>
          </c:spPr>
          <c:dPt>
            <c:idx val="0"/>
            <c:bubble3D val="0"/>
            <c:spPr>
              <a:solidFill>
                <a:srgbClr val="273529"/>
              </a:solidFill>
              <a:ln w="19050">
                <a:solidFill>
                  <a:schemeClr val="bg1">
                    <a:lumMod val="85000"/>
                  </a:schemeClr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941-4156-8289-2F007F515A69}"/>
              </c:ext>
            </c:extLst>
          </c:dPt>
          <c:dPt>
            <c:idx val="1"/>
            <c:bubble3D val="0"/>
            <c:spPr>
              <a:solidFill>
                <a:srgbClr val="CCCCCC"/>
              </a:solidFill>
              <a:ln w="19050">
                <a:solidFill>
                  <a:schemeClr val="bg1">
                    <a:lumMod val="85000"/>
                  </a:schemeClr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941-4156-8289-2F007F515A69}"/>
              </c:ext>
            </c:extLst>
          </c:dPt>
          <c:dPt>
            <c:idx val="2"/>
            <c:bubble3D val="0"/>
            <c:spPr>
              <a:solidFill>
                <a:srgbClr val="B89042"/>
              </a:solidFill>
              <a:ln w="19050">
                <a:solidFill>
                  <a:schemeClr val="bg1">
                    <a:lumMod val="85000"/>
                  </a:schemeClr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941-4156-8289-2F007F515A69}"/>
              </c:ext>
            </c:extLst>
          </c:dPt>
          <c:dPt>
            <c:idx val="3"/>
            <c:bubble3D val="0"/>
            <c:spPr>
              <a:solidFill>
                <a:schemeClr val="accent6"/>
              </a:solidFill>
              <a:ln w="19050">
                <a:solidFill>
                  <a:schemeClr val="bg1">
                    <a:lumMod val="85000"/>
                  </a:schemeClr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941-4156-8289-2F007F515A69}"/>
              </c:ext>
            </c:extLst>
          </c:dPt>
          <c:dPt>
            <c:idx val="4"/>
            <c:bubble3D val="0"/>
            <c:spPr>
              <a:solidFill>
                <a:srgbClr val="6D6F71"/>
              </a:solidFill>
              <a:ln w="19050">
                <a:solidFill>
                  <a:schemeClr val="bg1">
                    <a:lumMod val="85000"/>
                  </a:schemeClr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8941-4156-8289-2F007F515A69}"/>
              </c:ext>
            </c:extLst>
          </c:dPt>
          <c:dLbls>
            <c:dLbl>
              <c:idx val="0"/>
              <c:layout>
                <c:manualLayout>
                  <c:x val="-5.4054054054054161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, 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941-4156-8289-2F007F515A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,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'Portfolio strats'!$D$6:$D$10</c:f>
              <c:strCache>
                <c:ptCount val="5"/>
                <c:pt idx="0">
                  <c:v>Central &amp; Eastern Europe</c:v>
                </c:pt>
                <c:pt idx="1">
                  <c:v>LatAm</c:v>
                </c:pt>
                <c:pt idx="2">
                  <c:v>North America</c:v>
                </c:pt>
                <c:pt idx="3">
                  <c:v>Southeast Asia</c:v>
                </c:pt>
                <c:pt idx="4">
                  <c:v>Western Europe</c:v>
                </c:pt>
              </c:strCache>
            </c:strRef>
          </c:cat>
          <c:val>
            <c:numRef>
              <c:f>'Portfolio strats'!$F$6:$F$10</c:f>
              <c:numCache>
                <c:formatCode>General</c:formatCode>
                <c:ptCount val="5"/>
                <c:pt idx="0">
                  <c:v>65</c:v>
                </c:pt>
                <c:pt idx="1">
                  <c:v>13</c:v>
                </c:pt>
                <c:pt idx="2">
                  <c:v>316</c:v>
                </c:pt>
                <c:pt idx="3">
                  <c:v>10</c:v>
                </c:pt>
                <c:pt idx="4">
                  <c:v>125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8941-4156-8289-2F007F515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361111111111112"/>
          <c:y val="9.5780158627712525E-2"/>
          <c:w val="0.56001236331944992"/>
          <c:h val="0.73625990913572348"/>
        </c:manualLayout>
      </c:layout>
      <c:pieChart>
        <c:varyColors val="1"/>
        <c:ser>
          <c:idx val="0"/>
          <c:order val="0"/>
          <c:spPr>
            <a:ln w="19050"/>
          </c:spPr>
          <c:explosion val="1"/>
          <c:dPt>
            <c:idx val="0"/>
            <c:bubble3D val="0"/>
            <c:spPr>
              <a:solidFill>
                <a:srgbClr val="273529"/>
              </a:solidFill>
              <a:ln w="19050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93D-4646-9155-20A4009C3831}"/>
              </c:ext>
            </c:extLst>
          </c:dPt>
          <c:dPt>
            <c:idx val="1"/>
            <c:bubble3D val="0"/>
            <c:spPr>
              <a:solidFill>
                <a:srgbClr val="CCCCCC"/>
              </a:solidFill>
              <a:ln w="19050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93D-4646-9155-20A4009C3831}"/>
              </c:ext>
            </c:extLst>
          </c:dPt>
          <c:dPt>
            <c:idx val="2"/>
            <c:bubble3D val="0"/>
            <c:spPr>
              <a:solidFill>
                <a:srgbClr val="B89042"/>
              </a:solidFill>
              <a:ln w="19050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93D-4646-9155-20A4009C3831}"/>
              </c:ext>
            </c:extLst>
          </c:dPt>
          <c:dPt>
            <c:idx val="3"/>
            <c:bubble3D val="0"/>
            <c:spPr>
              <a:solidFill>
                <a:schemeClr val="tx1">
                  <a:lumMod val="25000"/>
                  <a:lumOff val="75000"/>
                </a:schemeClr>
              </a:solidFill>
              <a:ln w="19050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493D-4646-9155-20A4009C3831}"/>
              </c:ext>
            </c:extLst>
          </c:dPt>
          <c:dPt>
            <c:idx val="4"/>
            <c:bubble3D val="0"/>
            <c:spPr>
              <a:solidFill>
                <a:srgbClr val="6D6F71"/>
              </a:solidFill>
              <a:ln w="19050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493D-4646-9155-20A4009C3831}"/>
              </c:ext>
            </c:extLst>
          </c:dPt>
          <c:dPt>
            <c:idx val="5"/>
            <c:bubble3D val="0"/>
            <c:spPr>
              <a:solidFill>
                <a:schemeClr val="accent6">
                  <a:lumMod val="50000"/>
                </a:schemeClr>
              </a:solidFill>
              <a:ln w="19050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493D-4646-9155-20A4009C3831}"/>
              </c:ext>
            </c:extLst>
          </c:dPt>
          <c:dPt>
            <c:idx val="6"/>
            <c:bubble3D val="0"/>
            <c:spPr>
              <a:solidFill>
                <a:srgbClr val="A89900"/>
              </a:solidFill>
              <a:ln w="19050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493D-4646-9155-20A4009C3831}"/>
              </c:ext>
            </c:extLst>
          </c:dPt>
          <c:dLbls>
            <c:dLbl>
              <c:idx val="1"/>
              <c:layout>
                <c:manualLayout>
                  <c:x val="2.5740025740025739E-3"/>
                  <c:y val="2.446483180428133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, 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93D-4646-9155-20A4009C3831}"/>
                </c:ext>
              </c:extLst>
            </c:dLbl>
            <c:dLbl>
              <c:idx val="6"/>
              <c:layout>
                <c:manualLayout>
                  <c:x val="3.0888030888030889E-2"/>
                  <c:y val="1.83486238532110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, 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93D-4646-9155-20A4009C38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,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('Portfolio strats'!$D$12:$D$17,'Portfolio strats'!$D$19)</c:f>
              <c:strCache>
                <c:ptCount val="7"/>
                <c:pt idx="0">
                  <c:v>Chemicals</c:v>
                </c:pt>
                <c:pt idx="1">
                  <c:v>Ecological Services</c:v>
                </c:pt>
                <c:pt idx="2">
                  <c:v>Healthcare</c:v>
                </c:pt>
                <c:pt idx="3">
                  <c:v>Media &amp; Technology</c:v>
                </c:pt>
                <c:pt idx="4">
                  <c:v>Nonferrous Metals &amp; Minerals</c:v>
                </c:pt>
                <c:pt idx="5">
                  <c:v>Oil &amp; Gas</c:v>
                </c:pt>
                <c:pt idx="6">
                  <c:v>Transportation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'Portfolio strats'!$D$12:$D$19</c15:sqref>
                  </c15:fullRef>
                </c:ext>
              </c:extLst>
            </c:strRef>
          </c:cat>
          <c:val>
            <c:numRef>
              <c:f>('Portfolio strats'!$F$12:$F$17,'Portfolio strats'!$F$19)</c:f>
              <c:numCache>
                <c:formatCode>General</c:formatCode>
                <c:ptCount val="7"/>
                <c:pt idx="0">
                  <c:v>35</c:v>
                </c:pt>
                <c:pt idx="1">
                  <c:v>35</c:v>
                </c:pt>
                <c:pt idx="2">
                  <c:v>153</c:v>
                </c:pt>
                <c:pt idx="3">
                  <c:v>170</c:v>
                </c:pt>
                <c:pt idx="4">
                  <c:v>48</c:v>
                </c:pt>
                <c:pt idx="5">
                  <c:v>23</c:v>
                </c:pt>
                <c:pt idx="6">
                  <c:v>65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'Portfolio strats'!$F$12:$F$19</c15:sqref>
                  </c15:fullRef>
                </c:ext>
              </c:extLst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categoryFilterExceptions>
                <c15:categoryFilterException>
                  <c15:sqref>'Portfolio strats'!$F$18</c15:sqref>
                  <c15:spPr xmlns:c15="http://schemas.microsoft.com/office/drawing/2012/chart">
                    <a:solidFill>
                      <a:schemeClr val="tx1">
                        <a:lumMod val="25000"/>
                        <a:lumOff val="75000"/>
                      </a:schemeClr>
                    </a:solidFill>
                    <a:ln w="19050"/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493D-4646-9155-20A4009C3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664151356080489"/>
          <c:y val="5.1400554097404488E-2"/>
          <c:w val="0.807344050743657"/>
          <c:h val="0.70766586468358117"/>
        </c:manualLayout>
      </c:layout>
      <c:lineChart>
        <c:grouping val="standard"/>
        <c:varyColors val="0"/>
        <c:ser>
          <c:idx val="0"/>
          <c:order val="0"/>
          <c:tx>
            <c:strRef>
              <c:f>'Mesa Payments'!$Q$18</c:f>
              <c:strCache>
                <c:ptCount val="1"/>
                <c:pt idx="0">
                  <c:v>RECEIVED</c:v>
                </c:pt>
              </c:strCache>
            </c:strRef>
          </c:tx>
          <c:marker>
            <c:symbol val="none"/>
          </c:marker>
          <c:cat>
            <c:numRef>
              <c:f>'Mesa Payments'!$B$23:$B$40</c:f>
              <c:numCache>
                <c:formatCode>d\-mmm\-yy</c:formatCode>
                <c:ptCount val="18"/>
                <c:pt idx="0">
                  <c:v>41876</c:v>
                </c:pt>
                <c:pt idx="1">
                  <c:v>41907</c:v>
                </c:pt>
                <c:pt idx="2">
                  <c:v>41937</c:v>
                </c:pt>
                <c:pt idx="3">
                  <c:v>41968</c:v>
                </c:pt>
                <c:pt idx="4">
                  <c:v>41998</c:v>
                </c:pt>
                <c:pt idx="5">
                  <c:v>42029</c:v>
                </c:pt>
                <c:pt idx="6">
                  <c:v>42060</c:v>
                </c:pt>
                <c:pt idx="7">
                  <c:v>42088</c:v>
                </c:pt>
                <c:pt idx="8">
                  <c:v>42119</c:v>
                </c:pt>
                <c:pt idx="9">
                  <c:v>42149</c:v>
                </c:pt>
                <c:pt idx="10">
                  <c:v>42180</c:v>
                </c:pt>
                <c:pt idx="11">
                  <c:v>42210</c:v>
                </c:pt>
                <c:pt idx="12">
                  <c:v>42241</c:v>
                </c:pt>
                <c:pt idx="13">
                  <c:v>42272</c:v>
                </c:pt>
                <c:pt idx="14">
                  <c:v>42302</c:v>
                </c:pt>
                <c:pt idx="15">
                  <c:v>42333</c:v>
                </c:pt>
                <c:pt idx="16">
                  <c:v>42363</c:v>
                </c:pt>
                <c:pt idx="17">
                  <c:v>42394</c:v>
                </c:pt>
              </c:numCache>
            </c:numRef>
          </c:cat>
          <c:val>
            <c:numRef>
              <c:f>'Mesa Payments'!$Q$23:$Q$40</c:f>
              <c:numCache>
                <c:formatCode>#,##0.00</c:formatCode>
                <c:ptCount val="18"/>
                <c:pt idx="0">
                  <c:v>1892340.15</c:v>
                </c:pt>
                <c:pt idx="1">
                  <c:v>2850484.94</c:v>
                </c:pt>
                <c:pt idx="2">
                  <c:v>3904068.1799999997</c:v>
                </c:pt>
                <c:pt idx="3">
                  <c:v>4846080.74</c:v>
                </c:pt>
                <c:pt idx="4">
                  <c:v>5683626.8381856354</c:v>
                </c:pt>
                <c:pt idx="5">
                  <c:v>6590495.5981856352</c:v>
                </c:pt>
                <c:pt idx="6">
                  <c:v>7318685.6081856349</c:v>
                </c:pt>
                <c:pt idx="7">
                  <c:v>7859453.7281856351</c:v>
                </c:pt>
                <c:pt idx="8">
                  <c:v>8773916.4281856343</c:v>
                </c:pt>
                <c:pt idx="9">
                  <c:v>9919918.1581856348</c:v>
                </c:pt>
                <c:pt idx="10">
                  <c:v>10602041.498185635</c:v>
                </c:pt>
                <c:pt idx="11">
                  <c:v>11108096.398185635</c:v>
                </c:pt>
                <c:pt idx="12">
                  <c:v>11861327.798185635</c:v>
                </c:pt>
                <c:pt idx="13">
                  <c:v>12554486.538185636</c:v>
                </c:pt>
                <c:pt idx="14">
                  <c:v>13056723.658185635</c:v>
                </c:pt>
                <c:pt idx="15">
                  <c:v>13622133.993185636</c:v>
                </c:pt>
                <c:pt idx="16">
                  <c:v>14930448.523185635</c:v>
                </c:pt>
                <c:pt idx="17">
                  <c:v>15518186.333185636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8F-49F2-B9BD-BBA951BA863C}"/>
            </c:ext>
          </c:extLst>
        </c:ser>
        <c:ser>
          <c:idx val="1"/>
          <c:order val="1"/>
          <c:tx>
            <c:strRef>
              <c:f>'Mesa Payments'!$R$18</c:f>
              <c:strCache>
                <c:ptCount val="1"/>
                <c:pt idx="0">
                  <c:v>SCHEDULED</c:v>
                </c:pt>
              </c:strCache>
            </c:strRef>
          </c:tx>
          <c:spPr>
            <a:ln>
              <a:solidFill>
                <a:schemeClr val="bg2"/>
              </a:solidFill>
            </a:ln>
          </c:spPr>
          <c:marker>
            <c:symbol val="none"/>
          </c:marker>
          <c:cat>
            <c:numRef>
              <c:f>'Mesa Payments'!$B$23:$B$40</c:f>
              <c:numCache>
                <c:formatCode>d\-mmm\-yy</c:formatCode>
                <c:ptCount val="18"/>
                <c:pt idx="0">
                  <c:v>41876</c:v>
                </c:pt>
                <c:pt idx="1">
                  <c:v>41907</c:v>
                </c:pt>
                <c:pt idx="2">
                  <c:v>41937</c:v>
                </c:pt>
                <c:pt idx="3">
                  <c:v>41968</c:v>
                </c:pt>
                <c:pt idx="4">
                  <c:v>41998</c:v>
                </c:pt>
                <c:pt idx="5">
                  <c:v>42029</c:v>
                </c:pt>
                <c:pt idx="6">
                  <c:v>42060</c:v>
                </c:pt>
                <c:pt idx="7">
                  <c:v>42088</c:v>
                </c:pt>
                <c:pt idx="8">
                  <c:v>42119</c:v>
                </c:pt>
                <c:pt idx="9">
                  <c:v>42149</c:v>
                </c:pt>
                <c:pt idx="10">
                  <c:v>42180</c:v>
                </c:pt>
                <c:pt idx="11">
                  <c:v>42210</c:v>
                </c:pt>
                <c:pt idx="12">
                  <c:v>42241</c:v>
                </c:pt>
                <c:pt idx="13">
                  <c:v>42272</c:v>
                </c:pt>
                <c:pt idx="14">
                  <c:v>42302</c:v>
                </c:pt>
                <c:pt idx="15">
                  <c:v>42333</c:v>
                </c:pt>
                <c:pt idx="16">
                  <c:v>42363</c:v>
                </c:pt>
                <c:pt idx="17">
                  <c:v>42394</c:v>
                </c:pt>
              </c:numCache>
            </c:numRef>
          </c:cat>
          <c:val>
            <c:numRef>
              <c:f>'Mesa Payments'!$R$23:$R$40</c:f>
              <c:numCache>
                <c:formatCode>#,##0.00</c:formatCode>
                <c:ptCount val="18"/>
                <c:pt idx="0">
                  <c:v>1928896.9</c:v>
                </c:pt>
                <c:pt idx="1">
                  <c:v>2893345</c:v>
                </c:pt>
                <c:pt idx="2">
                  <c:v>3857793.1</c:v>
                </c:pt>
                <c:pt idx="3">
                  <c:v>4822241.9000000004</c:v>
                </c:pt>
                <c:pt idx="4">
                  <c:v>5786690</c:v>
                </c:pt>
                <c:pt idx="5">
                  <c:v>6751138.0999999996</c:v>
                </c:pt>
                <c:pt idx="6">
                  <c:v>7715586.8999999994</c:v>
                </c:pt>
                <c:pt idx="7">
                  <c:v>8694346.5</c:v>
                </c:pt>
                <c:pt idx="8">
                  <c:v>9650237.0999999996</c:v>
                </c:pt>
                <c:pt idx="9">
                  <c:v>10606128.4</c:v>
                </c:pt>
                <c:pt idx="10">
                  <c:v>12133163</c:v>
                </c:pt>
                <c:pt idx="11">
                  <c:v>13089054.300000001</c:v>
                </c:pt>
                <c:pt idx="12">
                  <c:v>14044944.9</c:v>
                </c:pt>
                <c:pt idx="13">
                  <c:v>15000835.5</c:v>
                </c:pt>
                <c:pt idx="14">
                  <c:v>15956726.800000001</c:v>
                </c:pt>
                <c:pt idx="15">
                  <c:v>16912617.400000002</c:v>
                </c:pt>
                <c:pt idx="16">
                  <c:v>17868508.000000004</c:v>
                </c:pt>
                <c:pt idx="17">
                  <c:v>18824399.300000004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D8F-49F2-B9BD-BBA951BA8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123392"/>
        <c:axId val="228124928"/>
      </c:lineChart>
      <c:dateAx>
        <c:axId val="22812339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28124928"/>
        <c:crosses val="autoZero"/>
        <c:auto val="1"/>
        <c:lblOffset val="100"/>
        <c:baseTimeUnit val="months"/>
      </c:dateAx>
      <c:valAx>
        <c:axId val="228124928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228123392"/>
        <c:crosses val="autoZero"/>
        <c:crossBetween val="midCat"/>
      </c:valAx>
      <c:spPr>
        <a:noFill/>
        <a:ln>
          <a:solidFill>
            <a:schemeClr val="bg1">
              <a:lumMod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22676334208223967"/>
          <c:y val="6.4430956547098281E-2"/>
          <c:w val="0.19910403245048913"/>
          <c:h val="0.15605534745050073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319859362149017E-2"/>
          <c:y val="5.1400554097404488E-2"/>
          <c:w val="0.89563989894521601"/>
          <c:h val="0.8326195683872849"/>
        </c:manualLayout>
      </c:layout>
      <c:areaChart>
        <c:grouping val="standard"/>
        <c:varyColors val="0"/>
        <c:ser>
          <c:idx val="3"/>
          <c:order val="3"/>
          <c:tx>
            <c:strRef>
              <c:f>'BUD Traffic'!$B$38</c:f>
              <c:strCache>
                <c:ptCount val="1"/>
                <c:pt idx="0">
                  <c:v>2015 (Cumulative)</c:v>
                </c:pt>
              </c:strCache>
            </c:strRef>
          </c:tx>
          <c:spPr>
            <a:solidFill>
              <a:srgbClr val="A89900"/>
            </a:solidFill>
          </c:spPr>
          <c:val>
            <c:numRef>
              <c:f>'BUD Traffic'!$C$38:$N$38</c:f>
              <c:numCache>
                <c:formatCode>#,##0</c:formatCode>
                <c:ptCount val="12"/>
                <c:pt idx="0">
                  <c:v>626195</c:v>
                </c:pt>
                <c:pt idx="1">
                  <c:v>1225998</c:v>
                </c:pt>
                <c:pt idx="2">
                  <c:v>1969029</c:v>
                </c:pt>
                <c:pt idx="3">
                  <c:v>2809515</c:v>
                </c:pt>
                <c:pt idx="4">
                  <c:v>3704814</c:v>
                </c:pt>
                <c:pt idx="5">
                  <c:v>4671111</c:v>
                </c:pt>
                <c:pt idx="6">
                  <c:v>5752639</c:v>
                </c:pt>
                <c:pt idx="7">
                  <c:v>6838247</c:v>
                </c:pt>
                <c:pt idx="8">
                  <c:v>7855753</c:v>
                </c:pt>
                <c:pt idx="9">
                  <c:v>8794499</c:v>
                </c:pt>
                <c:pt idx="10">
                  <c:v>9552916</c:v>
                </c:pt>
                <c:pt idx="11">
                  <c:v>10298963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E6-4C83-8528-5F5F8A63093B}"/>
            </c:ext>
          </c:extLst>
        </c:ser>
        <c:ser>
          <c:idx val="4"/>
          <c:order val="4"/>
          <c:tx>
            <c:strRef>
              <c:f>'BUD Traffic'!$B$37</c:f>
              <c:strCache>
                <c:ptCount val="1"/>
                <c:pt idx="0">
                  <c:v>2014 (Cumulative)</c:v>
                </c:pt>
              </c:strCache>
            </c:strRef>
          </c:tx>
          <c:spPr>
            <a:solidFill>
              <a:srgbClr val="F79646"/>
            </a:solidFill>
          </c:spPr>
          <c:val>
            <c:numRef>
              <c:f>'BUD Traffic'!$C$37:$N$37</c:f>
              <c:numCache>
                <c:formatCode>#,##0</c:formatCode>
                <c:ptCount val="12"/>
                <c:pt idx="0">
                  <c:v>555233</c:v>
                </c:pt>
                <c:pt idx="1">
                  <c:v>1085896</c:v>
                </c:pt>
                <c:pt idx="2">
                  <c:v>1748471</c:v>
                </c:pt>
                <c:pt idx="3">
                  <c:v>2507180</c:v>
                </c:pt>
                <c:pt idx="4">
                  <c:v>3314427</c:v>
                </c:pt>
                <c:pt idx="5">
                  <c:v>4178421</c:v>
                </c:pt>
                <c:pt idx="6">
                  <c:v>5125003</c:v>
                </c:pt>
                <c:pt idx="7">
                  <c:v>6068953</c:v>
                </c:pt>
                <c:pt idx="8">
                  <c:v>6944572</c:v>
                </c:pt>
                <c:pt idx="9">
                  <c:v>7788116</c:v>
                </c:pt>
                <c:pt idx="10">
                  <c:v>8477388</c:v>
                </c:pt>
                <c:pt idx="11">
                  <c:v>9155961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8E6-4C83-8528-5F5F8A63093B}"/>
            </c:ext>
          </c:extLst>
        </c:ser>
        <c:ser>
          <c:idx val="5"/>
          <c:order val="5"/>
          <c:tx>
            <c:strRef>
              <c:f>'BUD Traffic'!$B$36</c:f>
              <c:strCache>
                <c:ptCount val="1"/>
                <c:pt idx="0">
                  <c:v>2013 (Cumulative)</c:v>
                </c:pt>
              </c:strCache>
            </c:strRef>
          </c:tx>
          <c:spPr>
            <a:solidFill>
              <a:schemeClr val="tx1"/>
            </a:solidFill>
          </c:spPr>
          <c:val>
            <c:numRef>
              <c:f>'BUD Traffic'!$C$36:$N$36</c:f>
              <c:numCache>
                <c:formatCode>#,##0</c:formatCode>
                <c:ptCount val="12"/>
                <c:pt idx="0">
                  <c:v>520431</c:v>
                </c:pt>
                <c:pt idx="1">
                  <c:v>1011717</c:v>
                </c:pt>
                <c:pt idx="2">
                  <c:v>1648322</c:v>
                </c:pt>
                <c:pt idx="3">
                  <c:v>2350358</c:v>
                </c:pt>
                <c:pt idx="4">
                  <c:v>3116006</c:v>
                </c:pt>
                <c:pt idx="5">
                  <c:v>3912777</c:v>
                </c:pt>
                <c:pt idx="6">
                  <c:v>4785460</c:v>
                </c:pt>
                <c:pt idx="7">
                  <c:v>5649891</c:v>
                </c:pt>
                <c:pt idx="8">
                  <c:v>6478203</c:v>
                </c:pt>
                <c:pt idx="9">
                  <c:v>7268898</c:v>
                </c:pt>
                <c:pt idx="10">
                  <c:v>7907596</c:v>
                </c:pt>
                <c:pt idx="11">
                  <c:v>8520880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8E6-4C83-8528-5F5F8A630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349120"/>
        <c:axId val="233335040"/>
      </c:areaChart>
      <c:lineChart>
        <c:grouping val="standard"/>
        <c:varyColors val="0"/>
        <c:ser>
          <c:idx val="0"/>
          <c:order val="0"/>
          <c:tx>
            <c:strRef>
              <c:f>'BUD Traffic'!$B$24</c:f>
              <c:strCache>
                <c:ptCount val="1"/>
                <c:pt idx="0">
                  <c:v>2013</c:v>
                </c:pt>
              </c:strCache>
            </c:strRef>
          </c:tx>
          <c:spPr>
            <a:ln>
              <a:solidFill>
                <a:srgbClr val="CCCCCC"/>
              </a:solidFill>
            </a:ln>
          </c:spPr>
          <c:marker>
            <c:spPr>
              <a:solidFill>
                <a:srgbClr val="CCCCCC"/>
              </a:solidFill>
              <a:ln>
                <a:noFill/>
              </a:ln>
            </c:spPr>
          </c:marker>
          <c:cat>
            <c:strRef>
              <c:f>'BUD Traffic'!$C$19:$N$19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 Traffic'!$C$24:$N$24</c:f>
              <c:numCache>
                <c:formatCode>#,##0</c:formatCode>
                <c:ptCount val="12"/>
                <c:pt idx="0">
                  <c:v>520431</c:v>
                </c:pt>
                <c:pt idx="1">
                  <c:v>491286</c:v>
                </c:pt>
                <c:pt idx="2">
                  <c:v>636605</c:v>
                </c:pt>
                <c:pt idx="3">
                  <c:v>702036</c:v>
                </c:pt>
                <c:pt idx="4">
                  <c:v>765648</c:v>
                </c:pt>
                <c:pt idx="5">
                  <c:v>796771</c:v>
                </c:pt>
                <c:pt idx="6">
                  <c:v>872683</c:v>
                </c:pt>
                <c:pt idx="7">
                  <c:v>864431</c:v>
                </c:pt>
                <c:pt idx="8">
                  <c:v>828312</c:v>
                </c:pt>
                <c:pt idx="9">
                  <c:v>790695</c:v>
                </c:pt>
                <c:pt idx="10">
                  <c:v>638698</c:v>
                </c:pt>
                <c:pt idx="11">
                  <c:v>613284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8E6-4C83-8528-5F5F8A63093B}"/>
            </c:ext>
          </c:extLst>
        </c:ser>
        <c:ser>
          <c:idx val="1"/>
          <c:order val="1"/>
          <c:tx>
            <c:strRef>
              <c:f>'BUD Traffic'!$B$25</c:f>
              <c:strCache>
                <c:ptCount val="1"/>
                <c:pt idx="0">
                  <c:v>2014</c:v>
                </c:pt>
              </c:strCache>
            </c:strRef>
          </c:tx>
          <c:val>
            <c:numRef>
              <c:f>'BUD Traffic'!$C$25:$N$25</c:f>
              <c:numCache>
                <c:formatCode>#,##0</c:formatCode>
                <c:ptCount val="12"/>
                <c:pt idx="0">
                  <c:v>555233</c:v>
                </c:pt>
                <c:pt idx="1">
                  <c:v>530663</c:v>
                </c:pt>
                <c:pt idx="2">
                  <c:v>662575</c:v>
                </c:pt>
                <c:pt idx="3">
                  <c:v>758709</c:v>
                </c:pt>
                <c:pt idx="4">
                  <c:v>807247</c:v>
                </c:pt>
                <c:pt idx="5">
                  <c:v>863994</c:v>
                </c:pt>
                <c:pt idx="6">
                  <c:v>946582</c:v>
                </c:pt>
                <c:pt idx="7">
                  <c:v>943950</c:v>
                </c:pt>
                <c:pt idx="8">
                  <c:v>875619</c:v>
                </c:pt>
                <c:pt idx="9">
                  <c:v>843544</c:v>
                </c:pt>
                <c:pt idx="10">
                  <c:v>689272</c:v>
                </c:pt>
                <c:pt idx="11">
                  <c:v>678573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8E6-4C83-8528-5F5F8A63093B}"/>
            </c:ext>
          </c:extLst>
        </c:ser>
        <c:ser>
          <c:idx val="2"/>
          <c:order val="2"/>
          <c:tx>
            <c:strRef>
              <c:f>'BUD Traffic'!$B$26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B89042"/>
              </a:solidFill>
            </a:ln>
          </c:spPr>
          <c:marker>
            <c:spPr>
              <a:solidFill>
                <a:srgbClr val="B89042"/>
              </a:solidFill>
              <a:ln>
                <a:noFill/>
              </a:ln>
            </c:spPr>
          </c:marker>
          <c:val>
            <c:numRef>
              <c:f>'BUD Traffic'!$C$26:$N$26</c:f>
              <c:numCache>
                <c:formatCode>#,##0</c:formatCode>
                <c:ptCount val="12"/>
                <c:pt idx="0">
                  <c:v>626195</c:v>
                </c:pt>
                <c:pt idx="1">
                  <c:v>599803</c:v>
                </c:pt>
                <c:pt idx="2">
                  <c:v>743031</c:v>
                </c:pt>
                <c:pt idx="3">
                  <c:v>840486</c:v>
                </c:pt>
                <c:pt idx="4">
                  <c:v>895299</c:v>
                </c:pt>
                <c:pt idx="5">
                  <c:v>966297</c:v>
                </c:pt>
                <c:pt idx="6">
                  <c:v>1081528</c:v>
                </c:pt>
                <c:pt idx="7">
                  <c:v>1085608</c:v>
                </c:pt>
                <c:pt idx="8">
                  <c:v>1017506</c:v>
                </c:pt>
                <c:pt idx="9">
                  <c:v>938746</c:v>
                </c:pt>
                <c:pt idx="10">
                  <c:v>758417</c:v>
                </c:pt>
                <c:pt idx="11">
                  <c:v>746047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F8E6-4C83-8528-5F5F8A630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327232"/>
        <c:axId val="233333504"/>
      </c:lineChart>
      <c:catAx>
        <c:axId val="233327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3333504"/>
        <c:crossesAt val="0"/>
        <c:auto val="1"/>
        <c:lblAlgn val="ctr"/>
        <c:lblOffset val="100"/>
        <c:noMultiLvlLbl val="0"/>
      </c:catAx>
      <c:valAx>
        <c:axId val="233333504"/>
        <c:scaling>
          <c:orientation val="minMax"/>
          <c:min val="400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33327232"/>
        <c:crosses val="autoZero"/>
        <c:crossBetween val="between"/>
        <c:majorUnit val="100000"/>
      </c:valAx>
      <c:valAx>
        <c:axId val="233335040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crossAx val="233349120"/>
        <c:crosses val="max"/>
        <c:crossBetween val="between"/>
      </c:valAx>
      <c:catAx>
        <c:axId val="233349120"/>
        <c:scaling>
          <c:orientation val="minMax"/>
        </c:scaling>
        <c:delete val="1"/>
        <c:axPos val="b"/>
        <c:majorTickMark val="out"/>
        <c:minorTickMark val="none"/>
        <c:tickLblPos val="nextTo"/>
        <c:crossAx val="233335040"/>
        <c:crossesAt val="0"/>
        <c:auto val="1"/>
        <c:lblAlgn val="ctr"/>
        <c:lblOffset val="100"/>
        <c:noMultiLvlLbl val="0"/>
      </c:catAx>
      <c:spPr>
        <a:noFill/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8.7112369380793697E-2"/>
          <c:y val="0.18229429133858269"/>
          <c:w val="0.16611148606424198"/>
          <c:h val="0.46766155308172686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319859362149017E-2"/>
          <c:y val="5.1400554097404488E-2"/>
          <c:w val="0.89563989894521601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strRef>
              <c:f>'BUD Traffic'!$B$25</c:f>
              <c:strCache>
                <c:ptCount val="1"/>
                <c:pt idx="0">
                  <c:v>2014</c:v>
                </c:pt>
              </c:strCache>
            </c:strRef>
          </c:tx>
          <c:spPr>
            <a:ln>
              <a:solidFill>
                <a:srgbClr val="CCCCCC"/>
              </a:solidFill>
            </a:ln>
          </c:spPr>
          <c:marker>
            <c:spPr>
              <a:solidFill>
                <a:srgbClr val="CCCCCC"/>
              </a:solidFill>
              <a:ln>
                <a:noFill/>
              </a:ln>
            </c:spPr>
          </c:marker>
          <c:cat>
            <c:strRef>
              <c:f>'BUD Traffic'!$C$19:$N$19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 Traffic'!$C$25:$N$25</c:f>
              <c:numCache>
                <c:formatCode>#,##0</c:formatCode>
                <c:ptCount val="12"/>
                <c:pt idx="0">
                  <c:v>555233</c:v>
                </c:pt>
                <c:pt idx="1">
                  <c:v>530663</c:v>
                </c:pt>
                <c:pt idx="2">
                  <c:v>662575</c:v>
                </c:pt>
                <c:pt idx="3">
                  <c:v>758709</c:v>
                </c:pt>
                <c:pt idx="4">
                  <c:v>807247</c:v>
                </c:pt>
                <c:pt idx="5">
                  <c:v>863994</c:v>
                </c:pt>
                <c:pt idx="6">
                  <c:v>946582</c:v>
                </c:pt>
                <c:pt idx="7">
                  <c:v>943950</c:v>
                </c:pt>
                <c:pt idx="8">
                  <c:v>875619</c:v>
                </c:pt>
                <c:pt idx="9">
                  <c:v>843544</c:v>
                </c:pt>
                <c:pt idx="10">
                  <c:v>689272</c:v>
                </c:pt>
                <c:pt idx="11">
                  <c:v>678573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A83-48F6-9841-BB851ACBE1BF}"/>
            </c:ext>
          </c:extLst>
        </c:ser>
        <c:ser>
          <c:idx val="1"/>
          <c:order val="1"/>
          <c:tx>
            <c:strRef>
              <c:f>'BUD Traffic'!$B$26</c:f>
              <c:strCache>
                <c:ptCount val="1"/>
                <c:pt idx="0">
                  <c:v>2015</c:v>
                </c:pt>
              </c:strCache>
            </c:strRef>
          </c:tx>
          <c:val>
            <c:numRef>
              <c:f>'BUD Traffic'!$C$26:$N$26</c:f>
              <c:numCache>
                <c:formatCode>#,##0</c:formatCode>
                <c:ptCount val="12"/>
                <c:pt idx="0">
                  <c:v>626195</c:v>
                </c:pt>
                <c:pt idx="1">
                  <c:v>599803</c:v>
                </c:pt>
                <c:pt idx="2">
                  <c:v>743031</c:v>
                </c:pt>
                <c:pt idx="3">
                  <c:v>840486</c:v>
                </c:pt>
                <c:pt idx="4">
                  <c:v>895299</c:v>
                </c:pt>
                <c:pt idx="5">
                  <c:v>966297</c:v>
                </c:pt>
                <c:pt idx="6">
                  <c:v>1081528</c:v>
                </c:pt>
                <c:pt idx="7">
                  <c:v>1085608</c:v>
                </c:pt>
                <c:pt idx="8">
                  <c:v>1017506</c:v>
                </c:pt>
                <c:pt idx="9">
                  <c:v>938746</c:v>
                </c:pt>
                <c:pt idx="10">
                  <c:v>758417</c:v>
                </c:pt>
                <c:pt idx="11">
                  <c:v>746047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A83-48F6-9841-BB851ACBE1BF}"/>
            </c:ext>
          </c:extLst>
        </c:ser>
        <c:ser>
          <c:idx val="2"/>
          <c:order val="2"/>
          <c:tx>
            <c:strRef>
              <c:f>'BUD Traffic'!$B$27</c:f>
              <c:strCache>
                <c:ptCount val="1"/>
                <c:pt idx="0">
                  <c:v>2016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val>
            <c:numRef>
              <c:f>'BUD Traffic'!$C$27:$N$27</c:f>
              <c:numCache>
                <c:formatCode>#,##0</c:formatCode>
                <c:ptCount val="12"/>
                <c:pt idx="0">
                  <c:v>701859</c:v>
                </c:pt>
                <c:pt idx="1">
                  <c:v>683831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A83-48F6-9841-BB851ACBE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502976"/>
        <c:axId val="233578880"/>
      </c:lineChart>
      <c:catAx>
        <c:axId val="233502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3578880"/>
        <c:crosses val="autoZero"/>
        <c:auto val="1"/>
        <c:lblAlgn val="ctr"/>
        <c:lblOffset val="100"/>
        <c:noMultiLvlLbl val="0"/>
      </c:catAx>
      <c:valAx>
        <c:axId val="233578880"/>
        <c:scaling>
          <c:orientation val="minMax"/>
          <c:min val="400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33502976"/>
        <c:crosses val="autoZero"/>
        <c:crossBetween val="between"/>
        <c:majorUnit val="200000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31366919632783458"/>
          <c:y val="0.68366921139933645"/>
          <c:w val="0.58559827080438476"/>
          <c:h val="0.14689102948425864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649793775778024E-2"/>
          <c:y val="5.1400692370350255E-2"/>
          <c:w val="0.89563989894521601"/>
          <c:h val="0.8326195683872849"/>
        </c:manualLayout>
      </c:layout>
      <c:areaChart>
        <c:grouping val="standard"/>
        <c:varyColors val="0"/>
        <c:ser>
          <c:idx val="1"/>
          <c:order val="2"/>
          <c:tx>
            <c:v>5 Yr Range</c:v>
          </c:tx>
          <c:spPr>
            <a:solidFill>
              <a:schemeClr val="bg1">
                <a:lumMod val="85000"/>
              </a:schemeClr>
            </a:solidFill>
          </c:spPr>
          <c:cat>
            <c:strRef>
              <c:f>'BUD Traffic'!$C$19:$N$19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 Traffic'!$C$29:$N$29</c:f>
              <c:numCache>
                <c:formatCode>#,##0</c:formatCode>
                <c:ptCount val="12"/>
                <c:pt idx="0">
                  <c:v>568782</c:v>
                </c:pt>
                <c:pt idx="1">
                  <c:v>530663</c:v>
                </c:pt>
                <c:pt idx="2">
                  <c:v>662575</c:v>
                </c:pt>
                <c:pt idx="3">
                  <c:v>758709</c:v>
                </c:pt>
                <c:pt idx="4">
                  <c:v>807247</c:v>
                </c:pt>
                <c:pt idx="5">
                  <c:v>863994</c:v>
                </c:pt>
                <c:pt idx="6">
                  <c:v>950396</c:v>
                </c:pt>
                <c:pt idx="7">
                  <c:v>958559</c:v>
                </c:pt>
                <c:pt idx="8">
                  <c:v>894188</c:v>
                </c:pt>
                <c:pt idx="9">
                  <c:v>845815</c:v>
                </c:pt>
                <c:pt idx="10">
                  <c:v>689272</c:v>
                </c:pt>
                <c:pt idx="11">
                  <c:v>678573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3D6-44DD-9480-9C12D4CEB2CB}"/>
            </c:ext>
          </c:extLst>
        </c:ser>
        <c:ser>
          <c:idx val="3"/>
          <c:order val="3"/>
          <c:spPr>
            <a:solidFill>
              <a:schemeClr val="bg1"/>
            </a:solidFill>
          </c:spPr>
          <c:cat>
            <c:strRef>
              <c:f>'BUD Traffic'!$C$19:$N$19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 Traffic'!$C$30:$N$30</c:f>
              <c:numCache>
                <c:formatCode>#,##0</c:formatCode>
                <c:ptCount val="12"/>
                <c:pt idx="0">
                  <c:v>496848</c:v>
                </c:pt>
                <c:pt idx="1">
                  <c:v>424633</c:v>
                </c:pt>
                <c:pt idx="2">
                  <c:v>580977</c:v>
                </c:pt>
                <c:pt idx="3">
                  <c:v>542535</c:v>
                </c:pt>
                <c:pt idx="4">
                  <c:v>717107</c:v>
                </c:pt>
                <c:pt idx="5">
                  <c:v>778100</c:v>
                </c:pt>
                <c:pt idx="6">
                  <c:v>872683</c:v>
                </c:pt>
                <c:pt idx="7">
                  <c:v>864431</c:v>
                </c:pt>
                <c:pt idx="8">
                  <c:v>828312</c:v>
                </c:pt>
                <c:pt idx="9">
                  <c:v>774678</c:v>
                </c:pt>
                <c:pt idx="10">
                  <c:v>597721</c:v>
                </c:pt>
                <c:pt idx="11">
                  <c:v>556250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3D6-44DD-9480-9C12D4CEB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632512"/>
        <c:axId val="233634048"/>
      </c:areaChart>
      <c:lineChart>
        <c:grouping val="standard"/>
        <c:varyColors val="0"/>
        <c:ser>
          <c:idx val="2"/>
          <c:order val="0"/>
          <c:tx>
            <c:strRef>
              <c:f>'BUD Traffic'!$B$26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B89042"/>
              </a:solidFill>
            </a:ln>
          </c:spPr>
          <c:marker>
            <c:spPr>
              <a:solidFill>
                <a:srgbClr val="B89042"/>
              </a:solidFill>
              <a:ln>
                <a:noFill/>
              </a:ln>
            </c:spPr>
          </c:marker>
          <c:cat>
            <c:strRef>
              <c:f>'BUD Traffic'!$C$19:$N$19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 Traffic'!$C$26:$N$26</c:f>
              <c:numCache>
                <c:formatCode>#,##0</c:formatCode>
                <c:ptCount val="12"/>
                <c:pt idx="0">
                  <c:v>626195</c:v>
                </c:pt>
                <c:pt idx="1">
                  <c:v>599803</c:v>
                </c:pt>
                <c:pt idx="2">
                  <c:v>743031</c:v>
                </c:pt>
                <c:pt idx="3">
                  <c:v>840486</c:v>
                </c:pt>
                <c:pt idx="4">
                  <c:v>895299</c:v>
                </c:pt>
                <c:pt idx="5">
                  <c:v>966297</c:v>
                </c:pt>
                <c:pt idx="6">
                  <c:v>1081528</c:v>
                </c:pt>
                <c:pt idx="7">
                  <c:v>1085608</c:v>
                </c:pt>
                <c:pt idx="8">
                  <c:v>1017506</c:v>
                </c:pt>
                <c:pt idx="9">
                  <c:v>938746</c:v>
                </c:pt>
                <c:pt idx="10">
                  <c:v>758417</c:v>
                </c:pt>
                <c:pt idx="11">
                  <c:v>746047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3D6-44DD-9480-9C12D4CEB2CB}"/>
            </c:ext>
          </c:extLst>
        </c:ser>
        <c:ser>
          <c:idx val="0"/>
          <c:order val="1"/>
          <c:tx>
            <c:strRef>
              <c:f>'BUD Traffic'!$B$28</c:f>
              <c:strCache>
                <c:ptCount val="1"/>
                <c:pt idx="0">
                  <c:v>5 Yr Avg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strRef>
              <c:f>'BUD Traffic'!$C$19:$N$19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 Traffic'!$C$28:$N$28</c:f>
              <c:numCache>
                <c:formatCode>#,##0</c:formatCode>
                <c:ptCount val="12"/>
                <c:pt idx="0">
                  <c:v>533643</c:v>
                </c:pt>
                <c:pt idx="1">
                  <c:v>477719.6</c:v>
                </c:pt>
                <c:pt idx="2">
                  <c:v>620606.6</c:v>
                </c:pt>
                <c:pt idx="3">
                  <c:v>689961</c:v>
                </c:pt>
                <c:pt idx="4">
                  <c:v>764989.8</c:v>
                </c:pt>
                <c:pt idx="5">
                  <c:v>812400.2</c:v>
                </c:pt>
                <c:pt idx="6">
                  <c:v>911891.8</c:v>
                </c:pt>
                <c:pt idx="7">
                  <c:v>920722.8</c:v>
                </c:pt>
                <c:pt idx="8">
                  <c:v>857309.2</c:v>
                </c:pt>
                <c:pt idx="9">
                  <c:v>810290.6</c:v>
                </c:pt>
                <c:pt idx="10">
                  <c:v>642837.6</c:v>
                </c:pt>
                <c:pt idx="11">
                  <c:v>615948.4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3D6-44DD-9480-9C12D4CEB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632512"/>
        <c:axId val="233634048"/>
      </c:lineChart>
      <c:catAx>
        <c:axId val="233632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3634048"/>
        <c:crosses val="autoZero"/>
        <c:auto val="1"/>
        <c:lblAlgn val="ctr"/>
        <c:lblOffset val="100"/>
        <c:noMultiLvlLbl val="0"/>
      </c:catAx>
      <c:valAx>
        <c:axId val="233634048"/>
        <c:scaling>
          <c:orientation val="minMax"/>
          <c:min val="400000"/>
        </c:scaling>
        <c:delete val="0"/>
        <c:axPos val="l"/>
        <c:majorGridlines>
          <c:spPr>
            <a:ln>
              <a:noFill/>
            </a:ln>
          </c:spPr>
        </c:majorGridlines>
        <c:numFmt formatCode="#,##0" sourceLinked="1"/>
        <c:majorTickMark val="out"/>
        <c:minorTickMark val="none"/>
        <c:tickLblPos val="nextTo"/>
        <c:crossAx val="233632512"/>
        <c:crossesAt val="1"/>
        <c:crossBetween val="midCat"/>
        <c:majorUnit val="100000"/>
      </c:valAx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8.7112360954880647E-2"/>
          <c:y val="0.16487004875358344"/>
          <c:w val="0.33746856642919637"/>
          <c:h val="0.11434111318967248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319859362149017E-2"/>
          <c:y val="5.1400554097404488E-2"/>
          <c:w val="0.89563989894521601"/>
          <c:h val="0.8326195683872849"/>
        </c:manualLayout>
      </c:layout>
      <c:areaChart>
        <c:grouping val="standard"/>
        <c:varyColors val="0"/>
        <c:ser>
          <c:idx val="1"/>
          <c:order val="2"/>
          <c:tx>
            <c:v>5 Yr Range</c:v>
          </c:tx>
          <c:spPr>
            <a:solidFill>
              <a:schemeClr val="bg1">
                <a:lumMod val="85000"/>
              </a:schemeClr>
            </a:solidFill>
          </c:spPr>
          <c:cat>
            <c:strRef>
              <c:f>'BUD Traffic'!$C$19:$N$19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 Traffic'!$C$65:$N$65</c:f>
              <c:numCache>
                <c:formatCode>#,##0</c:formatCode>
                <c:ptCount val="12"/>
                <c:pt idx="0">
                  <c:v>7839</c:v>
                </c:pt>
                <c:pt idx="1">
                  <c:v>7801</c:v>
                </c:pt>
                <c:pt idx="2">
                  <c:v>9200</c:v>
                </c:pt>
                <c:pt idx="3">
                  <c:v>8842</c:v>
                </c:pt>
                <c:pt idx="4">
                  <c:v>9521</c:v>
                </c:pt>
                <c:pt idx="5">
                  <c:v>8631</c:v>
                </c:pt>
                <c:pt idx="6">
                  <c:v>9183</c:v>
                </c:pt>
                <c:pt idx="7">
                  <c:v>9277</c:v>
                </c:pt>
                <c:pt idx="8">
                  <c:v>9275</c:v>
                </c:pt>
                <c:pt idx="9">
                  <c:v>9145</c:v>
                </c:pt>
                <c:pt idx="10">
                  <c:v>9316</c:v>
                </c:pt>
                <c:pt idx="11">
                  <c:v>8566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861-40D6-8DEC-D9FC348950F8}"/>
            </c:ext>
          </c:extLst>
        </c:ser>
        <c:ser>
          <c:idx val="3"/>
          <c:order val="3"/>
          <c:spPr>
            <a:solidFill>
              <a:schemeClr val="bg1"/>
            </a:solidFill>
          </c:spPr>
          <c:cat>
            <c:strRef>
              <c:f>'BUD Traffic'!$C$19:$N$19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 Traffic'!$C$66:$N$66</c:f>
              <c:numCache>
                <c:formatCode>#,##0</c:formatCode>
                <c:ptCount val="12"/>
                <c:pt idx="0">
                  <c:v>5667</c:v>
                </c:pt>
                <c:pt idx="1">
                  <c:v>5249</c:v>
                </c:pt>
                <c:pt idx="2">
                  <c:v>6830</c:v>
                </c:pt>
                <c:pt idx="3">
                  <c:v>5899</c:v>
                </c:pt>
                <c:pt idx="4">
                  <c:v>7093</c:v>
                </c:pt>
                <c:pt idx="5">
                  <c:v>7078</c:v>
                </c:pt>
                <c:pt idx="6">
                  <c:v>7221</c:v>
                </c:pt>
                <c:pt idx="7">
                  <c:v>6216</c:v>
                </c:pt>
                <c:pt idx="8">
                  <c:v>6986</c:v>
                </c:pt>
                <c:pt idx="9">
                  <c:v>7523</c:v>
                </c:pt>
                <c:pt idx="10">
                  <c:v>8142</c:v>
                </c:pt>
                <c:pt idx="11">
                  <c:v>7431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861-40D6-8DEC-D9FC34895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683968"/>
        <c:axId val="233771776"/>
      </c:areaChart>
      <c:lineChart>
        <c:grouping val="standard"/>
        <c:varyColors val="0"/>
        <c:ser>
          <c:idx val="2"/>
          <c:order val="0"/>
          <c:tx>
            <c:strRef>
              <c:f>'BUD Traffic'!$B$62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B89042"/>
              </a:solidFill>
            </a:ln>
          </c:spPr>
          <c:marker>
            <c:spPr>
              <a:solidFill>
                <a:srgbClr val="B89042"/>
              </a:solidFill>
              <a:ln>
                <a:noFill/>
              </a:ln>
            </c:spPr>
          </c:marker>
          <c:cat>
            <c:strRef>
              <c:f>'BUD Traffic'!$C$19:$N$19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 Traffic'!$C$62:$N$62</c:f>
              <c:numCache>
                <c:formatCode>#,##0</c:formatCode>
                <c:ptCount val="12"/>
                <c:pt idx="0">
                  <c:v>6266</c:v>
                </c:pt>
                <c:pt idx="1">
                  <c:v>6919</c:v>
                </c:pt>
                <c:pt idx="2">
                  <c:v>8359</c:v>
                </c:pt>
                <c:pt idx="3">
                  <c:v>7656</c:v>
                </c:pt>
                <c:pt idx="4">
                  <c:v>7600</c:v>
                </c:pt>
                <c:pt idx="5">
                  <c:v>8079</c:v>
                </c:pt>
                <c:pt idx="6">
                  <c:v>7758</c:v>
                </c:pt>
                <c:pt idx="7">
                  <c:v>6684</c:v>
                </c:pt>
                <c:pt idx="8">
                  <c:v>7514</c:v>
                </c:pt>
                <c:pt idx="9">
                  <c:v>8384</c:v>
                </c:pt>
                <c:pt idx="10">
                  <c:v>8336</c:v>
                </c:pt>
                <c:pt idx="11">
                  <c:v>7866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861-40D6-8DEC-D9FC348950F8}"/>
            </c:ext>
          </c:extLst>
        </c:ser>
        <c:ser>
          <c:idx val="0"/>
          <c:order val="1"/>
          <c:tx>
            <c:strRef>
              <c:f>'BUD Traffic'!$B$64</c:f>
              <c:strCache>
                <c:ptCount val="1"/>
                <c:pt idx="0">
                  <c:v>Average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strRef>
              <c:f>'BUD Traffic'!$C$19:$N$19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 Traffic'!$C$64:$N$64</c:f>
              <c:numCache>
                <c:formatCode>#,##0</c:formatCode>
                <c:ptCount val="12"/>
                <c:pt idx="0">
                  <c:v>7118.8</c:v>
                </c:pt>
                <c:pt idx="1">
                  <c:v>6688.4</c:v>
                </c:pt>
                <c:pt idx="2">
                  <c:v>7944.6</c:v>
                </c:pt>
                <c:pt idx="3">
                  <c:v>7499.6</c:v>
                </c:pt>
                <c:pt idx="4">
                  <c:v>8007</c:v>
                </c:pt>
                <c:pt idx="5">
                  <c:v>7644.4</c:v>
                </c:pt>
                <c:pt idx="6">
                  <c:v>7864.6</c:v>
                </c:pt>
                <c:pt idx="7">
                  <c:v>7421.4</c:v>
                </c:pt>
                <c:pt idx="8">
                  <c:v>7823.2</c:v>
                </c:pt>
                <c:pt idx="9">
                  <c:v>8388.2000000000007</c:v>
                </c:pt>
                <c:pt idx="10">
                  <c:v>8619</c:v>
                </c:pt>
                <c:pt idx="11">
                  <c:v>7871.8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861-40D6-8DEC-D9FC34895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683968"/>
        <c:axId val="233771776"/>
      </c:lineChart>
      <c:catAx>
        <c:axId val="233683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3771776"/>
        <c:crosses val="autoZero"/>
        <c:auto val="1"/>
        <c:lblAlgn val="ctr"/>
        <c:lblOffset val="100"/>
        <c:noMultiLvlLbl val="0"/>
      </c:catAx>
      <c:valAx>
        <c:axId val="233771776"/>
        <c:scaling>
          <c:orientation val="minMax"/>
          <c:max val="11000"/>
          <c:min val="4000"/>
        </c:scaling>
        <c:delete val="0"/>
        <c:axPos val="l"/>
        <c:majorGridlines>
          <c:spPr>
            <a:ln>
              <a:noFill/>
            </a:ln>
          </c:spPr>
        </c:majorGridlines>
        <c:numFmt formatCode="#,##0" sourceLinked="1"/>
        <c:majorTickMark val="out"/>
        <c:minorTickMark val="none"/>
        <c:tickLblPos val="nextTo"/>
        <c:crossAx val="233683968"/>
        <c:crossesAt val="1"/>
        <c:crossBetween val="midCat"/>
        <c:majorUnit val="1000"/>
      </c:valAx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8.7112360954880647E-2"/>
          <c:y val="0.16487004875358344"/>
          <c:w val="0.1533415823022122"/>
          <c:h val="0.18839415011877983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14287</xdr:rowOff>
    </xdr:from>
    <xdr:to>
      <xdr:col>11</xdr:col>
      <xdr:colOff>600075</xdr:colOff>
      <xdr:row>15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0.15693</cdr:x>
      <cdr:y>0.05534</cdr:y>
    </cdr:from>
    <cdr:to>
      <cdr:x>0.58597</cdr:x>
      <cdr:y>0.17766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60696" y="103849"/>
          <a:ext cx="1806277" cy="2295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 cap="small"/>
            <a:t>Passenger</a:t>
          </a:r>
          <a:r>
            <a:rPr lang="en-US" sz="1200" b="1" cap="small" baseline="0"/>
            <a:t> Traffic</a:t>
          </a:r>
          <a:endParaRPr lang="en-US" sz="1200" b="1" cap="small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0.10986</cdr:x>
      <cdr:y>0.05938</cdr:y>
    </cdr:from>
    <cdr:to>
      <cdr:x>0.49048</cdr:x>
      <cdr:y>0.16563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78990" y="174957"/>
          <a:ext cx="3045310" cy="313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r>
            <a:rPr lang="en-US" sz="1600" b="1" cap="small"/>
            <a:t>Passenger</a:t>
          </a:r>
          <a:r>
            <a:rPr lang="en-US" sz="1600" b="1" cap="small" baseline="0"/>
            <a:t> Traffic (Monthly)</a:t>
          </a:r>
          <a:endParaRPr lang="en-US" sz="1600" b="1" cap="small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0.10986</cdr:x>
      <cdr:y>0.05938</cdr:y>
    </cdr:from>
    <cdr:to>
      <cdr:x>0.41573</cdr:x>
      <cdr:y>0.16563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38200" y="180975"/>
          <a:ext cx="233362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r>
            <a:rPr lang="en-US" sz="1600" b="1" cap="small"/>
            <a:t>Cargo</a:t>
          </a:r>
          <a:endParaRPr lang="en-US" sz="1600" b="1" cap="small" baseline="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0.10986</cdr:x>
      <cdr:y>0.05938</cdr:y>
    </cdr:from>
    <cdr:to>
      <cdr:x>0.41573</cdr:x>
      <cdr:y>0.16563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38200" y="180975"/>
          <a:ext cx="233362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r>
            <a:rPr lang="en-US" sz="1600" b="1" cap="small"/>
            <a:t>Aircraft</a:t>
          </a:r>
          <a:r>
            <a:rPr lang="en-US" sz="1600" b="1" cap="small" baseline="0"/>
            <a:t> Movement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0.10986</cdr:x>
      <cdr:y>0.05938</cdr:y>
    </cdr:from>
    <cdr:to>
      <cdr:x>0.465</cdr:x>
      <cdr:y>0.16563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82144" y="174957"/>
          <a:ext cx="2851656" cy="313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r>
            <a:rPr lang="en-US" sz="1600" b="1" cap="small"/>
            <a:t>Passenger</a:t>
          </a:r>
          <a:r>
            <a:rPr lang="en-US" sz="1600" b="1" cap="small" baseline="0"/>
            <a:t> Traffic (Cumulative)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0.31859</cdr:x>
      <cdr:y>0.05507</cdr:y>
    </cdr:from>
    <cdr:to>
      <cdr:x>0.69921</cdr:x>
      <cdr:y>0.16132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49040" y="162257"/>
          <a:ext cx="3045340" cy="313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r>
            <a:rPr lang="en-US" sz="1600" b="1" cap="small"/>
            <a:t>Passenger</a:t>
          </a:r>
          <a:r>
            <a:rPr lang="en-US" sz="1600" b="1" cap="small" baseline="0"/>
            <a:t> Traffic (Monthly)</a:t>
          </a:r>
          <a:endParaRPr lang="en-US" sz="1600" b="1" cap="small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0.08906</cdr:x>
      <cdr:y>0.06042</cdr:y>
    </cdr:from>
    <cdr:to>
      <cdr:x>0.39492</cdr:x>
      <cdr:y>0.16667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79450" y="184150"/>
          <a:ext cx="233362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1" cap="small"/>
            <a:t>Aircraft</a:t>
          </a:r>
          <a:r>
            <a:rPr lang="en-US" sz="1600" b="1" cap="small" baseline="0"/>
            <a:t> Movement</a:t>
          </a:r>
          <a:endParaRPr lang="en-US" sz="1600" b="1" cap="small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0.45625</cdr:x>
      <cdr:y>0.15799</cdr:y>
    </cdr:from>
    <cdr:to>
      <cdr:x>0.6125</cdr:x>
      <cdr:y>0.23785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85975" y="433388"/>
          <a:ext cx="714375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0.1225</cdr:x>
      <cdr:y>0.38548</cdr:y>
    </cdr:from>
    <cdr:to>
      <cdr:x>0.27036</cdr:x>
      <cdr:y>0.46187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73559" y="996871"/>
          <a:ext cx="813030" cy="1975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Mesa</a:t>
          </a:r>
        </a:p>
      </cdr:txBody>
    </cdr:sp>
  </cdr:relSizeAnchor>
  <cdr:relSizeAnchor xmlns:cdr="http://schemas.openxmlformats.org/drawingml/2006/chartDrawing">
    <cdr:from>
      <cdr:x>0.09532</cdr:x>
      <cdr:y>0.53347</cdr:y>
    </cdr:from>
    <cdr:to>
      <cdr:x>0.24318</cdr:x>
      <cdr:y>0.60986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24104" y="1379571"/>
          <a:ext cx="813030" cy="1975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/>
            <a:t>Corpus</a:t>
          </a:r>
        </a:p>
      </cdr:txBody>
    </cdr:sp>
  </cdr:relSizeAnchor>
  <cdr:relSizeAnchor xmlns:cdr="http://schemas.openxmlformats.org/drawingml/2006/chartDrawing">
    <cdr:from>
      <cdr:x>0.27711</cdr:x>
      <cdr:y>0.53053</cdr:y>
    </cdr:from>
    <cdr:to>
      <cdr:x>0.38749</cdr:x>
      <cdr:y>0.6241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517676" y="1378701"/>
          <a:ext cx="604538" cy="2431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/>
            <a:t>Encore</a:t>
          </a:r>
        </a:p>
      </cdr:txBody>
    </cdr:sp>
  </cdr:relSizeAnchor>
  <cdr:relSizeAnchor xmlns:cdr="http://schemas.openxmlformats.org/drawingml/2006/chartDrawing">
    <cdr:from>
      <cdr:x>0.41538</cdr:x>
      <cdr:y>0.4096</cdr:y>
    </cdr:from>
    <cdr:to>
      <cdr:x>0.56324</cdr:x>
      <cdr:y>0.48599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2274970" y="1064451"/>
          <a:ext cx="809811" cy="1985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/>
            <a:t>Buffalo</a:t>
          </a:r>
        </a:p>
      </cdr:txBody>
    </cdr:sp>
  </cdr:relSizeAnchor>
  <cdr:relSizeAnchor xmlns:cdr="http://schemas.openxmlformats.org/drawingml/2006/chartDrawing">
    <cdr:from>
      <cdr:x>0.52765</cdr:x>
      <cdr:y>0.51972</cdr:y>
    </cdr:from>
    <cdr:to>
      <cdr:x>0.67551</cdr:x>
      <cdr:y>0.59611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901343" y="1344010"/>
          <a:ext cx="813029" cy="1975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/>
            <a:t>Magnolia</a:t>
          </a:r>
        </a:p>
      </cdr:txBody>
    </cdr:sp>
  </cdr:relSizeAnchor>
  <cdr:relSizeAnchor xmlns:cdr="http://schemas.openxmlformats.org/drawingml/2006/chartDrawing">
    <cdr:from>
      <cdr:x>0.51092</cdr:x>
      <cdr:y>0.28458</cdr:y>
    </cdr:from>
    <cdr:to>
      <cdr:x>0.65878</cdr:x>
      <cdr:y>0.37777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2809386" y="735925"/>
          <a:ext cx="813030" cy="2409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/>
            <a:t>AEC*</a:t>
          </a:r>
        </a:p>
      </cdr:txBody>
    </cdr:sp>
  </cdr:relSizeAnchor>
  <cdr:relSizeAnchor xmlns:cdr="http://schemas.openxmlformats.org/drawingml/2006/chartDrawing">
    <cdr:from>
      <cdr:x>0.61565</cdr:x>
      <cdr:y>0.07193</cdr:y>
    </cdr:from>
    <cdr:to>
      <cdr:x>0.76351</cdr:x>
      <cdr:y>0.16512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371828" y="186915"/>
          <a:ext cx="809811" cy="242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/>
            <a:t>Omega</a:t>
          </a:r>
        </a:p>
      </cdr:txBody>
    </cdr:sp>
  </cdr:relSizeAnchor>
  <cdr:relSizeAnchor xmlns:cdr="http://schemas.openxmlformats.org/drawingml/2006/chartDrawing">
    <cdr:from>
      <cdr:x>0.66829</cdr:x>
      <cdr:y>0.29865</cdr:y>
    </cdr:from>
    <cdr:to>
      <cdr:x>0.81615</cdr:x>
      <cdr:y>0.37504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3674712" y="772319"/>
          <a:ext cx="813030" cy="1975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Proton*</a:t>
          </a:r>
        </a:p>
      </cdr:txBody>
    </cdr:sp>
  </cdr:relSizeAnchor>
  <cdr:relSizeAnchor xmlns:cdr="http://schemas.openxmlformats.org/drawingml/2006/chartDrawing">
    <cdr:from>
      <cdr:x>0.87602</cdr:x>
      <cdr:y>0.32126</cdr:y>
    </cdr:from>
    <cdr:to>
      <cdr:x>1</cdr:x>
      <cdr:y>0.41015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4816928" y="830793"/>
          <a:ext cx="681717" cy="2298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/>
            <a:t>LA </a:t>
          </a:r>
          <a:br>
            <a:rPr lang="en-US" sz="1100"/>
          </a:br>
          <a:r>
            <a:rPr lang="en-US" sz="1100"/>
            <a:t>Metal*</a:t>
          </a:r>
        </a:p>
      </cdr:txBody>
    </cdr:sp>
  </cdr:relSizeAnchor>
  <cdr:relSizeAnchor xmlns:cdr="http://schemas.openxmlformats.org/drawingml/2006/chartDrawing">
    <cdr:from>
      <cdr:x>0.67136</cdr:x>
      <cdr:y>0.52288</cdr:y>
    </cdr:from>
    <cdr:to>
      <cdr:x>0.81922</cdr:x>
      <cdr:y>0.61608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3691560" y="1352195"/>
          <a:ext cx="813030" cy="2410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/>
            <a:t>Corpus II</a:t>
          </a:r>
        </a:p>
      </cdr:txBody>
    </cdr:sp>
  </cdr:relSizeAnchor>
  <cdr:relSizeAnchor xmlns:cdr="http://schemas.openxmlformats.org/drawingml/2006/chartDrawing">
    <cdr:from>
      <cdr:x>0.13043</cdr:x>
      <cdr:y>0.06347</cdr:y>
    </cdr:from>
    <cdr:to>
      <cdr:x>0.52315</cdr:x>
      <cdr:y>0.28302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714375" y="176213"/>
          <a:ext cx="2150852" cy="6096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0.1258</cdr:x>
      <cdr:y>0.05946</cdr:y>
    </cdr:from>
    <cdr:to>
      <cdr:x>0.63478</cdr:x>
      <cdr:y>0.15609</cdr:y>
    </cdr:to>
    <cdr:sp macro="" textlink="">
      <cdr:nvSpPr>
        <cdr:cNvPr id="29" name="TextBox 1"/>
        <cdr:cNvSpPr txBox="1"/>
      </cdr:nvSpPr>
      <cdr:spPr>
        <a:xfrm xmlns:a="http://schemas.openxmlformats.org/drawingml/2006/main">
          <a:off x="688975" y="165100"/>
          <a:ext cx="2787650" cy="2682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 b="1"/>
            <a:t>*</a:t>
          </a:r>
          <a:r>
            <a:rPr lang="en-US" sz="1050" b="1"/>
            <a:t> </a:t>
          </a:r>
          <a:r>
            <a:rPr lang="en-US" sz="1000" b="1" i="1"/>
            <a:t>denotes</a:t>
          </a:r>
          <a:r>
            <a:rPr lang="en-US" sz="1000" b="1" i="1" baseline="0"/>
            <a:t> strategic CAPEX </a:t>
          </a:r>
          <a:endParaRPr lang="en-US" sz="1050" b="1" i="1"/>
        </a:p>
      </cdr:txBody>
    </cdr:sp>
  </cdr:relSizeAnchor>
  <cdr:relSizeAnchor xmlns:cdr="http://schemas.openxmlformats.org/drawingml/2006/chartDrawing">
    <cdr:from>
      <cdr:x>0.77148</cdr:x>
      <cdr:y>0.49175</cdr:y>
    </cdr:from>
    <cdr:to>
      <cdr:x>0.91934</cdr:x>
      <cdr:y>0.58494</cdr:y>
    </cdr:to>
    <cdr:sp macro="" textlink="">
      <cdr:nvSpPr>
        <cdr:cNvPr id="15" name="TextBox 1"/>
        <cdr:cNvSpPr txBox="1"/>
      </cdr:nvSpPr>
      <cdr:spPr>
        <a:xfrm xmlns:a="http://schemas.openxmlformats.org/drawingml/2006/main">
          <a:off x="4242116" y="1271692"/>
          <a:ext cx="813030" cy="2409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/>
            <a:t>Sandor</a:t>
          </a:r>
        </a:p>
      </cdr:txBody>
    </cdr:sp>
  </cdr:relSizeAnchor>
  <cdr:relSizeAnchor xmlns:cdr="http://schemas.openxmlformats.org/drawingml/2006/chartDrawing">
    <cdr:from>
      <cdr:x>0.85214</cdr:x>
      <cdr:y>0.52923</cdr:y>
    </cdr:from>
    <cdr:to>
      <cdr:x>1</cdr:x>
      <cdr:y>0.62242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4685616" y="1368606"/>
          <a:ext cx="813030" cy="2409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/>
            <a:t>Skynet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22224</xdr:colOff>
      <xdr:row>1</xdr:row>
      <xdr:rowOff>17461</xdr:rowOff>
    </xdr:from>
    <xdr:to>
      <xdr:col>11</xdr:col>
      <xdr:colOff>593725</xdr:colOff>
      <xdr:row>16</xdr:row>
      <xdr:rowOff>3174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0.1441</cdr:x>
      <cdr:y>0.22613</cdr:y>
    </cdr:from>
    <cdr:to>
      <cdr:x>0.29895</cdr:x>
      <cdr:y>0.3927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5073" y="642939"/>
          <a:ext cx="843703" cy="4735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Mesa        </a:t>
          </a:r>
        </a:p>
        <a:p xmlns:a="http://schemas.openxmlformats.org/drawingml/2006/main">
          <a:r>
            <a:rPr lang="en-US" sz="1100"/>
            <a:t>       Corpus</a:t>
          </a:r>
        </a:p>
      </cdr:txBody>
    </cdr:sp>
  </cdr:relSizeAnchor>
  <cdr:relSizeAnchor xmlns:cdr="http://schemas.openxmlformats.org/drawingml/2006/chartDrawing">
    <cdr:from>
      <cdr:x>0.17075</cdr:x>
      <cdr:y>0.33333</cdr:y>
    </cdr:from>
    <cdr:to>
      <cdr:x>0.2197</cdr:x>
      <cdr:y>0.58347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="" xmlns:a16="http://schemas.microsoft.com/office/drawing/2014/main" id="{FCF53743-22AC-4E16-AA4F-E3DE5FD28BEA}"/>
            </a:ext>
          </a:extLst>
        </cdr:cNvPr>
        <cdr:cNvCxnSpPr/>
      </cdr:nvCxnSpPr>
      <cdr:spPr>
        <a:xfrm xmlns:a="http://schemas.openxmlformats.org/drawingml/2006/main">
          <a:off x="930276" y="947739"/>
          <a:ext cx="266700" cy="7112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ysClr val="windowText" lastClr="00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0.24068</cdr:x>
      <cdr:y>0.378</cdr:y>
    </cdr:from>
    <cdr:to>
      <cdr:x>0.25233</cdr:x>
      <cdr:y>0.48297</cdr:y>
    </cdr:to>
    <cdr:cxnSp macro="">
      <cdr:nvCxnSpPr>
        <cdr:cNvPr id="7" name="Straight Arrow Connector 6">
          <a:extLst xmlns:a="http://schemas.openxmlformats.org/drawingml/2006/main">
            <a:ext uri="{FF2B5EF4-FFF2-40B4-BE49-F238E27FC236}">
              <a16:creationId xmlns="" xmlns:a16="http://schemas.microsoft.com/office/drawing/2014/main" id="{791F739E-2740-43A4-BD52-6BF099B51FB2}"/>
            </a:ext>
          </a:extLst>
        </cdr:cNvPr>
        <cdr:cNvCxnSpPr/>
      </cdr:nvCxnSpPr>
      <cdr:spPr>
        <a:xfrm xmlns:a="http://schemas.openxmlformats.org/drawingml/2006/main" flipH="1">
          <a:off x="1311276" y="1074735"/>
          <a:ext cx="63495" cy="298454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ysClr val="windowText" lastClr="00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0.33217</cdr:x>
      <cdr:y>0.08487</cdr:y>
    </cdr:from>
    <cdr:to>
      <cdr:x>0.50742</cdr:x>
      <cdr:y>0.32887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1809739" y="229178"/>
          <a:ext cx="954815" cy="6588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/>
            <a:t>Buffalo        </a:t>
          </a:r>
        </a:p>
        <a:p xmlns:a="http://schemas.openxmlformats.org/drawingml/2006/main">
          <a:endParaRPr lang="en-US" sz="1100"/>
        </a:p>
        <a:p xmlns:a="http://schemas.openxmlformats.org/drawingml/2006/main">
          <a:r>
            <a:rPr lang="en-US" sz="1100"/>
            <a:t>Encore</a:t>
          </a: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0.37005</cdr:x>
      <cdr:y>0.29125</cdr:y>
    </cdr:from>
    <cdr:to>
      <cdr:x>0.38462</cdr:x>
      <cdr:y>0.59052</cdr:y>
    </cdr:to>
    <cdr:cxnSp macro="">
      <cdr:nvCxnSpPr>
        <cdr:cNvPr id="15" name="Straight Arrow Connector 14">
          <a:extLst xmlns:a="http://schemas.openxmlformats.org/drawingml/2006/main">
            <a:ext uri="{FF2B5EF4-FFF2-40B4-BE49-F238E27FC236}">
              <a16:creationId xmlns="" xmlns:a16="http://schemas.microsoft.com/office/drawing/2014/main" id="{35288C5A-57B9-48B9-8F94-C346ACA0F79F}"/>
            </a:ext>
          </a:extLst>
        </cdr:cNvPr>
        <cdr:cNvCxnSpPr/>
      </cdr:nvCxnSpPr>
      <cdr:spPr>
        <a:xfrm xmlns:a="http://schemas.openxmlformats.org/drawingml/2006/main" flipH="1">
          <a:off x="2016140" y="786486"/>
          <a:ext cx="79381" cy="80813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ysClr val="windowText" lastClr="00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0.47844</cdr:x>
      <cdr:y>0.17159</cdr:y>
    </cdr:from>
    <cdr:to>
      <cdr:x>0.63329</cdr:x>
      <cdr:y>0.41131</cdr:y>
    </cdr:to>
    <cdr:sp macro="" textlink="">
      <cdr:nvSpPr>
        <cdr:cNvPr id="18" name="TextBox 1"/>
        <cdr:cNvSpPr txBox="1"/>
      </cdr:nvSpPr>
      <cdr:spPr>
        <a:xfrm xmlns:a="http://schemas.openxmlformats.org/drawingml/2006/main">
          <a:off x="2606700" y="463344"/>
          <a:ext cx="843669" cy="647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+mn-lt"/>
              <a:ea typeface="+mn-ea"/>
              <a:cs typeface="+mn-cs"/>
            </a:rPr>
            <a:t>Omega</a:t>
          </a:r>
          <a:endParaRPr lang="en-US">
            <a:effectLst/>
          </a:endParaRPr>
        </a:p>
        <a:p xmlns:a="http://schemas.openxmlformats.org/drawingml/2006/main">
          <a:pPr algn="r"/>
          <a:r>
            <a:rPr lang="en-US" sz="1100"/>
            <a:t>AEC*</a:t>
          </a:r>
        </a:p>
        <a:p xmlns:a="http://schemas.openxmlformats.org/drawingml/2006/main">
          <a:pPr algn="r"/>
          <a:r>
            <a:rPr lang="en-US" sz="1100">
              <a:effectLst/>
              <a:latin typeface="+mn-lt"/>
              <a:ea typeface="+mn-ea"/>
              <a:cs typeface="+mn-cs"/>
            </a:rPr>
            <a:t>Magnolia </a:t>
          </a:r>
          <a:endParaRPr lang="en-US" sz="1100"/>
        </a:p>
      </cdr:txBody>
    </cdr:sp>
  </cdr:relSizeAnchor>
  <cdr:relSizeAnchor xmlns:cdr="http://schemas.openxmlformats.org/drawingml/2006/chartDrawing">
    <cdr:from>
      <cdr:x>0.62354</cdr:x>
      <cdr:y>0.21887</cdr:y>
    </cdr:from>
    <cdr:to>
      <cdr:x>0.7127</cdr:x>
      <cdr:y>0.73427</cdr:y>
    </cdr:to>
    <cdr:cxnSp macro="">
      <cdr:nvCxnSpPr>
        <cdr:cNvPr id="19" name="Straight Arrow Connector 18">
          <a:extLst xmlns:a="http://schemas.openxmlformats.org/drawingml/2006/main">
            <a:ext uri="{FF2B5EF4-FFF2-40B4-BE49-F238E27FC236}">
              <a16:creationId xmlns="" xmlns:a16="http://schemas.microsoft.com/office/drawing/2014/main" id="{245DAC20-4E14-4A77-AD24-FA5464236C79}"/>
            </a:ext>
          </a:extLst>
        </cdr:cNvPr>
        <cdr:cNvCxnSpPr/>
      </cdr:nvCxnSpPr>
      <cdr:spPr>
        <a:xfrm xmlns:a="http://schemas.openxmlformats.org/drawingml/2006/main">
          <a:off x="3397232" y="591023"/>
          <a:ext cx="485794" cy="1391766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ysClr val="windowText" lastClr="00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0.60897</cdr:x>
      <cdr:y>0.28494</cdr:y>
    </cdr:from>
    <cdr:to>
      <cdr:x>0.68823</cdr:x>
      <cdr:y>0.74781</cdr:y>
    </cdr:to>
    <cdr:cxnSp macro="">
      <cdr:nvCxnSpPr>
        <cdr:cNvPr id="20" name="Straight Arrow Connector 19">
          <a:extLst xmlns:a="http://schemas.openxmlformats.org/drawingml/2006/main">
            <a:ext uri="{FF2B5EF4-FFF2-40B4-BE49-F238E27FC236}">
              <a16:creationId xmlns="" xmlns:a16="http://schemas.microsoft.com/office/drawing/2014/main" id="{6F360F6C-A404-4B26-A6B1-B5EC616B7F5E}"/>
            </a:ext>
          </a:extLst>
        </cdr:cNvPr>
        <cdr:cNvCxnSpPr/>
      </cdr:nvCxnSpPr>
      <cdr:spPr>
        <a:xfrm xmlns:a="http://schemas.openxmlformats.org/drawingml/2006/main">
          <a:off x="3317863" y="769427"/>
          <a:ext cx="431832" cy="1249906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ysClr val="windowText" lastClr="00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0.5676</cdr:x>
      <cdr:y>0.37333</cdr:y>
    </cdr:from>
    <cdr:to>
      <cdr:x>0.63578</cdr:x>
      <cdr:y>0.75468</cdr:y>
    </cdr:to>
    <cdr:cxnSp macro="">
      <cdr:nvCxnSpPr>
        <cdr:cNvPr id="21" name="Straight Arrow Connector 20">
          <a:extLst xmlns:a="http://schemas.openxmlformats.org/drawingml/2006/main">
            <a:ext uri="{FF2B5EF4-FFF2-40B4-BE49-F238E27FC236}">
              <a16:creationId xmlns="" xmlns:a16="http://schemas.microsoft.com/office/drawing/2014/main" id="{F55C2292-A757-4A5F-B6C7-9886DBEFD11F}"/>
            </a:ext>
          </a:extLst>
        </cdr:cNvPr>
        <cdr:cNvCxnSpPr/>
      </cdr:nvCxnSpPr>
      <cdr:spPr>
        <a:xfrm xmlns:a="http://schemas.openxmlformats.org/drawingml/2006/main">
          <a:off x="3092443" y="1008130"/>
          <a:ext cx="371465" cy="1029774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ysClr val="windowText" lastClr="00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0.64977</cdr:x>
      <cdr:y>0.06761</cdr:y>
    </cdr:from>
    <cdr:to>
      <cdr:x>0.8514</cdr:x>
      <cdr:y>0.38673</cdr:y>
    </cdr:to>
    <cdr:sp macro="" textlink="">
      <cdr:nvSpPr>
        <cdr:cNvPr id="25" name="TextBox 1"/>
        <cdr:cNvSpPr txBox="1"/>
      </cdr:nvSpPr>
      <cdr:spPr>
        <a:xfrm xmlns:a="http://schemas.openxmlformats.org/drawingml/2006/main">
          <a:off x="3540125" y="182564"/>
          <a:ext cx="1098557" cy="8617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+mn-lt"/>
              <a:ea typeface="+mn-ea"/>
              <a:cs typeface="+mn-cs"/>
            </a:rPr>
            <a:t>Sandor</a:t>
          </a:r>
        </a:p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+mn-lt"/>
              <a:ea typeface="+mn-ea"/>
              <a:cs typeface="+mn-cs"/>
            </a:rPr>
            <a:t>Skynet          </a:t>
          </a:r>
        </a:p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+mn-lt"/>
              <a:ea typeface="+mn-ea"/>
              <a:cs typeface="+mn-cs"/>
            </a:rPr>
            <a:t>LA Metal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*</a:t>
          </a:r>
          <a:endParaRPr lang="en-US">
            <a:effectLst/>
          </a:endParaRPr>
        </a:p>
        <a:p xmlns:a="http://schemas.openxmlformats.org/drawingml/2006/main">
          <a:pPr algn="ctr"/>
          <a:r>
            <a:rPr lang="en-US" sz="1100"/>
            <a:t>Corpus II</a:t>
          </a:r>
        </a:p>
        <a:p xmlns:a="http://schemas.openxmlformats.org/drawingml/2006/main">
          <a:pPr algn="ctr"/>
          <a:r>
            <a:rPr lang="en-US" sz="1100">
              <a:effectLst/>
              <a:latin typeface="+mn-lt"/>
              <a:ea typeface="+mn-ea"/>
              <a:cs typeface="+mn-cs"/>
            </a:rPr>
            <a:t>Proton* </a:t>
          </a:r>
          <a:endParaRPr lang="en-US" sz="1100"/>
        </a:p>
      </cdr:txBody>
    </cdr:sp>
  </cdr:relSizeAnchor>
  <cdr:relSizeAnchor xmlns:cdr="http://schemas.openxmlformats.org/drawingml/2006/chartDrawing">
    <cdr:from>
      <cdr:x>0.80361</cdr:x>
      <cdr:y>0.2475</cdr:y>
    </cdr:from>
    <cdr:to>
      <cdr:x>0.95047</cdr:x>
      <cdr:y>0.57202</cdr:y>
    </cdr:to>
    <cdr:cxnSp macro="">
      <cdr:nvCxnSpPr>
        <cdr:cNvPr id="26" name="Straight Arrow Connector 25">
          <a:extLst xmlns:a="http://schemas.openxmlformats.org/drawingml/2006/main">
            <a:ext uri="{FF2B5EF4-FFF2-40B4-BE49-F238E27FC236}">
              <a16:creationId xmlns="" xmlns:a16="http://schemas.microsoft.com/office/drawing/2014/main" id="{8AE604C5-664E-4CAD-9DDB-A460E2C1B771}"/>
            </a:ext>
          </a:extLst>
        </cdr:cNvPr>
        <cdr:cNvCxnSpPr/>
      </cdr:nvCxnSpPr>
      <cdr:spPr>
        <a:xfrm xmlns:a="http://schemas.openxmlformats.org/drawingml/2006/main">
          <a:off x="4378326" y="668339"/>
          <a:ext cx="800100" cy="8763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ysClr val="windowText" lastClr="00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0.84382</cdr:x>
      <cdr:y>0.12757</cdr:y>
    </cdr:from>
    <cdr:to>
      <cdr:x>0.88753</cdr:x>
      <cdr:y>0.22634</cdr:y>
    </cdr:to>
    <cdr:cxnSp macro="">
      <cdr:nvCxnSpPr>
        <cdr:cNvPr id="27" name="Straight Arrow Connector 26">
          <a:extLst xmlns:a="http://schemas.openxmlformats.org/drawingml/2006/main">
            <a:ext uri="{FF2B5EF4-FFF2-40B4-BE49-F238E27FC236}">
              <a16:creationId xmlns="" xmlns:a16="http://schemas.microsoft.com/office/drawing/2014/main" id="{C4502860-9398-4676-A7A4-9DE016609629}"/>
            </a:ext>
          </a:extLst>
        </cdr:cNvPr>
        <cdr:cNvCxnSpPr/>
      </cdr:nvCxnSpPr>
      <cdr:spPr>
        <a:xfrm xmlns:a="http://schemas.openxmlformats.org/drawingml/2006/main">
          <a:off x="4597401" y="344489"/>
          <a:ext cx="238125" cy="2667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ysClr val="windowText" lastClr="00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0.80361</cdr:x>
      <cdr:y>0.3056</cdr:y>
    </cdr:from>
    <cdr:to>
      <cdr:x>0.81935</cdr:x>
      <cdr:y>0.40976</cdr:y>
    </cdr:to>
    <cdr:cxnSp macro="">
      <cdr:nvCxnSpPr>
        <cdr:cNvPr id="28" name="Straight Arrow Connector 27">
          <a:extLst xmlns:a="http://schemas.openxmlformats.org/drawingml/2006/main">
            <a:ext uri="{FF2B5EF4-FFF2-40B4-BE49-F238E27FC236}">
              <a16:creationId xmlns="" xmlns:a16="http://schemas.microsoft.com/office/drawing/2014/main" id="{2BB22163-AFB3-471B-B8FB-F130A6139178}"/>
            </a:ext>
          </a:extLst>
        </cdr:cNvPr>
        <cdr:cNvCxnSpPr/>
      </cdr:nvCxnSpPr>
      <cdr:spPr>
        <a:xfrm xmlns:a="http://schemas.openxmlformats.org/drawingml/2006/main">
          <a:off x="4378316" y="825216"/>
          <a:ext cx="85735" cy="281273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ysClr val="windowText" lastClr="00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0.80128</cdr:x>
      <cdr:y>0.18328</cdr:y>
    </cdr:from>
    <cdr:to>
      <cdr:x>0.94872</cdr:x>
      <cdr:y>0.42034</cdr:y>
    </cdr:to>
    <cdr:cxnSp macro="">
      <cdr:nvCxnSpPr>
        <cdr:cNvPr id="30" name="Straight Arrow Connector 29">
          <a:extLst xmlns:a="http://schemas.openxmlformats.org/drawingml/2006/main">
            <a:ext uri="{FF2B5EF4-FFF2-40B4-BE49-F238E27FC236}">
              <a16:creationId xmlns="" xmlns:a16="http://schemas.microsoft.com/office/drawing/2014/main" id="{E7FAD530-C08F-4CDA-BD65-0C7B3DA29146}"/>
            </a:ext>
          </a:extLst>
        </cdr:cNvPr>
        <cdr:cNvCxnSpPr/>
      </cdr:nvCxnSpPr>
      <cdr:spPr>
        <a:xfrm xmlns:a="http://schemas.openxmlformats.org/drawingml/2006/main">
          <a:off x="4365641" y="494920"/>
          <a:ext cx="803260" cy="640144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ysClr val="windowText" lastClr="00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3</xdr:row>
      <xdr:rowOff>47624</xdr:rowOff>
    </xdr:from>
    <xdr:to>
      <xdr:col>16</xdr:col>
      <xdr:colOff>9525</xdr:colOff>
      <xdr:row>20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</xdr:colOff>
      <xdr:row>22</xdr:row>
      <xdr:rowOff>0</xdr:rowOff>
    </xdr:from>
    <xdr:to>
      <xdr:col>17</xdr:col>
      <xdr:colOff>57151</xdr:colOff>
      <xdr:row>43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47625</xdr:colOff>
      <xdr:row>16</xdr:row>
      <xdr:rowOff>9525</xdr:rowOff>
    </xdr:from>
    <xdr:to>
      <xdr:col>21</xdr:col>
      <xdr:colOff>1685925</xdr:colOff>
      <xdr:row>34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2</xdr:row>
      <xdr:rowOff>28575</xdr:rowOff>
    </xdr:from>
    <xdr:to>
      <xdr:col>4</xdr:col>
      <xdr:colOff>9525</xdr:colOff>
      <xdr:row>8</xdr:row>
      <xdr:rowOff>219075</xdr:rowOff>
    </xdr:to>
    <xdr:sp macro="" textlink="">
      <xdr:nvSpPr>
        <xdr:cNvPr id="3" name="Rounded Rectangle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SpPr/>
      </xdr:nvSpPr>
      <xdr:spPr>
        <a:xfrm>
          <a:off x="3600450" y="419100"/>
          <a:ext cx="742950" cy="1676400"/>
        </a:xfrm>
        <a:prstGeom prst="round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69849</xdr:colOff>
      <xdr:row>67</xdr:row>
      <xdr:rowOff>41275</xdr:rowOff>
    </xdr:from>
    <xdr:to>
      <xdr:col>11</xdr:col>
      <xdr:colOff>69849</xdr:colOff>
      <xdr:row>83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19051</xdr:colOff>
      <xdr:row>84</xdr:row>
      <xdr:rowOff>47625</xdr:rowOff>
    </xdr:from>
    <xdr:to>
      <xdr:col>6</xdr:col>
      <xdr:colOff>838201</xdr:colOff>
      <xdr:row>94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0</xdr:row>
      <xdr:rowOff>0</xdr:rowOff>
    </xdr:from>
    <xdr:to>
      <xdr:col>10</xdr:col>
      <xdr:colOff>0</xdr:colOff>
      <xdr:row>16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A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21</xdr:col>
      <xdr:colOff>193261</xdr:colOff>
      <xdr:row>16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A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325783</xdr:colOff>
      <xdr:row>0</xdr:row>
      <xdr:rowOff>0</xdr:rowOff>
    </xdr:from>
    <xdr:to>
      <xdr:col>34</xdr:col>
      <xdr:colOff>430696</xdr:colOff>
      <xdr:row>16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A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596900</xdr:colOff>
      <xdr:row>0</xdr:row>
      <xdr:rowOff>0</xdr:rowOff>
    </xdr:from>
    <xdr:to>
      <xdr:col>48</xdr:col>
      <xdr:colOff>92213</xdr:colOff>
      <xdr:row>16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A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12700</xdr:colOff>
      <xdr:row>19</xdr:row>
      <xdr:rowOff>133350</xdr:rowOff>
    </xdr:from>
    <xdr:to>
      <xdr:col>29</xdr:col>
      <xdr:colOff>596900</xdr:colOff>
      <xdr:row>35</xdr:row>
      <xdr:rowOff>133350</xdr:rowOff>
    </xdr:to>
    <xdr:graphicFrame macro="">
      <xdr:nvGraphicFramePr>
        <xdr:cNvPr id="11" name="Chart 10">
          <a:extLst>
            <a:ext uri="{FF2B5EF4-FFF2-40B4-BE49-F238E27FC236}">
              <a16:creationId xmlns="" xmlns:a16="http://schemas.microsoft.com/office/drawing/2014/main" id="{00000000-0008-0000-0A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102</xdr:row>
      <xdr:rowOff>0</xdr:rowOff>
    </xdr:from>
    <xdr:to>
      <xdr:col>11</xdr:col>
      <xdr:colOff>0</xdr:colOff>
      <xdr:row>118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A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0.10986</cdr:x>
      <cdr:y>0.05938</cdr:y>
    </cdr:from>
    <cdr:to>
      <cdr:x>0.41573</cdr:x>
      <cdr:y>0.16563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38200" y="180975"/>
          <a:ext cx="233362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r>
            <a:rPr lang="en-US" sz="1600" b="1" cap="small"/>
            <a:t>Passenger</a:t>
          </a:r>
          <a:r>
            <a:rPr lang="en-US" sz="1600" b="1" cap="small" baseline="0"/>
            <a:t> Traffic</a:t>
          </a:r>
          <a:endParaRPr lang="en-US" sz="1600" b="1" cap="small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wong.OGAM\AppData\Local\Microsoft\Windows\Temporary%20Internet%20Files\Content.Outlook\163TZ3N2\BF_presentation%20charts_2016.01%20with%20legends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GAM Internal Rating"/>
      <sheetName val="Deal Summary"/>
      <sheetName val="Yield to maturity"/>
      <sheetName val="LCD_Yield"/>
      <sheetName val="Leverage"/>
      <sheetName val="LCD_CreditStats"/>
      <sheetName val="Portfolio strats"/>
      <sheetName val="Mesa Payments"/>
      <sheetName val="Omega cash flow"/>
      <sheetName val="Peer Comp"/>
      <sheetName val="BUD Traffic"/>
      <sheetName val="Sandor"/>
      <sheetName val="Deal Summary_old"/>
    </sheetNames>
    <sheetDataSet>
      <sheetData sheetId="0"/>
      <sheetData sheetId="1"/>
      <sheetData sheetId="2">
        <row r="19">
          <cell r="F19" t="str">
            <v>Mesa</v>
          </cell>
        </row>
      </sheetData>
      <sheetData sheetId="3">
        <row r="2">
          <cell r="E2" t="str">
            <v>Yields</v>
          </cell>
        </row>
        <row r="3">
          <cell r="E3" t="str">
            <v>Month</v>
          </cell>
          <cell r="F3" t="str">
            <v>All Loans</v>
          </cell>
          <cell r="G3" t="str">
            <v>All-BB</v>
          </cell>
          <cell r="H3" t="str">
            <v>All-B</v>
          </cell>
        </row>
        <row r="136">
          <cell r="E136">
            <v>40209</v>
          </cell>
          <cell r="F136">
            <v>6.7799999999999999E-2</v>
          </cell>
          <cell r="G136">
            <v>4.8399999999999999E-2</v>
          </cell>
          <cell r="H136">
            <v>6.1800000000000001E-2</v>
          </cell>
        </row>
        <row r="137">
          <cell r="E137">
            <v>40237</v>
          </cell>
          <cell r="F137">
            <v>6.5799999999999997E-2</v>
          </cell>
          <cell r="G137">
            <v>5.1200000000000002E-2</v>
          </cell>
          <cell r="H137">
            <v>6.25E-2</v>
          </cell>
        </row>
        <row r="138">
          <cell r="E138">
            <v>40268</v>
          </cell>
          <cell r="F138">
            <v>6.3100000000000003E-2</v>
          </cell>
          <cell r="G138">
            <v>4.99E-2</v>
          </cell>
          <cell r="H138">
            <v>6.6000000000000003E-2</v>
          </cell>
        </row>
        <row r="139">
          <cell r="E139">
            <v>40298</v>
          </cell>
          <cell r="F139">
            <v>6.0299999999999999E-2</v>
          </cell>
          <cell r="G139">
            <v>5.0599999999999999E-2</v>
          </cell>
          <cell r="H139">
            <v>6.2100000000000002E-2</v>
          </cell>
        </row>
        <row r="140">
          <cell r="E140">
            <v>40329</v>
          </cell>
          <cell r="F140">
            <v>6.5699999999999995E-2</v>
          </cell>
          <cell r="G140">
            <v>5.3400000000000003E-2</v>
          </cell>
          <cell r="H140">
            <v>6.6000000000000003E-2</v>
          </cell>
        </row>
        <row r="141">
          <cell r="E141">
            <v>40359</v>
          </cell>
          <cell r="F141">
            <v>6.5799999999999997E-2</v>
          </cell>
          <cell r="G141">
            <v>6.2799999999999995E-2</v>
          </cell>
          <cell r="H141">
            <v>7.51E-2</v>
          </cell>
        </row>
        <row r="142">
          <cell r="E142">
            <v>40390</v>
          </cell>
          <cell r="F142">
            <v>7.8100000000000003E-2</v>
          </cell>
          <cell r="G142">
            <v>6.3399999999999998E-2</v>
          </cell>
          <cell r="H142">
            <v>8.0399999999999999E-2</v>
          </cell>
        </row>
        <row r="143">
          <cell r="E143">
            <v>40421</v>
          </cell>
          <cell r="F143">
            <v>7.22E-2</v>
          </cell>
          <cell r="G143">
            <v>6.3799999999999996E-2</v>
          </cell>
          <cell r="H143">
            <v>7.3999999999999996E-2</v>
          </cell>
        </row>
        <row r="144">
          <cell r="E144">
            <v>40451</v>
          </cell>
          <cell r="F144">
            <v>7.1999999999999995E-2</v>
          </cell>
          <cell r="G144">
            <v>6.0999999999999999E-2</v>
          </cell>
          <cell r="H144">
            <v>7.0000000000000007E-2</v>
          </cell>
        </row>
        <row r="145">
          <cell r="E145">
            <v>40482</v>
          </cell>
          <cell r="F145">
            <v>6.6400000000000001E-2</v>
          </cell>
          <cell r="G145">
            <v>5.3199999999999997E-2</v>
          </cell>
          <cell r="H145">
            <v>6.9599999999999995E-2</v>
          </cell>
        </row>
        <row r="146">
          <cell r="E146">
            <v>40512</v>
          </cell>
          <cell r="F146">
            <v>6.8400000000000002E-2</v>
          </cell>
          <cell r="G146">
            <v>5.2699999999999997E-2</v>
          </cell>
          <cell r="H146">
            <v>6.7199999999999996E-2</v>
          </cell>
        </row>
        <row r="147">
          <cell r="E147">
            <v>40543</v>
          </cell>
          <cell r="F147">
            <v>7.0400000000000004E-2</v>
          </cell>
          <cell r="G147">
            <v>5.2900000000000003E-2</v>
          </cell>
          <cell r="H147">
            <v>6.7900000000000002E-2</v>
          </cell>
        </row>
        <row r="148">
          <cell r="E148">
            <v>40574</v>
          </cell>
          <cell r="F148">
            <v>5.9900000000000002E-2</v>
          </cell>
          <cell r="G148">
            <v>4.7300000000000002E-2</v>
          </cell>
          <cell r="H148">
            <v>5.8700000000000002E-2</v>
          </cell>
        </row>
        <row r="149">
          <cell r="E149">
            <v>40602</v>
          </cell>
          <cell r="F149">
            <v>5.3999999999999999E-2</v>
          </cell>
          <cell r="G149">
            <v>4.2999999999999997E-2</v>
          </cell>
          <cell r="H149">
            <v>5.3400000000000003E-2</v>
          </cell>
        </row>
        <row r="150">
          <cell r="E150">
            <v>40633</v>
          </cell>
          <cell r="F150">
            <v>5.8799999999999998E-2</v>
          </cell>
          <cell r="G150">
            <v>3.9699999999999999E-2</v>
          </cell>
          <cell r="H150">
            <v>6.2300000000000001E-2</v>
          </cell>
        </row>
        <row r="151">
          <cell r="E151">
            <v>40663</v>
          </cell>
          <cell r="F151">
            <v>5.8400000000000001E-2</v>
          </cell>
          <cell r="G151">
            <v>4.1099999999999998E-2</v>
          </cell>
          <cell r="H151">
            <v>5.8599999999999999E-2</v>
          </cell>
        </row>
        <row r="152">
          <cell r="E152">
            <v>40694</v>
          </cell>
          <cell r="F152">
            <v>5.5399999999999998E-2</v>
          </cell>
          <cell r="G152">
            <v>4.7600000000000003E-2</v>
          </cell>
          <cell r="H152">
            <v>5.7000000000000002E-2</v>
          </cell>
        </row>
        <row r="153">
          <cell r="E153">
            <v>40724</v>
          </cell>
          <cell r="F153">
            <v>6.0499999999999998E-2</v>
          </cell>
          <cell r="G153">
            <v>4.3900000000000002E-2</v>
          </cell>
          <cell r="H153">
            <v>6.54E-2</v>
          </cell>
        </row>
        <row r="154">
          <cell r="E154">
            <v>40755</v>
          </cell>
          <cell r="F154">
            <v>6.6799999999999998E-2</v>
          </cell>
          <cell r="G154">
            <v>4.6699999999999998E-2</v>
          </cell>
          <cell r="H154">
            <v>7.1199999999999999E-2</v>
          </cell>
        </row>
        <row r="155">
          <cell r="E155">
            <v>40786</v>
          </cell>
          <cell r="F155">
            <v>7.2099999999999997E-2</v>
          </cell>
          <cell r="G155">
            <v>5.0700000000000002E-2</v>
          </cell>
          <cell r="H155">
            <v>6.8400000000000002E-2</v>
          </cell>
        </row>
        <row r="156">
          <cell r="E156">
            <v>40816</v>
          </cell>
          <cell r="F156">
            <v>7.9899999999999999E-2</v>
          </cell>
          <cell r="G156">
            <v>6.2600000000000003E-2</v>
          </cell>
          <cell r="H156">
            <v>8.6800000000000002E-2</v>
          </cell>
        </row>
        <row r="157">
          <cell r="E157">
            <v>40847</v>
          </cell>
          <cell r="F157">
            <v>7.8799999999999995E-2</v>
          </cell>
          <cell r="G157">
            <v>5.3800000000000001E-2</v>
          </cell>
          <cell r="H157">
            <v>8.3400000000000002E-2</v>
          </cell>
        </row>
        <row r="158">
          <cell r="E158">
            <v>40877</v>
          </cell>
          <cell r="F158">
            <v>7.0499999999999993E-2</v>
          </cell>
          <cell r="G158">
            <v>4.9599999999999998E-2</v>
          </cell>
          <cell r="H158">
            <v>7.22E-2</v>
          </cell>
        </row>
        <row r="159">
          <cell r="E159">
            <v>40908</v>
          </cell>
          <cell r="F159">
            <v>6.83E-2</v>
          </cell>
          <cell r="G159">
            <v>4.48E-2</v>
          </cell>
          <cell r="H159">
            <v>7.0099999999999996E-2</v>
          </cell>
        </row>
        <row r="160">
          <cell r="E160">
            <v>40939</v>
          </cell>
          <cell r="F160">
            <v>7.0800000000000002E-2</v>
          </cell>
          <cell r="G160">
            <v>4.3099999999999999E-2</v>
          </cell>
          <cell r="H160">
            <v>7.3300000000000004E-2</v>
          </cell>
        </row>
        <row r="161">
          <cell r="E161">
            <v>40968</v>
          </cell>
          <cell r="F161">
            <v>6.3299999999999995E-2</v>
          </cell>
          <cell r="G161">
            <v>4.48E-2</v>
          </cell>
          <cell r="H161">
            <v>6.5500000000000003E-2</v>
          </cell>
        </row>
        <row r="162">
          <cell r="E162">
            <v>40999</v>
          </cell>
          <cell r="F162">
            <v>6.1100000000000002E-2</v>
          </cell>
          <cell r="G162">
            <v>4.2700000000000002E-2</v>
          </cell>
          <cell r="H162">
            <v>6.1499999999999999E-2</v>
          </cell>
        </row>
        <row r="163">
          <cell r="E163">
            <v>41029</v>
          </cell>
          <cell r="F163">
            <v>6.6400000000000001E-2</v>
          </cell>
          <cell r="G163">
            <v>4.99E-2</v>
          </cell>
          <cell r="H163">
            <v>6.6299999999999998E-2</v>
          </cell>
        </row>
        <row r="164">
          <cell r="E164">
            <v>41060</v>
          </cell>
          <cell r="F164">
            <v>6.6600000000000006E-2</v>
          </cell>
          <cell r="G164">
            <v>5.1299999999999998E-2</v>
          </cell>
          <cell r="H164">
            <v>6.7199999999999996E-2</v>
          </cell>
        </row>
        <row r="165">
          <cell r="E165">
            <v>41090</v>
          </cell>
          <cell r="F165">
            <v>7.1400000000000005E-2</v>
          </cell>
          <cell r="G165">
            <v>5.5300000000000002E-2</v>
          </cell>
          <cell r="H165">
            <v>7.51E-2</v>
          </cell>
        </row>
        <row r="166">
          <cell r="E166">
            <v>41121</v>
          </cell>
          <cell r="F166">
            <v>6.7599999999999993E-2</v>
          </cell>
          <cell r="G166">
            <v>4.6800000000000001E-2</v>
          </cell>
          <cell r="H166">
            <v>6.6699999999999995E-2</v>
          </cell>
        </row>
        <row r="167">
          <cell r="E167">
            <v>41152</v>
          </cell>
          <cell r="F167">
            <v>6.08E-2</v>
          </cell>
          <cell r="G167">
            <v>4.4999999999999998E-2</v>
          </cell>
          <cell r="H167">
            <v>6.2300000000000001E-2</v>
          </cell>
        </row>
        <row r="168">
          <cell r="E168">
            <v>41182</v>
          </cell>
          <cell r="F168">
            <v>5.8000000000000003E-2</v>
          </cell>
          <cell r="G168">
            <v>4.2599999999999999E-2</v>
          </cell>
          <cell r="H168">
            <v>6.0600000000000001E-2</v>
          </cell>
        </row>
        <row r="169">
          <cell r="E169">
            <v>41213</v>
          </cell>
          <cell r="F169">
            <v>6.0299999999999999E-2</v>
          </cell>
          <cell r="G169">
            <v>4.36E-2</v>
          </cell>
          <cell r="H169">
            <v>6.2600000000000003E-2</v>
          </cell>
        </row>
        <row r="170">
          <cell r="E170">
            <v>41243</v>
          </cell>
          <cell r="F170">
            <v>6.0900000000000003E-2</v>
          </cell>
          <cell r="G170">
            <v>4.2900000000000001E-2</v>
          </cell>
          <cell r="H170">
            <v>6.3899999999999998E-2</v>
          </cell>
        </row>
        <row r="171">
          <cell r="E171">
            <v>41274</v>
          </cell>
          <cell r="F171">
            <v>5.8200000000000002E-2</v>
          </cell>
          <cell r="G171">
            <v>4.19E-2</v>
          </cell>
          <cell r="H171">
            <v>5.6899999999999999E-2</v>
          </cell>
        </row>
        <row r="172">
          <cell r="E172">
            <v>41305</v>
          </cell>
          <cell r="F172">
            <v>4.8899999999999999E-2</v>
          </cell>
          <cell r="G172">
            <v>3.4799999999999998E-2</v>
          </cell>
          <cell r="H172">
            <v>5.0200000000000002E-2</v>
          </cell>
        </row>
        <row r="173">
          <cell r="E173">
            <v>41333</v>
          </cell>
          <cell r="F173">
            <v>5.0900000000000001E-2</v>
          </cell>
          <cell r="G173">
            <v>3.5900000000000001E-2</v>
          </cell>
          <cell r="H173">
            <v>5.1799999999999999E-2</v>
          </cell>
        </row>
        <row r="174">
          <cell r="E174">
            <v>41364</v>
          </cell>
          <cell r="F174">
            <v>5.1700000000000003E-2</v>
          </cell>
          <cell r="G174">
            <v>3.5999999999999997E-2</v>
          </cell>
          <cell r="H174">
            <v>5.3900000000000003E-2</v>
          </cell>
        </row>
        <row r="175">
          <cell r="E175">
            <v>41394</v>
          </cell>
          <cell r="F175">
            <v>4.99E-2</v>
          </cell>
          <cell r="G175">
            <v>3.1300000000000001E-2</v>
          </cell>
          <cell r="H175">
            <v>5.0999999999999997E-2</v>
          </cell>
        </row>
        <row r="176">
          <cell r="E176">
            <v>41425</v>
          </cell>
          <cell r="F176">
            <v>4.9099999999999998E-2</v>
          </cell>
          <cell r="G176">
            <v>3.4000000000000002E-2</v>
          </cell>
          <cell r="H176">
            <v>5.0099999999999999E-2</v>
          </cell>
        </row>
        <row r="177">
          <cell r="E177">
            <v>41455</v>
          </cell>
          <cell r="F177">
            <v>5.6399999999999999E-2</v>
          </cell>
          <cell r="G177">
            <v>0.04</v>
          </cell>
          <cell r="H177">
            <v>5.5800000000000002E-2</v>
          </cell>
        </row>
        <row r="178">
          <cell r="E178">
            <v>41486</v>
          </cell>
          <cell r="F178">
            <v>5.3800000000000001E-2</v>
          </cell>
          <cell r="G178">
            <v>3.6900000000000002E-2</v>
          </cell>
          <cell r="H178">
            <v>5.4899999999999997E-2</v>
          </cell>
        </row>
        <row r="179">
          <cell r="E179">
            <v>41517</v>
          </cell>
          <cell r="F179">
            <v>4.8099999999999997E-2</v>
          </cell>
          <cell r="G179">
            <v>3.5299999999999998E-2</v>
          </cell>
          <cell r="H179">
            <v>5.0900000000000001E-2</v>
          </cell>
        </row>
        <row r="180">
          <cell r="E180">
            <v>41547</v>
          </cell>
          <cell r="F180">
            <v>5.0599999999999999E-2</v>
          </cell>
          <cell r="G180">
            <v>3.6700000000000003E-2</v>
          </cell>
          <cell r="H180">
            <v>5.2999999999999999E-2</v>
          </cell>
        </row>
        <row r="181">
          <cell r="E181">
            <v>41578</v>
          </cell>
          <cell r="F181">
            <v>5.1299999999999998E-2</v>
          </cell>
          <cell r="G181">
            <v>3.5499999999999997E-2</v>
          </cell>
          <cell r="H181">
            <v>5.33E-2</v>
          </cell>
        </row>
        <row r="182">
          <cell r="E182">
            <v>41608</v>
          </cell>
          <cell r="F182">
            <v>4.6899999999999997E-2</v>
          </cell>
          <cell r="G182">
            <v>3.5700000000000003E-2</v>
          </cell>
          <cell r="H182">
            <v>4.8599999999999997E-2</v>
          </cell>
        </row>
        <row r="183">
          <cell r="E183">
            <v>41639</v>
          </cell>
          <cell r="F183">
            <v>4.82E-2</v>
          </cell>
          <cell r="G183">
            <v>3.49E-2</v>
          </cell>
          <cell r="H183">
            <v>4.8599999999999997E-2</v>
          </cell>
        </row>
        <row r="184">
          <cell r="E184">
            <v>41670</v>
          </cell>
          <cell r="F184">
            <v>4.6899999999999997E-2</v>
          </cell>
          <cell r="G184">
            <v>3.3028571428571428E-2</v>
          </cell>
          <cell r="H184">
            <v>4.8020000000000007E-2</v>
          </cell>
        </row>
        <row r="185">
          <cell r="E185">
            <v>41698</v>
          </cell>
          <cell r="F185">
            <v>4.7600000000000003E-2</v>
          </cell>
          <cell r="G185">
            <v>3.56E-2</v>
          </cell>
          <cell r="H185">
            <v>4.99E-2</v>
          </cell>
        </row>
        <row r="186">
          <cell r="E186">
            <v>41729</v>
          </cell>
          <cell r="F186">
            <v>4.8000000000000001E-2</v>
          </cell>
          <cell r="G186">
            <v>3.4299999999999997E-2</v>
          </cell>
          <cell r="H186">
            <v>4.8399999999999999E-2</v>
          </cell>
        </row>
        <row r="187">
          <cell r="E187">
            <v>41759</v>
          </cell>
          <cell r="F187">
            <v>5.2699999999999997E-2</v>
          </cell>
          <cell r="G187">
            <v>4.083285714285715E-2</v>
          </cell>
          <cell r="H187">
            <v>5.3798703703703703E-2</v>
          </cell>
        </row>
        <row r="188">
          <cell r="E188">
            <v>41790</v>
          </cell>
          <cell r="F188">
            <v>5.4699999999999999E-2</v>
          </cell>
          <cell r="G188">
            <v>4.5699999999999998E-2</v>
          </cell>
          <cell r="H188">
            <v>5.6500000000000002E-2</v>
          </cell>
        </row>
        <row r="189">
          <cell r="E189">
            <v>41820</v>
          </cell>
          <cell r="F189">
            <v>5.33E-2</v>
          </cell>
          <cell r="G189">
            <v>4.1883333333333328E-2</v>
          </cell>
          <cell r="H189">
            <v>5.3204081632653055E-2</v>
          </cell>
        </row>
        <row r="190">
          <cell r="E190">
            <v>41851</v>
          </cell>
          <cell r="F190">
            <v>5.2200000000000003E-2</v>
          </cell>
          <cell r="G190">
            <v>4.0099999999999997E-2</v>
          </cell>
          <cell r="H190">
            <v>5.2400000000000002E-2</v>
          </cell>
        </row>
        <row r="191">
          <cell r="E191">
            <v>41882</v>
          </cell>
          <cell r="F191">
            <v>5.67E-2</v>
          </cell>
          <cell r="G191">
            <v>4.3700000000000003E-2</v>
          </cell>
          <cell r="H191">
            <v>5.5599999999999997E-2</v>
          </cell>
        </row>
        <row r="192">
          <cell r="E192">
            <v>41912</v>
          </cell>
          <cell r="F192">
            <v>5.4399999999999997E-2</v>
          </cell>
          <cell r="G192">
            <v>4.3700000000000003E-2</v>
          </cell>
          <cell r="H192">
            <v>5.5599999999999997E-2</v>
          </cell>
        </row>
        <row r="193">
          <cell r="E193">
            <v>41943</v>
          </cell>
          <cell r="F193">
            <v>6.2E-2</v>
          </cell>
          <cell r="G193">
            <v>4.3099999999999999E-2</v>
          </cell>
          <cell r="H193">
            <v>6.54E-2</v>
          </cell>
        </row>
        <row r="194">
          <cell r="E194">
            <v>41973</v>
          </cell>
          <cell r="F194">
            <v>5.8400000000000001E-2</v>
          </cell>
          <cell r="G194">
            <v>4.3099999999999999E-2</v>
          </cell>
          <cell r="H194">
            <v>6.0999999999999999E-2</v>
          </cell>
        </row>
        <row r="195">
          <cell r="E195">
            <v>42004</v>
          </cell>
          <cell r="F195">
            <v>6.0699999999999997E-2</v>
          </cell>
          <cell r="H195">
            <v>6.2799999999999995E-2</v>
          </cell>
        </row>
        <row r="196">
          <cell r="E196">
            <v>42035</v>
          </cell>
          <cell r="F196">
            <v>6.3092564000000004E-2</v>
          </cell>
          <cell r="H196">
            <v>6.4031212000000004E-2</v>
          </cell>
        </row>
        <row r="197">
          <cell r="E197">
            <v>42063</v>
          </cell>
          <cell r="F197">
            <v>5.7320000000000003E-2</v>
          </cell>
          <cell r="H197">
            <v>5.7571764999999997E-2</v>
          </cell>
        </row>
        <row r="198">
          <cell r="E198">
            <v>42094</v>
          </cell>
          <cell r="F198">
            <v>5.2177608695652189E-2</v>
          </cell>
          <cell r="G198">
            <v>3.9419999999999997E-2</v>
          </cell>
          <cell r="H198">
            <v>5.2027428571428579E-2</v>
          </cell>
        </row>
        <row r="199">
          <cell r="E199">
            <v>42124</v>
          </cell>
          <cell r="F199">
            <v>5.0023733333333334E-2</v>
          </cell>
          <cell r="G199">
            <v>4.1634444444444446E-2</v>
          </cell>
          <cell r="H199">
            <v>5.1357358490566038E-2</v>
          </cell>
        </row>
        <row r="200">
          <cell r="E200">
            <v>42155</v>
          </cell>
          <cell r="F200">
            <v>0.05</v>
          </cell>
          <cell r="G200">
            <v>3.7199999999999997E-2</v>
          </cell>
          <cell r="H200">
            <v>5.0500000000000003E-2</v>
          </cell>
        </row>
        <row r="201">
          <cell r="E201">
            <v>42185</v>
          </cell>
          <cell r="F201">
            <v>5.21E-2</v>
          </cell>
          <cell r="G201">
            <v>3.9100000000000003E-2</v>
          </cell>
          <cell r="H201">
            <v>5.3600000000000002E-2</v>
          </cell>
        </row>
        <row r="202">
          <cell r="E202">
            <v>42216</v>
          </cell>
          <cell r="F202">
            <v>5.403311475409836E-2</v>
          </cell>
          <cell r="G202">
            <v>3.8485999999999999E-2</v>
          </cell>
          <cell r="H202">
            <v>5.3940217391304349E-2</v>
          </cell>
        </row>
        <row r="203">
          <cell r="E203">
            <v>42247</v>
          </cell>
          <cell r="F203">
            <v>4.989814814814815E-2</v>
          </cell>
          <cell r="G203">
            <v>3.7056666666666661E-2</v>
          </cell>
          <cell r="H203">
            <v>5.121450000000001E-2</v>
          </cell>
        </row>
        <row r="204">
          <cell r="E204">
            <v>42277</v>
          </cell>
          <cell r="F204">
            <v>6.0879032258064514E-2</v>
          </cell>
          <cell r="H204">
            <v>6.2271250000000007E-2</v>
          </cell>
        </row>
        <row r="205">
          <cell r="E205">
            <v>42308</v>
          </cell>
          <cell r="F205">
            <v>5.6397931034482755E-2</v>
          </cell>
          <cell r="G205">
            <v>4.4278571428571431E-2</v>
          </cell>
          <cell r="H205">
            <v>6.2189444444444443E-2</v>
          </cell>
        </row>
        <row r="206">
          <cell r="E206">
            <v>42338</v>
          </cell>
          <cell r="F206">
            <v>5.8104193548387098E-2</v>
          </cell>
          <cell r="G206">
            <v>4.6935000000000004E-2</v>
          </cell>
          <cell r="H206">
            <v>6.2327894736842089E-2</v>
          </cell>
        </row>
        <row r="207">
          <cell r="E207">
            <v>42369</v>
          </cell>
          <cell r="F207">
            <v>5.924666666666667E-2</v>
          </cell>
          <cell r="H207">
            <v>5.9096428571428571E-2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ables/table1.xml><?xml version="1.0" encoding="utf-8"?>
<table xmlns="http://schemas.openxmlformats.org/spreadsheetml/2006/main" id="6" name="Table1" displayName="Table1" ref="A3:C207" totalsRowShown="0" headerRowDxfId="69">
  <tableColumns count="3">
    <tableColumn id="1" name="Month" dataDxfId="68"/>
    <tableColumn id="2" name="Pro Rata" dataDxfId="67"/>
    <tableColumn id="3" name="Institutional" dataDxfId="6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5" name="Table323436" displayName="Table323436" ref="AD2:AI207" totalsRowShown="0" headerRowDxfId="7" dataDxfId="6" dataCellStyle="Comma">
  <tableColumns count="6">
    <tableColumn id="1" name="FLD/EBITDA" dataDxfId="5" dataCellStyle="Comma"/>
    <tableColumn id="2" name="SLD/EBITDA" dataDxfId="4" dataCellStyle="Comma"/>
    <tableColumn id="3" name="Debt/EBITDA" dataDxfId="3" dataCellStyle="Comma"/>
    <tableColumn id="4" name="Sr. Debt/EBITDA" dataDxfId="2" dataCellStyle="Comma"/>
    <tableColumn id="5" name="EBITDA/Cash Interest" dataDxfId="1" dataCellStyle="Comma"/>
    <tableColumn id="6" name="EBITDA-Capex/Cash Interest" dataDxfId="0" dataCellStyle="Comm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le7" displayName="Table7" ref="E3:H209" totalsRowShown="0" headerRowDxfId="65">
  <tableColumns count="4">
    <tableColumn id="1" name="Month" dataDxfId="64"/>
    <tableColumn id="2" name="All Loans" dataDxfId="63"/>
    <tableColumn id="3" name="All-BB" dataDxfId="62"/>
    <tableColumn id="4" name="All-B" dataDxfId="6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8" name="Table11" displayName="Table11" ref="J3:Q205" totalsRowShown="0" headerRowDxfId="60">
  <tableColumns count="8">
    <tableColumn id="1" name="Month" dataDxfId="59"/>
    <tableColumn id="2" name="Pro Rata" dataDxfId="58"/>
    <tableColumn id="3" name="Institutional" dataDxfId="57"/>
    <tableColumn id="4" name="Straight Spread" dataDxfId="56"/>
    <tableColumn id="5" name="Upfront fee over three year assumed maturity" dataDxfId="55"/>
    <tableColumn id="6" name="Libor Floor Benefit" dataDxfId="54"/>
    <tableColumn id="7" name="Total Spread" dataDxfId="53"/>
    <tableColumn id="8" name="Yields" dataDxfId="5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9" name="Table1115" displayName="Table1115" ref="S3:Z205" totalsRowShown="0" headerRowDxfId="51">
  <tableColumns count="8">
    <tableColumn id="1" name="Month" dataDxfId="50"/>
    <tableColumn id="2" name="Pro Rata" dataDxfId="49"/>
    <tableColumn id="3" name="Institutional" dataDxfId="48"/>
    <tableColumn id="4" name="Straight Spread" dataDxfId="47"/>
    <tableColumn id="5" name="Upfront fee over three year assumed maturity" dataDxfId="46"/>
    <tableColumn id="6" name="Libor Floor Benefit" dataDxfId="45"/>
    <tableColumn id="7" name="Total Spread" dataDxfId="44"/>
    <tableColumn id="8" name="Yield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Table36" displayName="Table36" ref="AB3:AG205" totalsRowShown="0" headerRowDxfId="42">
  <tableColumns count="6">
    <tableColumn id="1" name="Month"/>
    <tableColumn id="2" name="Pro Rata"/>
    <tableColumn id="3" name="Institutional"/>
    <tableColumn id="4" name="Yields" dataDxfId="41"/>
    <tableColumn id="5" name="Pro Rata " dataDxfId="40"/>
    <tableColumn id="6" name="Institutional " dataDxfId="3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" name="Table31" displayName="Table31" ref="A2:G207" totalsRowShown="0">
  <tableColumns count="7">
    <tableColumn id="1" name="Month Ended" dataDxfId="38"/>
    <tableColumn id="2" name="FLD/EBITDA" dataDxfId="37"/>
    <tableColumn id="3" name="SLD/EBITDA" dataDxfId="36" dataCellStyle="Comma"/>
    <tableColumn id="4" name="Debt/EBITDA" dataDxfId="35" dataCellStyle="Comma"/>
    <tableColumn id="5" name="Sr. Debt/EBITDA" dataDxfId="34" dataCellStyle="Comma"/>
    <tableColumn id="6" name="EBITDA/Cash Interest" dataDxfId="33" dataCellStyle="Comma"/>
    <tableColumn id="7" name="EBITDA-Capex/Cash Interest" dataDxfId="32" dataCellStyle="Comma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" name="Table32" displayName="Table32" ref="I2:N207" totalsRowShown="0" headerRowDxfId="31" dataDxfId="30" dataCellStyle="Comma">
  <tableColumns count="6">
    <tableColumn id="1" name="FLD/EBITDA" dataDxfId="29" dataCellStyle="Comma"/>
    <tableColumn id="2" name="SLD/EBITDA" dataDxfId="28" dataCellStyle="Comma"/>
    <tableColumn id="3" name="Debt/EBITDA" dataDxfId="27" dataCellStyle="Comma"/>
    <tableColumn id="4" name="Sr. Debt/EBITDA" dataDxfId="26" dataCellStyle="Comma"/>
    <tableColumn id="5" name="EBITDA/Cash Interest" dataDxfId="25" dataCellStyle="Comma"/>
    <tableColumn id="6" name="EBITDA-Capex/Cash Interest" dataDxfId="24" dataCellStyle="Comma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3" name="Table3234" displayName="Table3234" ref="P2:U208" totalsRowShown="0" headerRowDxfId="23" dataDxfId="22" dataCellStyle="Comma">
  <tableColumns count="6">
    <tableColumn id="1" name="FLD/EBITDA" dataDxfId="21" dataCellStyle="Comma"/>
    <tableColumn id="2" name="SLD/EBITDA" dataDxfId="20" dataCellStyle="Comma"/>
    <tableColumn id="3" name="Debt/EBITDA" dataDxfId="19" dataCellStyle="Comma"/>
    <tableColumn id="4" name="Sr. Debt/EBITDA" dataDxfId="18" dataCellStyle="Comma"/>
    <tableColumn id="5" name="EBITDA/Cash Interest" dataDxfId="17" dataCellStyle="Comma"/>
    <tableColumn id="6" name="EBITDA-Capex/Cash Interest" dataDxfId="16" dataCellStyle="Comma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Table3235" displayName="Table3235" ref="W2:AB207" totalsRowShown="0" headerRowDxfId="15" dataDxfId="14" dataCellStyle="Comma">
  <tableColumns count="6">
    <tableColumn id="1" name="FLD/EBITDA" dataDxfId="13" dataCellStyle="Comma"/>
    <tableColumn id="2" name="SLD/EBITDA" dataDxfId="12" dataCellStyle="Comma"/>
    <tableColumn id="3" name="Debt/EBITDA" dataDxfId="11" dataCellStyle="Comma"/>
    <tableColumn id="4" name="Sr. Debt/EBITDA" dataDxfId="10" dataCellStyle="Comma"/>
    <tableColumn id="5" name="EBITDA/Cash Interest" dataDxfId="9" dataCellStyle="Comma"/>
    <tableColumn id="6" name="EBITDA-Capex/Cash Interest" dataDxfId="8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GAM">
      <a:dk1>
        <a:srgbClr val="273529"/>
      </a:dk1>
      <a:lt1>
        <a:sysClr val="window" lastClr="FFFFFF"/>
      </a:lt1>
      <a:dk2>
        <a:srgbClr val="000000"/>
      </a:dk2>
      <a:lt2>
        <a:srgbClr val="CCCCCC"/>
      </a:lt2>
      <a:accent1>
        <a:srgbClr val="B89042"/>
      </a:accent1>
      <a:accent2>
        <a:srgbClr val="D1B76E"/>
      </a:accent2>
      <a:accent3>
        <a:srgbClr val="6D6F71"/>
      </a:accent3>
      <a:accent4>
        <a:srgbClr val="CCCCCC"/>
      </a:accent4>
      <a:accent5>
        <a:srgbClr val="273529"/>
      </a:accent5>
      <a:accent6>
        <a:srgbClr val="A89900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63"/>
  <sheetViews>
    <sheetView showGridLines="0" zoomScale="85" zoomScaleNormal="85" workbookViewId="0">
      <selection activeCell="P24" sqref="P24"/>
    </sheetView>
  </sheetViews>
  <sheetFormatPr defaultRowHeight="15" x14ac:dyDescent="0.25"/>
  <cols>
    <col min="1" max="1" width="9.28515625" customWidth="1"/>
    <col min="2" max="2" width="9.28515625" bestFit="1" customWidth="1"/>
    <col min="3" max="4" width="12.7109375" customWidth="1"/>
    <col min="5" max="13" width="13.28515625" customWidth="1"/>
    <col min="14" max="14" width="12.7109375" style="222" customWidth="1"/>
    <col min="17" max="17" width="10.85546875" customWidth="1"/>
    <col min="18" max="18" width="9.140625" style="125"/>
    <col min="19" max="19" width="11.7109375" style="125" customWidth="1"/>
    <col min="20" max="20" width="9.140625" style="125"/>
    <col min="21" max="21" width="9.28515625" customWidth="1"/>
    <col min="22" max="22" width="10.140625" customWidth="1"/>
    <col min="23" max="23" width="16.7109375" customWidth="1"/>
    <col min="24" max="24" width="28.7109375" customWidth="1"/>
    <col min="25" max="25" width="12.7109375" customWidth="1"/>
    <col min="26" max="26" width="16.7109375" customWidth="1"/>
    <col min="27" max="27" width="1.7109375" style="125" customWidth="1"/>
  </cols>
  <sheetData>
    <row r="2" spans="2:38" ht="14.45" x14ac:dyDescent="0.35">
      <c r="B2" s="352" t="s">
        <v>291</v>
      </c>
    </row>
    <row r="3" spans="2:38" ht="7.5" customHeight="1" thickBot="1" x14ac:dyDescent="0.4"/>
    <row r="4" spans="2:38" ht="15.95" thickBot="1" x14ac:dyDescent="0.4">
      <c r="B4" s="326"/>
      <c r="C4" s="313"/>
      <c r="D4" s="304"/>
      <c r="E4" s="305" t="s">
        <v>181</v>
      </c>
      <c r="F4" s="306"/>
      <c r="G4" s="307"/>
      <c r="H4" s="305" t="s">
        <v>169</v>
      </c>
      <c r="I4" s="306"/>
      <c r="J4" s="307"/>
      <c r="K4" s="305" t="s">
        <v>182</v>
      </c>
      <c r="L4" s="306"/>
      <c r="M4" s="307"/>
      <c r="N4" s="327"/>
    </row>
    <row r="5" spans="2:38" s="148" customFormat="1" ht="30" customHeight="1" thickBot="1" x14ac:dyDescent="0.4">
      <c r="B5" s="328" t="s">
        <v>105</v>
      </c>
      <c r="C5" s="314" t="s">
        <v>146</v>
      </c>
      <c r="D5" s="308" t="s">
        <v>147</v>
      </c>
      <c r="E5" s="309" t="s">
        <v>172</v>
      </c>
      <c r="F5" s="310" t="s">
        <v>180</v>
      </c>
      <c r="G5" s="311" t="s">
        <v>162</v>
      </c>
      <c r="H5" s="309" t="s">
        <v>170</v>
      </c>
      <c r="I5" s="310" t="s">
        <v>163</v>
      </c>
      <c r="J5" s="311" t="s">
        <v>179</v>
      </c>
      <c r="K5" s="309" t="s">
        <v>156</v>
      </c>
      <c r="L5" s="310" t="s">
        <v>171</v>
      </c>
      <c r="M5" s="311" t="s">
        <v>158</v>
      </c>
      <c r="N5" s="312" t="s">
        <v>164</v>
      </c>
      <c r="Q5" s="165" t="s">
        <v>105</v>
      </c>
      <c r="R5" s="159" t="s">
        <v>106</v>
      </c>
      <c r="S5" s="159" t="s">
        <v>133</v>
      </c>
      <c r="T5" s="160" t="s">
        <v>108</v>
      </c>
      <c r="U5" s="168" t="s">
        <v>113</v>
      </c>
      <c r="V5" s="160" t="s">
        <v>109</v>
      </c>
      <c r="W5" s="161" t="s">
        <v>110</v>
      </c>
      <c r="X5" s="166" t="s">
        <v>107</v>
      </c>
      <c r="Y5" s="167" t="s">
        <v>111</v>
      </c>
      <c r="Z5" s="167" t="s">
        <v>112</v>
      </c>
      <c r="AA5" s="169"/>
    </row>
    <row r="6" spans="2:38" ht="20.100000000000001" customHeight="1" x14ac:dyDescent="0.25">
      <c r="B6" s="343" t="s">
        <v>8</v>
      </c>
      <c r="C6" s="344" t="s">
        <v>150</v>
      </c>
      <c r="D6" s="345"/>
      <c r="E6" s="287" t="s">
        <v>150</v>
      </c>
      <c r="F6" s="346" t="s">
        <v>173</v>
      </c>
      <c r="G6" s="347" t="s">
        <v>168</v>
      </c>
      <c r="H6" s="348" t="s">
        <v>177</v>
      </c>
      <c r="I6" s="349" t="s">
        <v>168</v>
      </c>
      <c r="J6" s="285" t="s">
        <v>168</v>
      </c>
      <c r="K6" s="287" t="s">
        <v>174</v>
      </c>
      <c r="L6" s="349" t="s">
        <v>174</v>
      </c>
      <c r="M6" s="347" t="s">
        <v>150</v>
      </c>
      <c r="N6" s="350" t="s">
        <v>118</v>
      </c>
      <c r="Q6" s="131" t="s">
        <v>8</v>
      </c>
      <c r="R6" s="132">
        <v>40.155999999999999</v>
      </c>
      <c r="S6" s="132">
        <v>28.11</v>
      </c>
      <c r="T6" s="152">
        <v>0.105</v>
      </c>
      <c r="U6" s="145">
        <v>41835</v>
      </c>
      <c r="V6" s="178">
        <v>3</v>
      </c>
      <c r="W6" s="134" t="s">
        <v>115</v>
      </c>
      <c r="X6" s="133" t="s">
        <v>114</v>
      </c>
      <c r="Y6" s="134" t="s">
        <v>116</v>
      </c>
      <c r="Z6" s="134" t="s">
        <v>90</v>
      </c>
      <c r="AA6" s="135"/>
    </row>
    <row r="7" spans="2:38" ht="20.100000000000001" customHeight="1" x14ac:dyDescent="0.35">
      <c r="B7" s="329" t="s">
        <v>9</v>
      </c>
      <c r="C7" s="341" t="s">
        <v>150</v>
      </c>
      <c r="D7" s="150"/>
      <c r="E7" s="287" t="s">
        <v>150</v>
      </c>
      <c r="F7" s="297" t="s">
        <v>173</v>
      </c>
      <c r="G7" s="284" t="s">
        <v>166</v>
      </c>
      <c r="H7" s="287" t="s">
        <v>177</v>
      </c>
      <c r="I7" s="298" t="s">
        <v>168</v>
      </c>
      <c r="J7" s="281" t="s">
        <v>184</v>
      </c>
      <c r="K7" s="283" t="s">
        <v>173</v>
      </c>
      <c r="L7" s="298" t="s">
        <v>174</v>
      </c>
      <c r="M7" s="285" t="s">
        <v>150</v>
      </c>
      <c r="N7" s="330" t="s">
        <v>131</v>
      </c>
      <c r="Q7" s="131" t="s">
        <v>78</v>
      </c>
      <c r="R7" s="136">
        <v>300</v>
      </c>
      <c r="S7" s="136">
        <v>15</v>
      </c>
      <c r="T7" s="153">
        <v>0.16500000000000001</v>
      </c>
      <c r="U7" s="146">
        <v>42278</v>
      </c>
      <c r="V7" s="179">
        <v>2</v>
      </c>
      <c r="W7" s="138" t="s">
        <v>131</v>
      </c>
      <c r="X7" s="133" t="s">
        <v>117</v>
      </c>
      <c r="Y7" s="134" t="s">
        <v>116</v>
      </c>
      <c r="Z7" s="138" t="s">
        <v>89</v>
      </c>
      <c r="AA7" s="135"/>
      <c r="AB7" s="131" t="s">
        <v>9</v>
      </c>
      <c r="AC7" s="132">
        <v>100</v>
      </c>
      <c r="AD7" s="132">
        <v>20</v>
      </c>
      <c r="AE7" s="152">
        <v>0.108</v>
      </c>
      <c r="AF7" s="145">
        <v>41843</v>
      </c>
      <c r="AG7" s="178">
        <v>2</v>
      </c>
      <c r="AH7" s="134" t="s">
        <v>118</v>
      </c>
      <c r="AI7" s="133" t="s">
        <v>117</v>
      </c>
      <c r="AJ7" s="134" t="s">
        <v>116</v>
      </c>
      <c r="AK7" s="134" t="s">
        <v>89</v>
      </c>
      <c r="AL7" s="135"/>
    </row>
    <row r="8" spans="2:38" ht="20.100000000000001" customHeight="1" x14ac:dyDescent="0.35">
      <c r="B8" s="329" t="s">
        <v>11</v>
      </c>
      <c r="C8" s="342" t="s">
        <v>149</v>
      </c>
      <c r="D8" s="150"/>
      <c r="E8" s="283" t="s">
        <v>149</v>
      </c>
      <c r="F8" s="297" t="s">
        <v>173</v>
      </c>
      <c r="G8" s="284" t="s">
        <v>166</v>
      </c>
      <c r="H8" s="283" t="s">
        <v>176</v>
      </c>
      <c r="I8" s="297" t="s">
        <v>166</v>
      </c>
      <c r="J8" s="285" t="s">
        <v>168</v>
      </c>
      <c r="K8" s="283" t="s">
        <v>173</v>
      </c>
      <c r="L8" s="297" t="s">
        <v>173</v>
      </c>
      <c r="M8" s="284" t="s">
        <v>149</v>
      </c>
      <c r="N8" s="331" t="s">
        <v>122</v>
      </c>
      <c r="Q8" s="131" t="s">
        <v>11</v>
      </c>
      <c r="R8" s="132">
        <v>411.51</v>
      </c>
      <c r="S8" s="132">
        <v>65.417000000000002</v>
      </c>
      <c r="T8" s="152">
        <v>0.125</v>
      </c>
      <c r="U8" s="145">
        <v>41908</v>
      </c>
      <c r="V8" s="178">
        <v>5</v>
      </c>
      <c r="W8" s="134" t="s">
        <v>122</v>
      </c>
      <c r="X8" s="133" t="s">
        <v>119</v>
      </c>
      <c r="Y8" s="134" t="s">
        <v>123</v>
      </c>
      <c r="Z8" s="134" t="s">
        <v>85</v>
      </c>
      <c r="AA8" s="135"/>
    </row>
    <row r="9" spans="2:38" ht="20.100000000000001" customHeight="1" x14ac:dyDescent="0.35">
      <c r="B9" s="329" t="s">
        <v>13</v>
      </c>
      <c r="C9" s="341" t="s">
        <v>150</v>
      </c>
      <c r="D9" s="150"/>
      <c r="E9" s="287" t="s">
        <v>150</v>
      </c>
      <c r="F9" s="298" t="s">
        <v>174</v>
      </c>
      <c r="G9" s="285" t="s">
        <v>168</v>
      </c>
      <c r="H9" s="287" t="s">
        <v>177</v>
      </c>
      <c r="I9" s="297" t="s">
        <v>166</v>
      </c>
      <c r="J9" s="285" t="s">
        <v>168</v>
      </c>
      <c r="K9" s="287" t="s">
        <v>174</v>
      </c>
      <c r="L9" s="298" t="s">
        <v>174</v>
      </c>
      <c r="M9" s="288" t="s">
        <v>151</v>
      </c>
      <c r="N9" s="332" t="s">
        <v>118</v>
      </c>
      <c r="Q9" s="131" t="s">
        <v>13</v>
      </c>
      <c r="R9" s="136">
        <v>125</v>
      </c>
      <c r="S9" s="136">
        <v>90</v>
      </c>
      <c r="T9" s="153">
        <v>0.22</v>
      </c>
      <c r="U9" s="146">
        <v>42103</v>
      </c>
      <c r="V9" s="179">
        <v>3</v>
      </c>
      <c r="W9" s="138" t="s">
        <v>118</v>
      </c>
      <c r="X9" s="133" t="s">
        <v>117</v>
      </c>
      <c r="Y9" s="134" t="s">
        <v>116</v>
      </c>
      <c r="Z9" s="138" t="s">
        <v>127</v>
      </c>
      <c r="AA9" s="135"/>
    </row>
    <row r="10" spans="2:38" ht="20.100000000000001" customHeight="1" x14ac:dyDescent="0.35">
      <c r="B10" s="329" t="s">
        <v>14</v>
      </c>
      <c r="C10" s="325" t="s">
        <v>151</v>
      </c>
      <c r="D10" s="291" t="s">
        <v>155</v>
      </c>
      <c r="E10" s="292" t="s">
        <v>151</v>
      </c>
      <c r="F10" s="298" t="s">
        <v>174</v>
      </c>
      <c r="G10" s="285" t="s">
        <v>168</v>
      </c>
      <c r="H10" s="287" t="s">
        <v>177</v>
      </c>
      <c r="I10" s="300" t="s">
        <v>167</v>
      </c>
      <c r="J10" s="288" t="s">
        <v>183</v>
      </c>
      <c r="K10" s="287" t="s">
        <v>174</v>
      </c>
      <c r="L10" s="298" t="s">
        <v>174</v>
      </c>
      <c r="M10" s="288" t="s">
        <v>151</v>
      </c>
      <c r="N10" s="332" t="s">
        <v>118</v>
      </c>
      <c r="Q10" s="131" t="s">
        <v>14</v>
      </c>
      <c r="R10" s="136">
        <v>31</v>
      </c>
      <c r="S10" s="136">
        <v>13</v>
      </c>
      <c r="T10" s="153">
        <v>0.11</v>
      </c>
      <c r="U10" s="146">
        <v>42109</v>
      </c>
      <c r="V10" s="179" t="s">
        <v>128</v>
      </c>
      <c r="W10" s="138" t="s">
        <v>118</v>
      </c>
      <c r="X10" s="133" t="s">
        <v>117</v>
      </c>
      <c r="Y10" s="138" t="s">
        <v>129</v>
      </c>
      <c r="Z10" s="138" t="s">
        <v>84</v>
      </c>
      <c r="AA10" s="135"/>
    </row>
    <row r="11" spans="2:38" ht="20.100000000000001" customHeight="1" x14ac:dyDescent="0.35">
      <c r="B11" s="329" t="s">
        <v>15</v>
      </c>
      <c r="C11" s="341" t="s">
        <v>150</v>
      </c>
      <c r="D11" s="290"/>
      <c r="E11" s="287" t="s">
        <v>150</v>
      </c>
      <c r="F11" s="297" t="s">
        <v>173</v>
      </c>
      <c r="G11" s="285" t="s">
        <v>168</v>
      </c>
      <c r="H11" s="287" t="s">
        <v>177</v>
      </c>
      <c r="I11" s="298" t="s">
        <v>168</v>
      </c>
      <c r="J11" s="284" t="s">
        <v>173</v>
      </c>
      <c r="K11" s="287" t="s">
        <v>174</v>
      </c>
      <c r="L11" s="298" t="s">
        <v>174</v>
      </c>
      <c r="M11" s="285" t="s">
        <v>150</v>
      </c>
      <c r="N11" s="332" t="s">
        <v>118</v>
      </c>
      <c r="Q11" s="131" t="s">
        <v>15</v>
      </c>
      <c r="R11" s="136">
        <v>172</v>
      </c>
      <c r="S11" s="136">
        <v>75</v>
      </c>
      <c r="T11" s="153">
        <v>0.15939999999999999</v>
      </c>
      <c r="U11" s="146">
        <v>42163</v>
      </c>
      <c r="V11" s="179">
        <v>3</v>
      </c>
      <c r="W11" s="138" t="s">
        <v>118</v>
      </c>
      <c r="X11" s="137" t="s">
        <v>130</v>
      </c>
      <c r="Y11" s="134" t="s">
        <v>116</v>
      </c>
      <c r="Z11" s="138" t="s">
        <v>88</v>
      </c>
      <c r="AA11" s="135"/>
    </row>
    <row r="12" spans="2:38" ht="20.100000000000001" customHeight="1" x14ac:dyDescent="0.35">
      <c r="B12" s="329" t="s">
        <v>186</v>
      </c>
      <c r="C12" s="315" t="s">
        <v>151</v>
      </c>
      <c r="D12" s="291" t="s">
        <v>155</v>
      </c>
      <c r="E12" s="292" t="s">
        <v>151</v>
      </c>
      <c r="F12" s="298" t="s">
        <v>174</v>
      </c>
      <c r="G12" s="285" t="s">
        <v>168</v>
      </c>
      <c r="H12" s="287" t="s">
        <v>177</v>
      </c>
      <c r="I12" s="297" t="s">
        <v>166</v>
      </c>
      <c r="J12" s="285" t="s">
        <v>168</v>
      </c>
      <c r="K12" s="287" t="s">
        <v>174</v>
      </c>
      <c r="L12" s="298" t="s">
        <v>174</v>
      </c>
      <c r="M12" s="288" t="s">
        <v>151</v>
      </c>
      <c r="N12" s="332" t="s">
        <v>118</v>
      </c>
      <c r="Q12" s="131"/>
      <c r="R12" s="136"/>
      <c r="S12" s="136"/>
      <c r="T12" s="153"/>
      <c r="U12" s="146"/>
      <c r="V12" s="179"/>
      <c r="W12" s="138"/>
      <c r="X12" s="133"/>
      <c r="Y12" s="134"/>
      <c r="Z12" s="138"/>
      <c r="AA12" s="135"/>
    </row>
    <row r="13" spans="2:38" ht="20.100000000000001" customHeight="1" x14ac:dyDescent="0.35">
      <c r="B13" s="329" t="s">
        <v>132</v>
      </c>
      <c r="C13" s="341" t="s">
        <v>150</v>
      </c>
      <c r="D13" s="150"/>
      <c r="E13" s="293" t="s">
        <v>154</v>
      </c>
      <c r="F13" s="298" t="s">
        <v>174</v>
      </c>
      <c r="G13" s="285" t="s">
        <v>168</v>
      </c>
      <c r="H13" s="287" t="s">
        <v>177</v>
      </c>
      <c r="I13" s="297" t="s">
        <v>166</v>
      </c>
      <c r="J13" s="284" t="s">
        <v>173</v>
      </c>
      <c r="K13" s="283" t="s">
        <v>173</v>
      </c>
      <c r="L13" s="298" t="s">
        <v>174</v>
      </c>
      <c r="M13" s="285" t="s">
        <v>150</v>
      </c>
      <c r="N13" s="332" t="s">
        <v>118</v>
      </c>
      <c r="Q13" s="131" t="s">
        <v>132</v>
      </c>
      <c r="R13" s="136">
        <v>34.5</v>
      </c>
      <c r="S13" s="136">
        <v>28.75</v>
      </c>
      <c r="T13" s="153">
        <v>0.189</v>
      </c>
      <c r="U13" s="146">
        <v>42278</v>
      </c>
      <c r="V13" s="179">
        <v>5</v>
      </c>
      <c r="W13" s="138" t="s">
        <v>118</v>
      </c>
      <c r="X13" s="133" t="s">
        <v>117</v>
      </c>
      <c r="Y13" s="134" t="s">
        <v>123</v>
      </c>
      <c r="Z13" s="138" t="s">
        <v>90</v>
      </c>
      <c r="AA13" s="135"/>
    </row>
    <row r="14" spans="2:38" ht="20.100000000000001" customHeight="1" x14ac:dyDescent="0.35">
      <c r="B14" s="329" t="s">
        <v>241</v>
      </c>
      <c r="C14" s="341" t="s">
        <v>150</v>
      </c>
      <c r="D14" s="150"/>
      <c r="E14" s="294" t="s">
        <v>150</v>
      </c>
      <c r="F14" s="297" t="s">
        <v>173</v>
      </c>
      <c r="G14" s="295" t="s">
        <v>168</v>
      </c>
      <c r="H14" s="294" t="s">
        <v>177</v>
      </c>
      <c r="I14" s="301" t="s">
        <v>166</v>
      </c>
      <c r="J14" s="296" t="s">
        <v>173</v>
      </c>
      <c r="K14" s="287" t="s">
        <v>174</v>
      </c>
      <c r="L14" s="301" t="s">
        <v>173</v>
      </c>
      <c r="M14" s="285" t="s">
        <v>150</v>
      </c>
      <c r="N14" s="333" t="s">
        <v>118</v>
      </c>
      <c r="Q14" s="131"/>
      <c r="R14" s="136"/>
      <c r="S14" s="136"/>
      <c r="T14" s="153"/>
      <c r="U14" s="146"/>
      <c r="V14" s="179"/>
      <c r="W14" s="138"/>
      <c r="X14" s="133"/>
      <c r="Y14" s="134"/>
      <c r="Z14" s="138"/>
      <c r="AA14" s="135"/>
    </row>
    <row r="15" spans="2:38" ht="20.100000000000001" customHeight="1" x14ac:dyDescent="0.35">
      <c r="B15" s="329" t="s">
        <v>266</v>
      </c>
      <c r="C15" s="341" t="s">
        <v>150</v>
      </c>
      <c r="D15" s="150"/>
      <c r="E15" s="302" t="s">
        <v>154</v>
      </c>
      <c r="F15" s="299" t="s">
        <v>174</v>
      </c>
      <c r="G15" s="285" t="s">
        <v>168</v>
      </c>
      <c r="H15" s="294" t="s">
        <v>177</v>
      </c>
      <c r="I15" s="301" t="s">
        <v>166</v>
      </c>
      <c r="J15" s="296" t="s">
        <v>173</v>
      </c>
      <c r="K15" s="287" t="s">
        <v>174</v>
      </c>
      <c r="L15" s="298" t="s">
        <v>174</v>
      </c>
      <c r="M15" s="285" t="s">
        <v>150</v>
      </c>
      <c r="N15" s="332" t="s">
        <v>118</v>
      </c>
      <c r="Q15" s="131"/>
      <c r="R15" s="136"/>
      <c r="S15" s="136"/>
      <c r="T15" s="153"/>
      <c r="U15" s="146"/>
      <c r="V15" s="179"/>
      <c r="W15" s="138"/>
      <c r="X15" s="133"/>
      <c r="Y15" s="134"/>
      <c r="Z15" s="138"/>
      <c r="AA15" s="135"/>
    </row>
    <row r="16" spans="2:38" ht="20.100000000000001" customHeight="1" x14ac:dyDescent="0.35">
      <c r="B16" s="329" t="s">
        <v>283</v>
      </c>
      <c r="C16" s="341" t="s">
        <v>150</v>
      </c>
      <c r="D16" s="150"/>
      <c r="E16" s="302" t="s">
        <v>154</v>
      </c>
      <c r="F16" s="299" t="s">
        <v>174</v>
      </c>
      <c r="G16" s="285" t="s">
        <v>168</v>
      </c>
      <c r="H16" s="294" t="s">
        <v>177</v>
      </c>
      <c r="I16" s="301" t="s">
        <v>166</v>
      </c>
      <c r="J16" s="296" t="s">
        <v>173</v>
      </c>
      <c r="K16" s="283" t="s">
        <v>173</v>
      </c>
      <c r="L16" s="297" t="s">
        <v>173</v>
      </c>
      <c r="M16" s="285" t="s">
        <v>150</v>
      </c>
      <c r="N16" s="332" t="s">
        <v>118</v>
      </c>
      <c r="Q16" s="131"/>
      <c r="R16" s="136"/>
      <c r="S16" s="136"/>
      <c r="T16" s="153"/>
      <c r="U16" s="146"/>
      <c r="V16" s="179"/>
      <c r="W16" s="138"/>
      <c r="X16" s="133"/>
      <c r="Y16" s="134"/>
      <c r="Z16" s="138"/>
      <c r="AA16" s="135"/>
    </row>
    <row r="17" spans="1:27" ht="20.100000000000001" customHeight="1" x14ac:dyDescent="0.25">
      <c r="B17" s="329" t="s">
        <v>284</v>
      </c>
      <c r="C17" s="341" t="s">
        <v>150</v>
      </c>
      <c r="D17" s="150"/>
      <c r="E17" s="220" t="s">
        <v>150</v>
      </c>
      <c r="F17" s="299" t="s">
        <v>174</v>
      </c>
      <c r="G17" s="285" t="s">
        <v>168</v>
      </c>
      <c r="H17" s="294" t="s">
        <v>177</v>
      </c>
      <c r="I17" s="298" t="s">
        <v>168</v>
      </c>
      <c r="J17" s="296" t="s">
        <v>173</v>
      </c>
      <c r="K17" s="283" t="s">
        <v>173</v>
      </c>
      <c r="L17" s="298" t="s">
        <v>174</v>
      </c>
      <c r="M17" s="285" t="s">
        <v>150</v>
      </c>
      <c r="N17" s="331" t="s">
        <v>118</v>
      </c>
      <c r="Q17" s="131"/>
      <c r="R17" s="136"/>
      <c r="S17" s="136"/>
      <c r="T17" s="153"/>
      <c r="U17" s="146"/>
      <c r="V17" s="179"/>
      <c r="W17" s="138"/>
      <c r="X17" s="133"/>
      <c r="Y17" s="134"/>
      <c r="Z17" s="138"/>
      <c r="AA17" s="135"/>
    </row>
    <row r="18" spans="1:27" ht="20.100000000000001" customHeight="1" thickBot="1" x14ac:dyDescent="0.4">
      <c r="B18" s="334" t="s">
        <v>287</v>
      </c>
      <c r="C18" s="351" t="s">
        <v>150</v>
      </c>
      <c r="D18" s="151"/>
      <c r="E18" s="335" t="s">
        <v>154</v>
      </c>
      <c r="F18" s="336" t="s">
        <v>174</v>
      </c>
      <c r="G18" s="337" t="s">
        <v>168</v>
      </c>
      <c r="H18" s="338" t="s">
        <v>177</v>
      </c>
      <c r="I18" s="339" t="s">
        <v>166</v>
      </c>
      <c r="J18" s="337" t="s">
        <v>168</v>
      </c>
      <c r="K18" s="338" t="s">
        <v>174</v>
      </c>
      <c r="L18" s="336" t="s">
        <v>174</v>
      </c>
      <c r="M18" s="337" t="s">
        <v>150</v>
      </c>
      <c r="N18" s="340" t="s">
        <v>118</v>
      </c>
      <c r="Q18" s="131"/>
      <c r="R18" s="136"/>
      <c r="S18" s="136"/>
      <c r="T18" s="153"/>
      <c r="U18" s="146"/>
      <c r="V18" s="179"/>
      <c r="W18" s="138"/>
      <c r="X18" s="133"/>
      <c r="Y18" s="134"/>
      <c r="Z18" s="138"/>
      <c r="AA18" s="135"/>
    </row>
    <row r="19" spans="1:27" x14ac:dyDescent="0.25">
      <c r="AA19"/>
    </row>
    <row r="20" spans="1:27" x14ac:dyDescent="0.25">
      <c r="C20" s="186" t="s">
        <v>149</v>
      </c>
      <c r="E20" s="186" t="s">
        <v>149</v>
      </c>
      <c r="F20" s="186" t="s">
        <v>173</v>
      </c>
      <c r="G20" s="186" t="s">
        <v>166</v>
      </c>
      <c r="H20" s="186" t="s">
        <v>176</v>
      </c>
      <c r="I20" s="186" t="s">
        <v>166</v>
      </c>
      <c r="J20" s="186" t="s">
        <v>173</v>
      </c>
      <c r="K20" s="186" t="s">
        <v>173</v>
      </c>
      <c r="L20" s="186" t="s">
        <v>173</v>
      </c>
      <c r="M20" s="186" t="s">
        <v>149</v>
      </c>
      <c r="AA20"/>
    </row>
    <row r="21" spans="1:27" x14ac:dyDescent="0.25">
      <c r="C21" s="217" t="s">
        <v>150</v>
      </c>
      <c r="E21" s="217" t="s">
        <v>150</v>
      </c>
      <c r="F21" s="217" t="s">
        <v>174</v>
      </c>
      <c r="G21" s="217" t="s">
        <v>168</v>
      </c>
      <c r="H21" s="217" t="s">
        <v>177</v>
      </c>
      <c r="I21" s="217" t="s">
        <v>168</v>
      </c>
      <c r="J21" s="217" t="s">
        <v>168</v>
      </c>
      <c r="K21" s="217" t="s">
        <v>174</v>
      </c>
      <c r="L21" s="217" t="s">
        <v>174</v>
      </c>
      <c r="M21" s="217" t="s">
        <v>150</v>
      </c>
      <c r="AA21"/>
    </row>
    <row r="22" spans="1:27" x14ac:dyDescent="0.25">
      <c r="C22" s="278" t="s">
        <v>151</v>
      </c>
      <c r="E22" s="278" t="s">
        <v>151</v>
      </c>
      <c r="F22" s="278" t="s">
        <v>175</v>
      </c>
      <c r="G22" s="278" t="s">
        <v>265</v>
      </c>
      <c r="H22" s="278" t="s">
        <v>178</v>
      </c>
      <c r="I22" s="278" t="s">
        <v>167</v>
      </c>
      <c r="J22" s="278" t="s">
        <v>183</v>
      </c>
      <c r="K22" s="278" t="s">
        <v>175</v>
      </c>
      <c r="L22" s="278" t="s">
        <v>175</v>
      </c>
      <c r="M22" s="278" t="s">
        <v>151</v>
      </c>
      <c r="AA22"/>
    </row>
    <row r="23" spans="1:27" x14ac:dyDescent="0.25">
      <c r="G23" s="278" t="s">
        <v>264</v>
      </c>
      <c r="AA23"/>
    </row>
    <row r="24" spans="1:27" x14ac:dyDescent="0.25">
      <c r="A24" t="s">
        <v>242</v>
      </c>
      <c r="AA24"/>
    </row>
    <row r="25" spans="1:27" x14ac:dyDescent="0.25">
      <c r="A25" t="s">
        <v>243</v>
      </c>
      <c r="AA25"/>
    </row>
    <row r="26" spans="1:27" x14ac:dyDescent="0.25">
      <c r="A26" t="s">
        <v>244</v>
      </c>
      <c r="AA26"/>
    </row>
    <row r="27" spans="1:27" x14ac:dyDescent="0.25">
      <c r="A27" t="s">
        <v>245</v>
      </c>
      <c r="AA27"/>
    </row>
    <row r="28" spans="1:27" x14ac:dyDescent="0.25">
      <c r="A28" t="s">
        <v>246</v>
      </c>
      <c r="AA28"/>
    </row>
    <row r="29" spans="1:27" x14ac:dyDescent="0.25">
      <c r="C29" s="125"/>
      <c r="D29" s="125"/>
      <c r="E29" s="125"/>
      <c r="F29" t="s">
        <v>136</v>
      </c>
    </row>
    <row r="30" spans="1:27" x14ac:dyDescent="0.25">
      <c r="C30" t="s">
        <v>134</v>
      </c>
      <c r="D30" s="125"/>
      <c r="E30" s="125"/>
      <c r="F30" s="103" t="s">
        <v>137</v>
      </c>
      <c r="H30" s="103" t="s">
        <v>138</v>
      </c>
      <c r="I30" s="103" t="s">
        <v>139</v>
      </c>
      <c r="J30" s="103" t="s">
        <v>140</v>
      </c>
      <c r="K30" s="103"/>
      <c r="L30" s="103"/>
      <c r="M30" s="103" t="s">
        <v>141</v>
      </c>
      <c r="N30" s="223"/>
    </row>
    <row r="31" spans="1:27" x14ac:dyDescent="0.25">
      <c r="C31" t="s">
        <v>149</v>
      </c>
      <c r="D31" s="125"/>
      <c r="E31" s="125"/>
      <c r="F31" s="158" t="s">
        <v>142</v>
      </c>
      <c r="I31" s="158" t="s">
        <v>144</v>
      </c>
    </row>
    <row r="32" spans="1:27" x14ac:dyDescent="0.25">
      <c r="C32" t="s">
        <v>150</v>
      </c>
      <c r="D32" s="125"/>
      <c r="E32" s="125"/>
      <c r="F32" s="158" t="s">
        <v>143</v>
      </c>
      <c r="I32" s="158" t="s">
        <v>145</v>
      </c>
    </row>
    <row r="33" spans="2:27" x14ac:dyDescent="0.25">
      <c r="C33" t="s">
        <v>151</v>
      </c>
      <c r="D33" s="125"/>
      <c r="E33" s="125"/>
    </row>
    <row r="34" spans="2:27" x14ac:dyDescent="0.25">
      <c r="C34" t="s">
        <v>152</v>
      </c>
      <c r="D34" s="125"/>
      <c r="E34" s="125"/>
    </row>
    <row r="35" spans="2:27" x14ac:dyDescent="0.25">
      <c r="C35" t="s">
        <v>153</v>
      </c>
      <c r="D35" s="125"/>
      <c r="E35" s="125"/>
    </row>
    <row r="36" spans="2:27" x14ac:dyDescent="0.25">
      <c r="C36" s="89"/>
      <c r="D36" s="125"/>
      <c r="E36" s="125"/>
    </row>
    <row r="37" spans="2:27" x14ac:dyDescent="0.25">
      <c r="C37" t="s">
        <v>135</v>
      </c>
      <c r="D37" s="125"/>
      <c r="E37" s="125"/>
    </row>
    <row r="38" spans="2:27" ht="6.95" customHeight="1" x14ac:dyDescent="0.25"/>
    <row r="40" spans="2:27" ht="20.100000000000001" customHeight="1" x14ac:dyDescent="0.25">
      <c r="B40" s="282" t="s">
        <v>12</v>
      </c>
      <c r="C40" s="286" t="s">
        <v>150</v>
      </c>
      <c r="D40" s="290"/>
      <c r="E40" s="287" t="s">
        <v>150</v>
      </c>
      <c r="F40" s="298" t="s">
        <v>174</v>
      </c>
      <c r="G40" s="285" t="s">
        <v>168</v>
      </c>
      <c r="H40" s="287" t="s">
        <v>177</v>
      </c>
      <c r="I40" s="298" t="s">
        <v>168</v>
      </c>
      <c r="J40" s="288" t="s">
        <v>184</v>
      </c>
      <c r="K40" s="287" t="s">
        <v>174</v>
      </c>
      <c r="L40" s="298" t="s">
        <v>174</v>
      </c>
      <c r="M40" s="285" t="s">
        <v>150</v>
      </c>
      <c r="N40" s="289" t="s">
        <v>125</v>
      </c>
      <c r="Q40" s="131" t="s">
        <v>12</v>
      </c>
      <c r="R40" s="136">
        <v>162</v>
      </c>
      <c r="S40" s="136">
        <v>50</v>
      </c>
      <c r="T40" s="153">
        <v>7.1999999999999995E-2</v>
      </c>
      <c r="U40" s="146">
        <v>42073</v>
      </c>
      <c r="V40" s="179">
        <v>1</v>
      </c>
      <c r="W40" s="138" t="s">
        <v>125</v>
      </c>
      <c r="X40" s="137" t="s">
        <v>124</v>
      </c>
      <c r="Y40" s="138" t="s">
        <v>126</v>
      </c>
      <c r="Z40" s="138" t="s">
        <v>86</v>
      </c>
      <c r="AA40" s="135"/>
    </row>
    <row r="49" spans="18:18" x14ac:dyDescent="0.25">
      <c r="R49" s="156"/>
    </row>
    <row r="50" spans="18:18" x14ac:dyDescent="0.25">
      <c r="R50" s="156"/>
    </row>
    <row r="51" spans="18:18" x14ac:dyDescent="0.25">
      <c r="R51" s="156"/>
    </row>
    <row r="52" spans="18:18" x14ac:dyDescent="0.25">
      <c r="R52" s="156"/>
    </row>
    <row r="53" spans="18:18" x14ac:dyDescent="0.25">
      <c r="R53" s="155"/>
    </row>
    <row r="54" spans="18:18" x14ac:dyDescent="0.25">
      <c r="R54" s="155"/>
    </row>
    <row r="55" spans="18:18" x14ac:dyDescent="0.25">
      <c r="R55" s="156"/>
    </row>
    <row r="56" spans="18:18" x14ac:dyDescent="0.25">
      <c r="R56" s="157"/>
    </row>
    <row r="57" spans="18:18" x14ac:dyDescent="0.25">
      <c r="R57" s="157"/>
    </row>
    <row r="58" spans="18:18" x14ac:dyDescent="0.25">
      <c r="R58" s="156"/>
    </row>
    <row r="59" spans="18:18" x14ac:dyDescent="0.25">
      <c r="R59" s="156"/>
    </row>
    <row r="60" spans="18:18" x14ac:dyDescent="0.25">
      <c r="R60" s="157"/>
    </row>
    <row r="61" spans="18:18" x14ac:dyDescent="0.25">
      <c r="R61" s="157"/>
    </row>
    <row r="62" spans="18:18" x14ac:dyDescent="0.25">
      <c r="R62" s="156"/>
    </row>
    <row r="63" spans="18:18" x14ac:dyDescent="0.25">
      <c r="R63" s="156"/>
    </row>
  </sheetData>
  <pageMargins left="0.7" right="0.7" top="0.75" bottom="0.75" header="0.3" footer="0.3"/>
  <pageSetup orientation="landscape" horizontalDpi="4294967294" verticalDpi="4294967294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0"/>
  <sheetViews>
    <sheetView workbookViewId="0">
      <selection activeCell="K11" sqref="K11"/>
    </sheetView>
  </sheetViews>
  <sheetFormatPr defaultRowHeight="15" x14ac:dyDescent="0.25"/>
  <cols>
    <col min="3" max="3" width="35" bestFit="1" customWidth="1"/>
    <col min="4" max="7" width="11.7109375" customWidth="1"/>
  </cols>
  <sheetData>
    <row r="2" spans="3:7" thickBot="1" x14ac:dyDescent="0.4">
      <c r="D2" t="s">
        <v>52</v>
      </c>
      <c r="E2" t="s">
        <v>53</v>
      </c>
      <c r="F2" t="s">
        <v>54</v>
      </c>
      <c r="G2" t="s">
        <v>55</v>
      </c>
    </row>
    <row r="3" spans="3:7" ht="20.100000000000001" customHeight="1" thickBot="1" x14ac:dyDescent="0.4">
      <c r="C3" s="79"/>
      <c r="D3" s="80" t="s">
        <v>64</v>
      </c>
      <c r="E3" s="81" t="s">
        <v>65</v>
      </c>
      <c r="F3" s="81" t="s">
        <v>66</v>
      </c>
      <c r="G3" s="82" t="s">
        <v>67</v>
      </c>
    </row>
    <row r="4" spans="3:7" s="89" customFormat="1" ht="20.100000000000001" customHeight="1" x14ac:dyDescent="0.35">
      <c r="C4" s="85" t="s">
        <v>56</v>
      </c>
      <c r="D4" s="86">
        <v>125</v>
      </c>
      <c r="E4" s="87">
        <v>118</v>
      </c>
      <c r="F4" s="87" t="s">
        <v>57</v>
      </c>
      <c r="G4" s="88">
        <v>99</v>
      </c>
    </row>
    <row r="5" spans="3:7" s="89" customFormat="1" ht="20.100000000000001" customHeight="1" x14ac:dyDescent="0.35">
      <c r="C5" s="85" t="s">
        <v>58</v>
      </c>
      <c r="D5" s="86">
        <v>62</v>
      </c>
      <c r="E5" s="87">
        <v>57</v>
      </c>
      <c r="F5" s="87">
        <v>64</v>
      </c>
      <c r="G5" s="88" t="s">
        <v>59</v>
      </c>
    </row>
    <row r="6" spans="3:7" s="89" customFormat="1" ht="20.100000000000001" customHeight="1" x14ac:dyDescent="0.35">
      <c r="C6" s="85" t="s">
        <v>60</v>
      </c>
      <c r="D6" s="90">
        <v>3417.3</v>
      </c>
      <c r="E6" s="91">
        <v>458.9</v>
      </c>
      <c r="F6" s="91">
        <v>765.8</v>
      </c>
      <c r="G6" s="92">
        <v>998</v>
      </c>
    </row>
    <row r="7" spans="3:7" s="89" customFormat="1" ht="20.100000000000001" customHeight="1" x14ac:dyDescent="0.35">
      <c r="C7" s="85" t="s">
        <v>61</v>
      </c>
      <c r="D7" s="90">
        <v>176.6</v>
      </c>
      <c r="E7" s="91">
        <v>41.6</v>
      </c>
      <c r="F7" s="91">
        <v>89.9</v>
      </c>
      <c r="G7" s="92">
        <v>62.4</v>
      </c>
    </row>
    <row r="8" spans="3:7" s="89" customFormat="1" ht="20.100000000000001" customHeight="1" x14ac:dyDescent="0.35">
      <c r="C8" s="85" t="s">
        <v>62</v>
      </c>
      <c r="D8" s="93">
        <v>0.2</v>
      </c>
      <c r="E8" s="94">
        <v>6.6000000000000003E-2</v>
      </c>
      <c r="F8" s="94">
        <v>9.9000000000000005E-2</v>
      </c>
      <c r="G8" s="95">
        <v>0.17699999999999999</v>
      </c>
    </row>
    <row r="9" spans="3:7" s="89" customFormat="1" ht="20.100000000000001" customHeight="1" thickBot="1" x14ac:dyDescent="0.4">
      <c r="C9" s="96" t="s">
        <v>63</v>
      </c>
      <c r="D9" s="97">
        <v>0.17</v>
      </c>
      <c r="E9" s="98">
        <v>-3.5999999999999997E-2</v>
      </c>
      <c r="F9" s="98">
        <v>-5.7000000000000002E-2</v>
      </c>
      <c r="G9" s="99">
        <v>0.1469</v>
      </c>
    </row>
    <row r="10" spans="3:7" ht="14.45" x14ac:dyDescent="0.35">
      <c r="D10" s="78"/>
      <c r="E10" s="78"/>
      <c r="F10" s="78"/>
      <c r="G10" s="78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N67"/>
  <sheetViews>
    <sheetView topLeftCell="A107" zoomScaleNormal="100" workbookViewId="0">
      <selection activeCell="I87" sqref="I87"/>
    </sheetView>
  </sheetViews>
  <sheetFormatPr defaultRowHeight="15" x14ac:dyDescent="0.25"/>
  <cols>
    <col min="2" max="14" width="12.7109375" customWidth="1"/>
  </cols>
  <sheetData>
    <row r="19" spans="2:14" x14ac:dyDescent="0.35">
      <c r="C19" t="s">
        <v>91</v>
      </c>
      <c r="D19" t="s">
        <v>92</v>
      </c>
      <c r="E19" t="s">
        <v>93</v>
      </c>
      <c r="F19" t="s">
        <v>94</v>
      </c>
      <c r="G19" t="s">
        <v>95</v>
      </c>
      <c r="H19" t="s">
        <v>96</v>
      </c>
      <c r="I19" t="s">
        <v>97</v>
      </c>
      <c r="J19" t="s">
        <v>98</v>
      </c>
      <c r="K19" t="s">
        <v>99</v>
      </c>
      <c r="L19" t="s">
        <v>100</v>
      </c>
      <c r="M19" t="s">
        <v>101</v>
      </c>
      <c r="N19" t="s">
        <v>102</v>
      </c>
    </row>
    <row r="20" spans="2:14" x14ac:dyDescent="0.35">
      <c r="B20" t="s">
        <v>103</v>
      </c>
    </row>
    <row r="21" spans="2:14" x14ac:dyDescent="0.35">
      <c r="B21">
        <v>2010</v>
      </c>
      <c r="C21" s="5">
        <v>496848</v>
      </c>
      <c r="D21" s="5">
        <v>454158</v>
      </c>
      <c r="E21" s="5">
        <v>585408</v>
      </c>
      <c r="F21" s="5">
        <v>542535</v>
      </c>
      <c r="G21" s="5">
        <v>717107</v>
      </c>
      <c r="H21" s="5">
        <v>778100</v>
      </c>
      <c r="I21" s="5">
        <v>897783</v>
      </c>
      <c r="J21" s="5">
        <v>941491</v>
      </c>
      <c r="K21" s="5">
        <v>848010</v>
      </c>
      <c r="L21" s="5">
        <v>774678</v>
      </c>
      <c r="M21" s="5">
        <v>597721</v>
      </c>
      <c r="N21" s="5">
        <v>556250</v>
      </c>
    </row>
    <row r="22" spans="2:14" x14ac:dyDescent="0.35">
      <c r="B22">
        <v>2011</v>
      </c>
      <c r="C22" s="5">
        <v>526921</v>
      </c>
      <c r="D22" s="5">
        <v>487858</v>
      </c>
      <c r="E22" s="5">
        <v>637468</v>
      </c>
      <c r="F22" s="5">
        <v>734461</v>
      </c>
      <c r="G22" s="5">
        <v>776704</v>
      </c>
      <c r="H22" s="5">
        <v>827457</v>
      </c>
      <c r="I22" s="5">
        <v>950396</v>
      </c>
      <c r="J22" s="5">
        <v>958559</v>
      </c>
      <c r="K22" s="5">
        <v>894188</v>
      </c>
      <c r="L22" s="5">
        <v>845815</v>
      </c>
      <c r="M22" s="5">
        <v>646171</v>
      </c>
      <c r="N22" s="5">
        <v>634655</v>
      </c>
    </row>
    <row r="23" spans="2:14" x14ac:dyDescent="0.35">
      <c r="B23">
        <v>2012</v>
      </c>
      <c r="C23" s="5">
        <v>568782</v>
      </c>
      <c r="D23" s="5">
        <v>424633</v>
      </c>
      <c r="E23" s="5">
        <v>580977</v>
      </c>
      <c r="F23" s="5">
        <v>712064</v>
      </c>
      <c r="G23" s="5">
        <v>758243</v>
      </c>
      <c r="H23" s="5">
        <v>795679</v>
      </c>
      <c r="I23" s="5">
        <v>892015</v>
      </c>
      <c r="J23" s="5">
        <v>895183</v>
      </c>
      <c r="K23" s="5">
        <v>840417</v>
      </c>
      <c r="L23" s="5">
        <v>796721</v>
      </c>
      <c r="M23" s="5">
        <v>642326</v>
      </c>
      <c r="N23" s="5">
        <v>596980</v>
      </c>
    </row>
    <row r="24" spans="2:14" x14ac:dyDescent="0.35">
      <c r="B24">
        <v>2013</v>
      </c>
      <c r="C24" s="5">
        <v>520431</v>
      </c>
      <c r="D24" s="5">
        <v>491286</v>
      </c>
      <c r="E24" s="5">
        <v>636605</v>
      </c>
      <c r="F24" s="5">
        <v>702036</v>
      </c>
      <c r="G24" s="5">
        <v>765648</v>
      </c>
      <c r="H24" s="5">
        <v>796771</v>
      </c>
      <c r="I24" s="5">
        <v>872683</v>
      </c>
      <c r="J24" s="5">
        <v>864431</v>
      </c>
      <c r="K24" s="5">
        <v>828312</v>
      </c>
      <c r="L24" s="5">
        <v>790695</v>
      </c>
      <c r="M24" s="5">
        <v>638698</v>
      </c>
      <c r="N24" s="5">
        <v>613284</v>
      </c>
    </row>
    <row r="25" spans="2:14" x14ac:dyDescent="0.35">
      <c r="B25">
        <v>2014</v>
      </c>
      <c r="C25" s="5">
        <v>555233</v>
      </c>
      <c r="D25" s="5">
        <v>530663</v>
      </c>
      <c r="E25" s="5">
        <v>662575</v>
      </c>
      <c r="F25" s="5">
        <v>758709</v>
      </c>
      <c r="G25" s="5">
        <v>807247</v>
      </c>
      <c r="H25" s="5">
        <v>863994</v>
      </c>
      <c r="I25" s="5">
        <v>946582</v>
      </c>
      <c r="J25" s="5">
        <v>943950</v>
      </c>
      <c r="K25" s="5">
        <v>875619</v>
      </c>
      <c r="L25" s="5">
        <v>843544</v>
      </c>
      <c r="M25" s="5">
        <v>689272</v>
      </c>
      <c r="N25" s="5">
        <v>678573</v>
      </c>
    </row>
    <row r="26" spans="2:14" x14ac:dyDescent="0.35">
      <c r="B26">
        <v>2015</v>
      </c>
      <c r="C26" s="5">
        <v>626195</v>
      </c>
      <c r="D26" s="5">
        <v>599803</v>
      </c>
      <c r="E26" s="5">
        <v>743031</v>
      </c>
      <c r="F26" s="5">
        <v>840486</v>
      </c>
      <c r="G26" s="5">
        <v>895299</v>
      </c>
      <c r="H26" s="5">
        <v>966297</v>
      </c>
      <c r="I26" s="5">
        <v>1081528</v>
      </c>
      <c r="J26" s="5">
        <v>1085608</v>
      </c>
      <c r="K26" s="5">
        <v>1017506</v>
      </c>
      <c r="L26" s="5">
        <v>938746</v>
      </c>
      <c r="M26" s="5">
        <v>758417</v>
      </c>
      <c r="N26" s="5">
        <v>746047</v>
      </c>
    </row>
    <row r="27" spans="2:14" x14ac:dyDescent="0.35">
      <c r="B27">
        <v>2016</v>
      </c>
      <c r="C27" s="5">
        <v>701859</v>
      </c>
      <c r="D27" s="5">
        <v>683831</v>
      </c>
      <c r="E27" s="5"/>
      <c r="F27" s="5"/>
      <c r="G27" s="5"/>
      <c r="H27" s="5"/>
      <c r="I27" s="5"/>
      <c r="J27" s="5"/>
      <c r="K27" s="5"/>
      <c r="L27" s="5"/>
      <c r="M27" s="5"/>
      <c r="N27" s="5"/>
    </row>
    <row r="28" spans="2:14" x14ac:dyDescent="0.35">
      <c r="B28" s="78" t="s">
        <v>251</v>
      </c>
      <c r="C28" s="5">
        <f t="shared" ref="C28:N28" si="0">AVERAGE(C21:C25)</f>
        <v>533643</v>
      </c>
      <c r="D28" s="5">
        <f t="shared" si="0"/>
        <v>477719.6</v>
      </c>
      <c r="E28" s="5">
        <f t="shared" si="0"/>
        <v>620606.6</v>
      </c>
      <c r="F28" s="5">
        <f t="shared" si="0"/>
        <v>689961</v>
      </c>
      <c r="G28" s="5">
        <f t="shared" si="0"/>
        <v>764989.8</v>
      </c>
      <c r="H28" s="5">
        <f t="shared" si="0"/>
        <v>812400.2</v>
      </c>
      <c r="I28" s="5">
        <f t="shared" si="0"/>
        <v>911891.8</v>
      </c>
      <c r="J28" s="5">
        <f t="shared" si="0"/>
        <v>920722.8</v>
      </c>
      <c r="K28" s="5">
        <f t="shared" si="0"/>
        <v>857309.2</v>
      </c>
      <c r="L28" s="5">
        <f t="shared" si="0"/>
        <v>810290.6</v>
      </c>
      <c r="M28" s="5">
        <f t="shared" si="0"/>
        <v>642837.6</v>
      </c>
      <c r="N28" s="5">
        <f t="shared" si="0"/>
        <v>615948.4</v>
      </c>
    </row>
    <row r="29" spans="2:14" x14ac:dyDescent="0.35">
      <c r="B29" s="78" t="s">
        <v>249</v>
      </c>
      <c r="C29" s="5">
        <f t="shared" ref="C29:N29" si="1">MAX(C21:C25)</f>
        <v>568782</v>
      </c>
      <c r="D29" s="5">
        <f t="shared" si="1"/>
        <v>530663</v>
      </c>
      <c r="E29" s="5">
        <f t="shared" si="1"/>
        <v>662575</v>
      </c>
      <c r="F29" s="5">
        <f t="shared" si="1"/>
        <v>758709</v>
      </c>
      <c r="G29" s="5">
        <f t="shared" si="1"/>
        <v>807247</v>
      </c>
      <c r="H29" s="5">
        <f t="shared" si="1"/>
        <v>863994</v>
      </c>
      <c r="I29" s="5">
        <f t="shared" si="1"/>
        <v>950396</v>
      </c>
      <c r="J29" s="5">
        <f t="shared" si="1"/>
        <v>958559</v>
      </c>
      <c r="K29" s="5">
        <f t="shared" si="1"/>
        <v>894188</v>
      </c>
      <c r="L29" s="5">
        <f t="shared" si="1"/>
        <v>845815</v>
      </c>
      <c r="M29" s="5">
        <f t="shared" si="1"/>
        <v>689272</v>
      </c>
      <c r="N29" s="5">
        <f t="shared" si="1"/>
        <v>678573</v>
      </c>
    </row>
    <row r="30" spans="2:14" x14ac:dyDescent="0.35">
      <c r="B30" s="78" t="s">
        <v>250</v>
      </c>
      <c r="C30" s="5">
        <f t="shared" ref="C30:N30" si="2">MIN(C21:C25)</f>
        <v>496848</v>
      </c>
      <c r="D30" s="5">
        <f t="shared" si="2"/>
        <v>424633</v>
      </c>
      <c r="E30" s="5">
        <f t="shared" si="2"/>
        <v>580977</v>
      </c>
      <c r="F30" s="5">
        <f t="shared" si="2"/>
        <v>542535</v>
      </c>
      <c r="G30" s="5">
        <f t="shared" si="2"/>
        <v>717107</v>
      </c>
      <c r="H30" s="5">
        <f t="shared" si="2"/>
        <v>778100</v>
      </c>
      <c r="I30" s="5">
        <f t="shared" si="2"/>
        <v>872683</v>
      </c>
      <c r="J30" s="5">
        <f t="shared" si="2"/>
        <v>864431</v>
      </c>
      <c r="K30" s="5">
        <f t="shared" si="2"/>
        <v>828312</v>
      </c>
      <c r="L30" s="5">
        <f t="shared" si="2"/>
        <v>774678</v>
      </c>
      <c r="M30" s="5">
        <f t="shared" si="2"/>
        <v>597721</v>
      </c>
      <c r="N30" s="5">
        <f t="shared" si="2"/>
        <v>556250</v>
      </c>
    </row>
    <row r="31" spans="2:14" x14ac:dyDescent="0.35"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2:14" x14ac:dyDescent="0.35">
      <c r="B32" t="s">
        <v>254</v>
      </c>
    </row>
    <row r="33" spans="2:14" x14ac:dyDescent="0.35">
      <c r="B33" t="s">
        <v>255</v>
      </c>
      <c r="C33" s="5">
        <f>SUM($C21:C21)</f>
        <v>496848</v>
      </c>
      <c r="D33" s="5">
        <f>SUM($C21:D21)</f>
        <v>951006</v>
      </c>
      <c r="E33" s="5">
        <f>SUM($C21:E21)</f>
        <v>1536414</v>
      </c>
      <c r="F33" s="5">
        <f>SUM($C21:F21)</f>
        <v>2078949</v>
      </c>
      <c r="G33" s="5">
        <f>SUM($C21:G21)</f>
        <v>2796056</v>
      </c>
      <c r="H33" s="5">
        <f>SUM($C21:H21)</f>
        <v>3574156</v>
      </c>
      <c r="I33" s="5">
        <f>SUM($C21:I21)</f>
        <v>4471939</v>
      </c>
      <c r="J33" s="5">
        <f>SUM($C21:J21)</f>
        <v>5413430</v>
      </c>
      <c r="K33" s="5">
        <f>SUM($C21:K21)</f>
        <v>6261440</v>
      </c>
      <c r="L33" s="5">
        <f>SUM($C21:L21)</f>
        <v>7036118</v>
      </c>
      <c r="M33" s="5">
        <f>SUM($C21:M21)</f>
        <v>7633839</v>
      </c>
      <c r="N33" s="5">
        <f>SUM($C21:N21)</f>
        <v>8190089</v>
      </c>
    </row>
    <row r="34" spans="2:14" x14ac:dyDescent="0.35">
      <c r="B34" t="s">
        <v>256</v>
      </c>
      <c r="C34" s="5">
        <f>SUM($C22:C22)</f>
        <v>526921</v>
      </c>
      <c r="D34" s="5">
        <f>SUM($C22:D22)</f>
        <v>1014779</v>
      </c>
      <c r="E34" s="5">
        <f>SUM($C22:E22)</f>
        <v>1652247</v>
      </c>
      <c r="F34" s="5">
        <f>SUM($C22:F22)</f>
        <v>2386708</v>
      </c>
      <c r="G34" s="5">
        <f>SUM($C22:G22)</f>
        <v>3163412</v>
      </c>
      <c r="H34" s="5">
        <f>SUM($C22:H22)</f>
        <v>3990869</v>
      </c>
      <c r="I34" s="5">
        <f>SUM($C22:I22)</f>
        <v>4941265</v>
      </c>
      <c r="J34" s="5">
        <f>SUM($C22:J22)</f>
        <v>5899824</v>
      </c>
      <c r="K34" s="5">
        <f>SUM($C22:K22)</f>
        <v>6794012</v>
      </c>
      <c r="L34" s="5">
        <f>SUM($C22:L22)</f>
        <v>7639827</v>
      </c>
      <c r="M34" s="5">
        <f>SUM($C22:M22)</f>
        <v>8285998</v>
      </c>
      <c r="N34" s="5">
        <f>SUM($C22:N22)</f>
        <v>8920653</v>
      </c>
    </row>
    <row r="35" spans="2:14" x14ac:dyDescent="0.35">
      <c r="B35" t="s">
        <v>257</v>
      </c>
      <c r="C35" s="5">
        <f>SUM($C23:C23)</f>
        <v>568782</v>
      </c>
      <c r="D35" s="5">
        <f>SUM($C23:D23)</f>
        <v>993415</v>
      </c>
      <c r="E35" s="5">
        <f>SUM($C23:E23)</f>
        <v>1574392</v>
      </c>
      <c r="F35" s="5">
        <f>SUM($C23:F23)</f>
        <v>2286456</v>
      </c>
      <c r="G35" s="5">
        <f>SUM($C23:G23)</f>
        <v>3044699</v>
      </c>
      <c r="H35" s="5">
        <f>SUM($C23:H23)</f>
        <v>3840378</v>
      </c>
      <c r="I35" s="5">
        <f>SUM($C23:I23)</f>
        <v>4732393</v>
      </c>
      <c r="J35" s="5">
        <f>SUM($C23:J23)</f>
        <v>5627576</v>
      </c>
      <c r="K35" s="5">
        <f>SUM($C23:K23)</f>
        <v>6467993</v>
      </c>
      <c r="L35" s="5">
        <f>SUM($C23:L23)</f>
        <v>7264714</v>
      </c>
      <c r="M35" s="5">
        <f>SUM($C23:M23)</f>
        <v>7907040</v>
      </c>
      <c r="N35" s="5">
        <f>SUM($C23:N23)</f>
        <v>8504020</v>
      </c>
    </row>
    <row r="36" spans="2:14" x14ac:dyDescent="0.35">
      <c r="B36" t="s">
        <v>258</v>
      </c>
      <c r="C36" s="5">
        <f>SUM($C24:C24)</f>
        <v>520431</v>
      </c>
      <c r="D36" s="5">
        <f>SUM($C24:D24)</f>
        <v>1011717</v>
      </c>
      <c r="E36" s="5">
        <f>SUM($C24:E24)</f>
        <v>1648322</v>
      </c>
      <c r="F36" s="5">
        <f>SUM($C24:F24)</f>
        <v>2350358</v>
      </c>
      <c r="G36" s="5">
        <f>SUM($C24:G24)</f>
        <v>3116006</v>
      </c>
      <c r="H36" s="5">
        <f>SUM($C24:H24)</f>
        <v>3912777</v>
      </c>
      <c r="I36" s="5">
        <f>SUM($C24:I24)</f>
        <v>4785460</v>
      </c>
      <c r="J36" s="5">
        <f>SUM($C24:J24)</f>
        <v>5649891</v>
      </c>
      <c r="K36" s="5">
        <f>SUM($C24:K24)</f>
        <v>6478203</v>
      </c>
      <c r="L36" s="5">
        <f>SUM($C24:L24)</f>
        <v>7268898</v>
      </c>
      <c r="M36" s="5">
        <f>SUM($C24:M24)</f>
        <v>7907596</v>
      </c>
      <c r="N36" s="5">
        <f>SUM($C24:N24)</f>
        <v>8520880</v>
      </c>
    </row>
    <row r="37" spans="2:14" x14ac:dyDescent="0.35">
      <c r="B37" t="s">
        <v>259</v>
      </c>
      <c r="C37" s="5">
        <f>SUM($C25:C25)</f>
        <v>555233</v>
      </c>
      <c r="D37" s="5">
        <f>SUM($C25:D25)</f>
        <v>1085896</v>
      </c>
      <c r="E37" s="5">
        <f>SUM($C25:E25)</f>
        <v>1748471</v>
      </c>
      <c r="F37" s="5">
        <f>SUM($C25:F25)</f>
        <v>2507180</v>
      </c>
      <c r="G37" s="5">
        <f>SUM($C25:G25)</f>
        <v>3314427</v>
      </c>
      <c r="H37" s="5">
        <f>SUM($C25:H25)</f>
        <v>4178421</v>
      </c>
      <c r="I37" s="5">
        <f>SUM($C25:I25)</f>
        <v>5125003</v>
      </c>
      <c r="J37" s="5">
        <f>SUM($C25:J25)</f>
        <v>6068953</v>
      </c>
      <c r="K37" s="5">
        <f>SUM($C25:K25)</f>
        <v>6944572</v>
      </c>
      <c r="L37" s="5">
        <f>SUM($C25:L25)</f>
        <v>7788116</v>
      </c>
      <c r="M37" s="5">
        <f>SUM($C25:M25)</f>
        <v>8477388</v>
      </c>
      <c r="N37" s="5">
        <f>SUM($C25:N25)</f>
        <v>9155961</v>
      </c>
    </row>
    <row r="38" spans="2:14" x14ac:dyDescent="0.35">
      <c r="B38" t="s">
        <v>260</v>
      </c>
      <c r="C38" s="5">
        <f>SUM($C26:C26)</f>
        <v>626195</v>
      </c>
      <c r="D38" s="5">
        <f>SUM($C26:D26)</f>
        <v>1225998</v>
      </c>
      <c r="E38" s="5">
        <f>SUM($C26:E26)</f>
        <v>1969029</v>
      </c>
      <c r="F38" s="5">
        <f>SUM($C26:F26)</f>
        <v>2809515</v>
      </c>
      <c r="G38" s="5">
        <f>SUM($C26:G26)</f>
        <v>3704814</v>
      </c>
      <c r="H38" s="5">
        <f>SUM($C26:H26)</f>
        <v>4671111</v>
      </c>
      <c r="I38" s="5">
        <f>SUM($C26:I26)</f>
        <v>5752639</v>
      </c>
      <c r="J38" s="5">
        <f>SUM($C26:J26)</f>
        <v>6838247</v>
      </c>
      <c r="K38" s="5">
        <f>SUM($C26:K26)</f>
        <v>7855753</v>
      </c>
      <c r="L38" s="5">
        <f>SUM($C26:L26)</f>
        <v>8794499</v>
      </c>
      <c r="M38" s="5">
        <f>SUM($C26:M26)</f>
        <v>9552916</v>
      </c>
      <c r="N38" s="5">
        <f>SUM($C26:N26)</f>
        <v>10298963</v>
      </c>
    </row>
    <row r="39" spans="2:14" x14ac:dyDescent="0.35">
      <c r="B39" t="s">
        <v>269</v>
      </c>
      <c r="C39" s="5">
        <f>SUM($C27:C27)</f>
        <v>701859</v>
      </c>
      <c r="D39" s="5">
        <f>SUM($C27:D27)</f>
        <v>1385690</v>
      </c>
      <c r="E39" s="5"/>
      <c r="F39" s="5"/>
      <c r="G39" s="5"/>
      <c r="H39" s="5"/>
      <c r="I39" s="5"/>
      <c r="J39" s="5"/>
      <c r="K39" s="5"/>
      <c r="L39" s="5"/>
      <c r="M39" s="5"/>
      <c r="N39" s="5"/>
    </row>
    <row r="40" spans="2:14" x14ac:dyDescent="0.35">
      <c r="B40" s="78" t="s">
        <v>251</v>
      </c>
      <c r="C40" s="5">
        <f t="shared" ref="C40:N40" si="3">AVERAGE(C33:C37)</f>
        <v>533643</v>
      </c>
      <c r="D40" s="5">
        <f t="shared" si="3"/>
        <v>1011362.6</v>
      </c>
      <c r="E40" s="5">
        <f t="shared" si="3"/>
        <v>1631969.2</v>
      </c>
      <c r="F40" s="5">
        <f t="shared" si="3"/>
        <v>2321930.2000000002</v>
      </c>
      <c r="G40" s="5">
        <f t="shared" si="3"/>
        <v>3086920</v>
      </c>
      <c r="H40" s="5">
        <f t="shared" si="3"/>
        <v>3899320.2</v>
      </c>
      <c r="I40" s="5">
        <f t="shared" si="3"/>
        <v>4811212</v>
      </c>
      <c r="J40" s="5">
        <f t="shared" si="3"/>
        <v>5731934.7999999998</v>
      </c>
      <c r="K40" s="5">
        <f t="shared" si="3"/>
        <v>6589244</v>
      </c>
      <c r="L40" s="5">
        <f t="shared" si="3"/>
        <v>7399534.5999999996</v>
      </c>
      <c r="M40" s="5">
        <f t="shared" si="3"/>
        <v>8042372.2000000002</v>
      </c>
      <c r="N40" s="5">
        <f t="shared" si="3"/>
        <v>8658320.5999999996</v>
      </c>
    </row>
    <row r="41" spans="2:14" x14ac:dyDescent="0.35">
      <c r="B41" s="78" t="s">
        <v>249</v>
      </c>
      <c r="C41" s="5">
        <f t="shared" ref="C41:N41" si="4">MAX(C33:C37)</f>
        <v>568782</v>
      </c>
      <c r="D41" s="5">
        <f t="shared" si="4"/>
        <v>1085896</v>
      </c>
      <c r="E41" s="5">
        <f t="shared" si="4"/>
        <v>1748471</v>
      </c>
      <c r="F41" s="5">
        <f t="shared" si="4"/>
        <v>2507180</v>
      </c>
      <c r="G41" s="5">
        <f t="shared" si="4"/>
        <v>3314427</v>
      </c>
      <c r="H41" s="5">
        <f t="shared" si="4"/>
        <v>4178421</v>
      </c>
      <c r="I41" s="5">
        <f t="shared" si="4"/>
        <v>5125003</v>
      </c>
      <c r="J41" s="5">
        <f t="shared" si="4"/>
        <v>6068953</v>
      </c>
      <c r="K41" s="5">
        <f t="shared" si="4"/>
        <v>6944572</v>
      </c>
      <c r="L41" s="5">
        <f t="shared" si="4"/>
        <v>7788116</v>
      </c>
      <c r="M41" s="5">
        <f t="shared" si="4"/>
        <v>8477388</v>
      </c>
      <c r="N41" s="5">
        <f t="shared" si="4"/>
        <v>9155961</v>
      </c>
    </row>
    <row r="42" spans="2:14" x14ac:dyDescent="0.35">
      <c r="B42" s="78" t="s">
        <v>250</v>
      </c>
      <c r="C42" s="5">
        <f t="shared" ref="C42:N42" si="5">MIN(C33:C37)</f>
        <v>496848</v>
      </c>
      <c r="D42" s="5">
        <f t="shared" si="5"/>
        <v>951006</v>
      </c>
      <c r="E42" s="5">
        <f t="shared" si="5"/>
        <v>1536414</v>
      </c>
      <c r="F42" s="5">
        <f t="shared" si="5"/>
        <v>2078949</v>
      </c>
      <c r="G42" s="5">
        <f t="shared" si="5"/>
        <v>2796056</v>
      </c>
      <c r="H42" s="5">
        <f t="shared" si="5"/>
        <v>3574156</v>
      </c>
      <c r="I42" s="5">
        <f t="shared" si="5"/>
        <v>4471939</v>
      </c>
      <c r="J42" s="5">
        <f t="shared" si="5"/>
        <v>5413430</v>
      </c>
      <c r="K42" s="5">
        <f t="shared" si="5"/>
        <v>6261440</v>
      </c>
      <c r="L42" s="5">
        <f t="shared" si="5"/>
        <v>7036118</v>
      </c>
      <c r="M42" s="5">
        <f t="shared" si="5"/>
        <v>7633839</v>
      </c>
      <c r="N42" s="5">
        <f t="shared" si="5"/>
        <v>8190089</v>
      </c>
    </row>
    <row r="43" spans="2:14" x14ac:dyDescent="0.35"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</row>
    <row r="44" spans="2:14" x14ac:dyDescent="0.35">
      <c r="B44" t="s">
        <v>104</v>
      </c>
    </row>
    <row r="45" spans="2:14" x14ac:dyDescent="0.35">
      <c r="B45">
        <v>2010</v>
      </c>
      <c r="C45">
        <v>7500</v>
      </c>
      <c r="D45">
        <v>7030</v>
      </c>
      <c r="E45">
        <v>8338</v>
      </c>
      <c r="F45">
        <v>7622</v>
      </c>
      <c r="G45">
        <v>9198</v>
      </c>
      <c r="H45">
        <v>9617</v>
      </c>
      <c r="I45">
        <v>10392</v>
      </c>
      <c r="J45">
        <v>10319</v>
      </c>
      <c r="K45">
        <v>9971</v>
      </c>
      <c r="L45">
        <v>9569</v>
      </c>
      <c r="M45">
        <v>8200</v>
      </c>
      <c r="N45">
        <v>7751</v>
      </c>
    </row>
    <row r="46" spans="2:14" x14ac:dyDescent="0.35">
      <c r="B46">
        <v>2011</v>
      </c>
      <c r="C46" s="5">
        <v>7818</v>
      </c>
      <c r="D46" s="5">
        <v>7116</v>
      </c>
      <c r="E46" s="5">
        <v>8580</v>
      </c>
      <c r="F46" s="5">
        <v>9420</v>
      </c>
      <c r="G46" s="5">
        <v>9595</v>
      </c>
      <c r="H46" s="5">
        <v>9806</v>
      </c>
      <c r="I46" s="5">
        <v>10688</v>
      </c>
      <c r="J46" s="5">
        <v>10572</v>
      </c>
      <c r="K46" s="5">
        <v>10307</v>
      </c>
      <c r="L46" s="5">
        <v>9907</v>
      </c>
      <c r="M46" s="5">
        <v>8225</v>
      </c>
      <c r="N46" s="5">
        <v>7915</v>
      </c>
    </row>
    <row r="47" spans="2:14" x14ac:dyDescent="0.35">
      <c r="B47">
        <v>2012</v>
      </c>
      <c r="C47" s="5">
        <v>7590</v>
      </c>
      <c r="D47" s="5">
        <v>5171</v>
      </c>
      <c r="E47" s="5">
        <v>6343</v>
      </c>
      <c r="F47" s="5">
        <v>7214</v>
      </c>
      <c r="G47" s="5">
        <v>7730</v>
      </c>
      <c r="H47" s="5">
        <v>7820</v>
      </c>
      <c r="I47" s="5">
        <v>8417</v>
      </c>
      <c r="J47" s="5">
        <v>8205</v>
      </c>
      <c r="K47" s="5">
        <v>7927</v>
      </c>
      <c r="L47" s="5">
        <v>7880</v>
      </c>
      <c r="M47" s="5">
        <v>6897</v>
      </c>
      <c r="N47" s="5">
        <v>6366</v>
      </c>
    </row>
    <row r="48" spans="2:14" x14ac:dyDescent="0.35">
      <c r="B48">
        <v>2013</v>
      </c>
      <c r="C48" s="5">
        <v>6293</v>
      </c>
      <c r="D48" s="5">
        <v>5729</v>
      </c>
      <c r="E48" s="5">
        <v>6625</v>
      </c>
      <c r="F48" s="5">
        <v>6977</v>
      </c>
      <c r="G48" s="5">
        <v>7382</v>
      </c>
      <c r="H48" s="5">
        <v>7440</v>
      </c>
      <c r="I48" s="5">
        <v>7997</v>
      </c>
      <c r="J48" s="5">
        <v>7578</v>
      </c>
      <c r="K48" s="5">
        <v>7685</v>
      </c>
      <c r="L48" s="5">
        <v>7565</v>
      </c>
      <c r="M48" s="5">
        <v>6409</v>
      </c>
      <c r="N48" s="5">
        <v>6150</v>
      </c>
    </row>
    <row r="49" spans="2:14" x14ac:dyDescent="0.35">
      <c r="B49">
        <v>2014</v>
      </c>
      <c r="C49" s="5">
        <v>6156</v>
      </c>
      <c r="D49" s="5">
        <v>5700</v>
      </c>
      <c r="E49" s="5">
        <v>6676</v>
      </c>
      <c r="F49" s="5">
        <v>7318</v>
      </c>
      <c r="G49" s="5">
        <v>7652</v>
      </c>
      <c r="H49" s="5">
        <v>7950</v>
      </c>
      <c r="I49" s="5">
        <v>8288</v>
      </c>
      <c r="J49" s="5">
        <v>7999</v>
      </c>
      <c r="K49" s="5">
        <v>7843</v>
      </c>
      <c r="L49" s="5">
        <v>7775</v>
      </c>
      <c r="M49" s="5">
        <v>6709</v>
      </c>
      <c r="N49" s="5">
        <v>6616</v>
      </c>
    </row>
    <row r="50" spans="2:14" x14ac:dyDescent="0.35">
      <c r="B50">
        <v>2015</v>
      </c>
      <c r="C50" s="5">
        <v>6415</v>
      </c>
      <c r="D50" s="5">
        <v>6032</v>
      </c>
      <c r="E50" s="5">
        <v>7095</v>
      </c>
      <c r="F50" s="5">
        <v>7601</v>
      </c>
      <c r="G50" s="5">
        <v>8036</v>
      </c>
      <c r="H50" s="5">
        <v>8485</v>
      </c>
      <c r="I50" s="5">
        <v>9066</v>
      </c>
      <c r="J50" s="5">
        <v>8750</v>
      </c>
      <c r="K50" s="5">
        <v>8642</v>
      </c>
      <c r="L50" s="5">
        <v>8250</v>
      </c>
      <c r="M50" s="5">
        <v>7006</v>
      </c>
      <c r="N50" s="5">
        <v>6916</v>
      </c>
    </row>
    <row r="51" spans="2:14" x14ac:dyDescent="0.35">
      <c r="B51">
        <v>2016</v>
      </c>
      <c r="C51" s="5">
        <v>6639</v>
      </c>
      <c r="D51" s="5">
        <v>6390</v>
      </c>
      <c r="E51" s="5"/>
      <c r="F51" s="5"/>
      <c r="G51" s="5"/>
      <c r="H51" s="5"/>
      <c r="I51" s="5"/>
      <c r="J51" s="5"/>
      <c r="K51" s="5"/>
      <c r="L51" s="5"/>
      <c r="M51" s="5"/>
      <c r="N51" s="5"/>
    </row>
    <row r="52" spans="2:14" x14ac:dyDescent="0.35">
      <c r="B52" s="78" t="s">
        <v>248</v>
      </c>
      <c r="C52" s="5">
        <f t="shared" ref="C52:N52" si="6">AVERAGE(C45:C49)</f>
        <v>7071.4</v>
      </c>
      <c r="D52" s="5">
        <f t="shared" si="6"/>
        <v>6149.2</v>
      </c>
      <c r="E52" s="5">
        <f t="shared" si="6"/>
        <v>7312.4</v>
      </c>
      <c r="F52" s="5">
        <f t="shared" si="6"/>
        <v>7710.2</v>
      </c>
      <c r="G52" s="5">
        <f t="shared" si="6"/>
        <v>8311.4</v>
      </c>
      <c r="H52" s="5">
        <f t="shared" si="6"/>
        <v>8526.6</v>
      </c>
      <c r="I52" s="5">
        <f t="shared" si="6"/>
        <v>9156.4</v>
      </c>
      <c r="J52" s="5">
        <f t="shared" si="6"/>
        <v>8934.6</v>
      </c>
      <c r="K52" s="5">
        <f t="shared" si="6"/>
        <v>8746.6</v>
      </c>
      <c r="L52" s="5">
        <f t="shared" si="6"/>
        <v>8539.2000000000007</v>
      </c>
      <c r="M52" s="5">
        <f t="shared" si="6"/>
        <v>7288</v>
      </c>
      <c r="N52" s="5">
        <f t="shared" si="6"/>
        <v>6959.6</v>
      </c>
    </row>
    <row r="53" spans="2:14" x14ac:dyDescent="0.35">
      <c r="B53" s="78" t="s">
        <v>249</v>
      </c>
      <c r="C53" s="5">
        <f t="shared" ref="C53:N53" si="7">MAX(C45:C49)</f>
        <v>7818</v>
      </c>
      <c r="D53" s="5">
        <f t="shared" si="7"/>
        <v>7116</v>
      </c>
      <c r="E53" s="5">
        <f t="shared" si="7"/>
        <v>8580</v>
      </c>
      <c r="F53" s="5">
        <f t="shared" si="7"/>
        <v>9420</v>
      </c>
      <c r="G53" s="5">
        <f t="shared" si="7"/>
        <v>9595</v>
      </c>
      <c r="H53" s="5">
        <f t="shared" si="7"/>
        <v>9806</v>
      </c>
      <c r="I53" s="5">
        <f t="shared" si="7"/>
        <v>10688</v>
      </c>
      <c r="J53" s="5">
        <f t="shared" si="7"/>
        <v>10572</v>
      </c>
      <c r="K53" s="5">
        <f t="shared" si="7"/>
        <v>10307</v>
      </c>
      <c r="L53" s="5">
        <f t="shared" si="7"/>
        <v>9907</v>
      </c>
      <c r="M53" s="5">
        <f t="shared" si="7"/>
        <v>8225</v>
      </c>
      <c r="N53" s="5">
        <f t="shared" si="7"/>
        <v>7915</v>
      </c>
    </row>
    <row r="54" spans="2:14" x14ac:dyDescent="0.35">
      <c r="B54" s="78" t="s">
        <v>250</v>
      </c>
      <c r="C54" s="5">
        <f t="shared" ref="C54:N54" si="8">MIN(C45:C49)</f>
        <v>6156</v>
      </c>
      <c r="D54" s="5">
        <f t="shared" si="8"/>
        <v>5171</v>
      </c>
      <c r="E54" s="5">
        <f t="shared" si="8"/>
        <v>6343</v>
      </c>
      <c r="F54" s="5">
        <f t="shared" si="8"/>
        <v>6977</v>
      </c>
      <c r="G54" s="5">
        <f t="shared" si="8"/>
        <v>7382</v>
      </c>
      <c r="H54" s="5">
        <f t="shared" si="8"/>
        <v>7440</v>
      </c>
      <c r="I54" s="5">
        <f t="shared" si="8"/>
        <v>7997</v>
      </c>
      <c r="J54" s="5">
        <f t="shared" si="8"/>
        <v>7578</v>
      </c>
      <c r="K54" s="5">
        <f t="shared" si="8"/>
        <v>7685</v>
      </c>
      <c r="L54" s="5">
        <f t="shared" si="8"/>
        <v>7565</v>
      </c>
      <c r="M54" s="5">
        <f t="shared" si="8"/>
        <v>6409</v>
      </c>
      <c r="N54" s="5">
        <f t="shared" si="8"/>
        <v>6150</v>
      </c>
    </row>
    <row r="55" spans="2:14" x14ac:dyDescent="0.35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</row>
    <row r="56" spans="2:14" x14ac:dyDescent="0.35">
      <c r="B56" t="s">
        <v>247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</row>
    <row r="57" spans="2:14" x14ac:dyDescent="0.35">
      <c r="B57">
        <v>2010</v>
      </c>
      <c r="C57" s="5">
        <v>5667</v>
      </c>
      <c r="D57" s="5">
        <v>5249</v>
      </c>
      <c r="E57" s="5">
        <v>6830</v>
      </c>
      <c r="F57" s="5">
        <v>5899</v>
      </c>
      <c r="G57" s="5">
        <v>7093</v>
      </c>
      <c r="H57" s="5">
        <v>7078</v>
      </c>
      <c r="I57" s="5">
        <v>7221</v>
      </c>
      <c r="J57" s="5">
        <v>6216</v>
      </c>
      <c r="K57" s="5">
        <v>6986</v>
      </c>
      <c r="L57" s="5">
        <v>8209</v>
      </c>
      <c r="M57" s="5">
        <v>8142</v>
      </c>
      <c r="N57" s="5">
        <v>8046</v>
      </c>
    </row>
    <row r="58" spans="2:14" x14ac:dyDescent="0.35">
      <c r="B58">
        <v>2011</v>
      </c>
      <c r="C58" s="5">
        <v>7839</v>
      </c>
      <c r="D58" s="5">
        <v>7801</v>
      </c>
      <c r="E58" s="5">
        <v>9200</v>
      </c>
      <c r="F58" s="5">
        <v>8842</v>
      </c>
      <c r="G58" s="5">
        <v>9521</v>
      </c>
      <c r="H58" s="5">
        <v>8631</v>
      </c>
      <c r="I58" s="5">
        <v>9183</v>
      </c>
      <c r="J58" s="5">
        <v>9277</v>
      </c>
      <c r="K58" s="5">
        <v>9275</v>
      </c>
      <c r="L58" s="5">
        <v>9145</v>
      </c>
      <c r="M58" s="5">
        <v>9316</v>
      </c>
      <c r="N58" s="5">
        <v>8566</v>
      </c>
    </row>
    <row r="59" spans="2:14" x14ac:dyDescent="0.35">
      <c r="B59">
        <v>2012</v>
      </c>
      <c r="C59" s="5">
        <v>7832</v>
      </c>
      <c r="D59" s="5">
        <v>7093</v>
      </c>
      <c r="E59" s="5">
        <v>8043</v>
      </c>
      <c r="F59" s="5">
        <v>7405</v>
      </c>
      <c r="G59" s="5">
        <v>7688</v>
      </c>
      <c r="H59" s="5">
        <v>7467</v>
      </c>
      <c r="I59" s="5">
        <v>7463</v>
      </c>
      <c r="J59" s="5">
        <v>7510</v>
      </c>
      <c r="K59" s="5">
        <v>7766</v>
      </c>
      <c r="L59" s="5">
        <v>8566</v>
      </c>
      <c r="M59" s="5">
        <v>8727</v>
      </c>
      <c r="N59" s="5">
        <v>7564</v>
      </c>
    </row>
    <row r="60" spans="2:14" x14ac:dyDescent="0.35">
      <c r="B60">
        <v>2013</v>
      </c>
      <c r="C60" s="5">
        <v>7127</v>
      </c>
      <c r="D60" s="5">
        <v>6653</v>
      </c>
      <c r="E60" s="5">
        <v>7767</v>
      </c>
      <c r="F60" s="5">
        <v>7801</v>
      </c>
      <c r="G60" s="5">
        <v>7789</v>
      </c>
      <c r="H60" s="5">
        <v>7586</v>
      </c>
      <c r="I60" s="5">
        <v>7769</v>
      </c>
      <c r="J60" s="5">
        <v>7548</v>
      </c>
      <c r="K60" s="5">
        <v>7802</v>
      </c>
      <c r="L60" s="5">
        <v>8498</v>
      </c>
      <c r="M60" s="5">
        <v>8341</v>
      </c>
      <c r="N60" s="5">
        <v>7431</v>
      </c>
    </row>
    <row r="61" spans="2:14" x14ac:dyDescent="0.35">
      <c r="B61">
        <v>2014</v>
      </c>
      <c r="C61" s="5">
        <v>7129</v>
      </c>
      <c r="D61" s="5">
        <v>6646</v>
      </c>
      <c r="E61" s="5">
        <v>7883</v>
      </c>
      <c r="F61" s="5">
        <v>7551</v>
      </c>
      <c r="G61" s="5">
        <v>7944</v>
      </c>
      <c r="H61" s="5">
        <v>7460</v>
      </c>
      <c r="I61" s="5">
        <v>7687</v>
      </c>
      <c r="J61" s="5">
        <v>6556</v>
      </c>
      <c r="K61" s="5">
        <v>7287</v>
      </c>
      <c r="L61" s="5">
        <v>7523</v>
      </c>
      <c r="M61" s="5">
        <v>8569</v>
      </c>
      <c r="N61" s="5">
        <v>7752</v>
      </c>
    </row>
    <row r="62" spans="2:14" x14ac:dyDescent="0.35">
      <c r="B62">
        <v>2015</v>
      </c>
      <c r="C62" s="5">
        <v>6266</v>
      </c>
      <c r="D62" s="5">
        <v>6919</v>
      </c>
      <c r="E62" s="5">
        <v>8359</v>
      </c>
      <c r="F62" s="5">
        <v>7656</v>
      </c>
      <c r="G62" s="5">
        <v>7600</v>
      </c>
      <c r="H62" s="5">
        <v>8079</v>
      </c>
      <c r="I62" s="5">
        <v>7758</v>
      </c>
      <c r="J62" s="5">
        <v>6684</v>
      </c>
      <c r="K62" s="5">
        <v>7514</v>
      </c>
      <c r="L62" s="5">
        <v>8384</v>
      </c>
      <c r="M62" s="5">
        <v>8336</v>
      </c>
      <c r="N62" s="5">
        <v>7866</v>
      </c>
    </row>
    <row r="63" spans="2:14" x14ac:dyDescent="0.35">
      <c r="B63">
        <v>2016</v>
      </c>
      <c r="C63" s="5">
        <v>6816</v>
      </c>
      <c r="D63" s="5">
        <v>7246</v>
      </c>
      <c r="E63" s="5"/>
      <c r="F63" s="5"/>
      <c r="G63" s="5"/>
      <c r="H63" s="5"/>
      <c r="I63" s="5"/>
      <c r="J63" s="5"/>
      <c r="K63" s="5"/>
      <c r="L63" s="5"/>
      <c r="M63" s="5"/>
      <c r="N63" s="5"/>
    </row>
    <row r="64" spans="2:14" x14ac:dyDescent="0.35">
      <c r="B64" s="78" t="s">
        <v>248</v>
      </c>
      <c r="C64" s="5">
        <f>AVERAGE(C57:C61)</f>
        <v>7118.8</v>
      </c>
      <c r="D64" s="5">
        <f t="shared" ref="D64:N64" si="9">AVERAGE(D57:D61)</f>
        <v>6688.4</v>
      </c>
      <c r="E64" s="5">
        <f t="shared" si="9"/>
        <v>7944.6</v>
      </c>
      <c r="F64" s="5">
        <f t="shared" si="9"/>
        <v>7499.6</v>
      </c>
      <c r="G64" s="5">
        <f t="shared" si="9"/>
        <v>8007</v>
      </c>
      <c r="H64" s="5">
        <f t="shared" si="9"/>
        <v>7644.4</v>
      </c>
      <c r="I64" s="5">
        <f t="shared" si="9"/>
        <v>7864.6</v>
      </c>
      <c r="J64" s="5">
        <f t="shared" si="9"/>
        <v>7421.4</v>
      </c>
      <c r="K64" s="5">
        <f t="shared" si="9"/>
        <v>7823.2</v>
      </c>
      <c r="L64" s="5">
        <f t="shared" si="9"/>
        <v>8388.2000000000007</v>
      </c>
      <c r="M64" s="5">
        <f t="shared" si="9"/>
        <v>8619</v>
      </c>
      <c r="N64" s="5">
        <f t="shared" si="9"/>
        <v>7871.8</v>
      </c>
    </row>
    <row r="65" spans="2:14" x14ac:dyDescent="0.35">
      <c r="B65" s="78" t="s">
        <v>249</v>
      </c>
      <c r="C65" s="5">
        <f>MAX(C57:C61)</f>
        <v>7839</v>
      </c>
      <c r="D65" s="5">
        <f t="shared" ref="D65:N65" si="10">MAX(D57:D61)</f>
        <v>7801</v>
      </c>
      <c r="E65" s="5">
        <f t="shared" si="10"/>
        <v>9200</v>
      </c>
      <c r="F65" s="5">
        <f t="shared" si="10"/>
        <v>8842</v>
      </c>
      <c r="G65" s="5">
        <f t="shared" si="10"/>
        <v>9521</v>
      </c>
      <c r="H65" s="5">
        <f t="shared" si="10"/>
        <v>8631</v>
      </c>
      <c r="I65" s="5">
        <f t="shared" si="10"/>
        <v>9183</v>
      </c>
      <c r="J65" s="5">
        <f t="shared" si="10"/>
        <v>9277</v>
      </c>
      <c r="K65" s="5">
        <f t="shared" si="10"/>
        <v>9275</v>
      </c>
      <c r="L65" s="5">
        <f t="shared" si="10"/>
        <v>9145</v>
      </c>
      <c r="M65" s="5">
        <f t="shared" si="10"/>
        <v>9316</v>
      </c>
      <c r="N65" s="5">
        <f t="shared" si="10"/>
        <v>8566</v>
      </c>
    </row>
    <row r="66" spans="2:14" x14ac:dyDescent="0.35">
      <c r="B66" s="78" t="s">
        <v>250</v>
      </c>
      <c r="C66" s="5">
        <f>MIN(C57:C61)</f>
        <v>5667</v>
      </c>
      <c r="D66" s="5">
        <f t="shared" ref="D66:N66" si="11">MIN(D57:D61)</f>
        <v>5249</v>
      </c>
      <c r="E66" s="5">
        <f t="shared" si="11"/>
        <v>6830</v>
      </c>
      <c r="F66" s="5">
        <f t="shared" si="11"/>
        <v>5899</v>
      </c>
      <c r="G66" s="5">
        <f t="shared" si="11"/>
        <v>7093</v>
      </c>
      <c r="H66" s="5">
        <f t="shared" si="11"/>
        <v>7078</v>
      </c>
      <c r="I66" s="5">
        <f t="shared" si="11"/>
        <v>7221</v>
      </c>
      <c r="J66" s="5">
        <f t="shared" si="11"/>
        <v>6216</v>
      </c>
      <c r="K66" s="5">
        <f t="shared" si="11"/>
        <v>6986</v>
      </c>
      <c r="L66" s="5">
        <f t="shared" si="11"/>
        <v>7523</v>
      </c>
      <c r="M66" s="5">
        <f t="shared" si="11"/>
        <v>8142</v>
      </c>
      <c r="N66" s="5">
        <f t="shared" si="11"/>
        <v>7431</v>
      </c>
    </row>
    <row r="67" spans="2:14" x14ac:dyDescent="0.3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</row>
  </sheetData>
  <pageMargins left="0.7" right="0.7" top="0.75" bottom="0.75" header="0.3" footer="0.3"/>
  <pageSetup orientation="portrait" horizontalDpi="4294967294" verticalDpi="4294967294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18"/>
  <sheetViews>
    <sheetView workbookViewId="0">
      <selection activeCell="C22" sqref="C22"/>
    </sheetView>
  </sheetViews>
  <sheetFormatPr defaultColWidth="9.140625" defaultRowHeight="15" x14ac:dyDescent="0.25"/>
  <cols>
    <col min="1" max="1" width="9.140625" style="243"/>
    <col min="2" max="2" width="1.7109375" style="243" customWidth="1"/>
    <col min="3" max="3" width="40.7109375" style="243" customWidth="1"/>
    <col min="4" max="4" width="12.7109375" style="244" customWidth="1"/>
    <col min="5" max="5" width="15.7109375" style="244" customWidth="1"/>
    <col min="6" max="6" width="18.7109375" style="244" customWidth="1"/>
    <col min="7" max="7" width="1.7109375" style="243" customWidth="1"/>
    <col min="8" max="16384" width="9.140625" style="243"/>
  </cols>
  <sheetData>
    <row r="4" spans="3:6" thickBot="1" x14ac:dyDescent="0.4"/>
    <row r="5" spans="3:6" thickBot="1" x14ac:dyDescent="0.4">
      <c r="C5" s="246" t="s">
        <v>233</v>
      </c>
      <c r="D5" s="251" t="s">
        <v>186</v>
      </c>
      <c r="E5" s="251" t="s">
        <v>220</v>
      </c>
      <c r="F5" s="252" t="s">
        <v>221</v>
      </c>
    </row>
    <row r="6" spans="3:6" ht="14.45" x14ac:dyDescent="0.35">
      <c r="C6" s="83" t="s">
        <v>222</v>
      </c>
      <c r="D6" s="253"/>
      <c r="E6" s="253">
        <v>1</v>
      </c>
      <c r="F6" s="254">
        <v>1.5</v>
      </c>
    </row>
    <row r="7" spans="3:6" ht="14.45" x14ac:dyDescent="0.35">
      <c r="C7" s="83" t="s">
        <v>223</v>
      </c>
      <c r="D7" s="253">
        <v>0.25</v>
      </c>
      <c r="E7" s="253">
        <v>1.75</v>
      </c>
      <c r="F7" s="254">
        <v>1.5</v>
      </c>
    </row>
    <row r="8" spans="3:6" ht="14.45" x14ac:dyDescent="0.35">
      <c r="C8" s="83" t="s">
        <v>224</v>
      </c>
      <c r="D8" s="253"/>
      <c r="E8" s="253">
        <v>2.75</v>
      </c>
      <c r="F8" s="254">
        <v>1.2</v>
      </c>
    </row>
    <row r="9" spans="3:6" ht="14.45" x14ac:dyDescent="0.35">
      <c r="C9" s="83" t="s">
        <v>225</v>
      </c>
      <c r="D9" s="253">
        <v>18.649999999999999</v>
      </c>
      <c r="E9" s="253">
        <v>24.85</v>
      </c>
      <c r="F9" s="254">
        <v>18.5</v>
      </c>
    </row>
    <row r="10" spans="3:6" ht="14.45" x14ac:dyDescent="0.35">
      <c r="C10" s="83" t="s">
        <v>226</v>
      </c>
      <c r="D10" s="253">
        <v>0.3</v>
      </c>
      <c r="E10" s="253">
        <v>0.3</v>
      </c>
      <c r="F10" s="254">
        <v>0.3</v>
      </c>
    </row>
    <row r="11" spans="3:6" ht="14.45" x14ac:dyDescent="0.35">
      <c r="C11" s="247" t="s">
        <v>227</v>
      </c>
      <c r="D11" s="255">
        <f>SUM(D6:D10)</f>
        <v>19.2</v>
      </c>
      <c r="E11" s="255">
        <f t="shared" ref="E11:F11" si="0">SUM(E6:E10)</f>
        <v>30.650000000000002</v>
      </c>
      <c r="F11" s="256">
        <f t="shared" si="0"/>
        <v>23</v>
      </c>
    </row>
    <row r="12" spans="3:6" ht="8.1" customHeight="1" x14ac:dyDescent="0.35">
      <c r="C12" s="83"/>
      <c r="D12" s="253"/>
      <c r="E12" s="253"/>
      <c r="F12" s="254"/>
    </row>
    <row r="13" spans="3:6" ht="14.45" x14ac:dyDescent="0.35">
      <c r="C13" s="83" t="s">
        <v>228</v>
      </c>
      <c r="D13" s="253"/>
      <c r="E13" s="253"/>
      <c r="F13" s="254"/>
    </row>
    <row r="14" spans="3:6" ht="14.45" x14ac:dyDescent="0.35">
      <c r="C14" s="245" t="s">
        <v>229</v>
      </c>
      <c r="D14" s="253">
        <v>32.76</v>
      </c>
      <c r="E14" s="253">
        <v>48</v>
      </c>
      <c r="F14" s="254">
        <v>56</v>
      </c>
    </row>
    <row r="15" spans="3:6" ht="14.45" x14ac:dyDescent="0.35">
      <c r="C15" s="245" t="s">
        <v>230</v>
      </c>
      <c r="D15" s="253">
        <v>4.78</v>
      </c>
      <c r="E15" s="253"/>
      <c r="F15" s="254">
        <v>4.78</v>
      </c>
    </row>
    <row r="16" spans="3:6" thickBot="1" x14ac:dyDescent="0.4">
      <c r="C16" s="245" t="s">
        <v>231</v>
      </c>
      <c r="D16" s="253">
        <v>7</v>
      </c>
      <c r="E16" s="253"/>
      <c r="F16" s="254">
        <v>7</v>
      </c>
    </row>
    <row r="17" spans="3:6" ht="14.45" x14ac:dyDescent="0.35">
      <c r="C17" s="248" t="s">
        <v>232</v>
      </c>
      <c r="D17" s="257">
        <f>SUM(D14:D16,D11)</f>
        <v>63.739999999999995</v>
      </c>
      <c r="E17" s="257">
        <f t="shared" ref="E17:F17" si="1">SUM(E14:E16,E11)</f>
        <v>78.650000000000006</v>
      </c>
      <c r="F17" s="258">
        <f t="shared" si="1"/>
        <v>90.78</v>
      </c>
    </row>
    <row r="18" spans="3:6" ht="8.1" customHeight="1" thickBot="1" x14ac:dyDescent="0.4">
      <c r="C18" s="84"/>
      <c r="D18" s="249"/>
      <c r="E18" s="249"/>
      <c r="F18" s="250"/>
    </row>
  </sheetData>
  <pageMargins left="0.7" right="0.7" top="0.75" bottom="0.75" header="0.3" footer="0.3"/>
  <pageSetup orientation="portrait" horizontalDpi="4294967294" verticalDpi="4294967294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53"/>
  <sheetViews>
    <sheetView workbookViewId="0">
      <selection activeCell="S14" sqref="S14"/>
    </sheetView>
  </sheetViews>
  <sheetFormatPr defaultRowHeight="15" x14ac:dyDescent="0.25"/>
  <cols>
    <col min="2" max="2" width="10.85546875" customWidth="1"/>
    <col min="3" max="3" width="9.140625" style="125"/>
    <col min="4" max="4" width="11.7109375" style="125" customWidth="1"/>
    <col min="5" max="5" width="9.140625" style="125"/>
    <col min="6" max="6" width="9.28515625" customWidth="1"/>
    <col min="7" max="7" width="10.140625" customWidth="1"/>
    <col min="8" max="8" width="16.7109375" customWidth="1"/>
    <col min="9" max="9" width="28.7109375" customWidth="1"/>
    <col min="10" max="10" width="12.7109375" customWidth="1"/>
    <col min="11" max="11" width="16.7109375" customWidth="1"/>
    <col min="12" max="12" width="1.7109375" style="125" customWidth="1"/>
    <col min="14" max="14" width="9.28515625" bestFit="1" customWidth="1"/>
    <col min="15" max="15" width="13.7109375" customWidth="1"/>
    <col min="16" max="17" width="12.7109375" customWidth="1"/>
    <col min="18" max="18" width="13.7109375" customWidth="1"/>
    <col min="19" max="23" width="12.7109375" customWidth="1"/>
    <col min="24" max="24" width="16" bestFit="1" customWidth="1"/>
    <col min="25" max="25" width="1.7109375" customWidth="1"/>
  </cols>
  <sheetData>
    <row r="2" spans="2:25" ht="14.45" x14ac:dyDescent="0.35">
      <c r="Q2" s="186" t="s">
        <v>149</v>
      </c>
      <c r="R2" s="217" t="s">
        <v>150</v>
      </c>
      <c r="S2" s="187" t="s">
        <v>151</v>
      </c>
    </row>
    <row r="3" spans="2:25" ht="7.5" customHeight="1" thickBot="1" x14ac:dyDescent="0.4"/>
    <row r="4" spans="2:25" thickBot="1" x14ac:dyDescent="0.4">
      <c r="N4" s="165"/>
      <c r="O4" s="211"/>
      <c r="P4" s="175"/>
      <c r="Q4" s="193" t="s">
        <v>159</v>
      </c>
      <c r="R4" s="192"/>
      <c r="S4" s="194"/>
      <c r="T4" s="191" t="s">
        <v>148</v>
      </c>
      <c r="U4" s="192"/>
      <c r="V4" s="191"/>
      <c r="W4" s="206"/>
      <c r="X4" s="176"/>
      <c r="Y4" s="177"/>
    </row>
    <row r="5" spans="2:25" s="148" customFormat="1" ht="30" customHeight="1" thickBot="1" x14ac:dyDescent="0.4">
      <c r="B5" s="165" t="s">
        <v>105</v>
      </c>
      <c r="C5" s="159" t="s">
        <v>106</v>
      </c>
      <c r="D5" s="159" t="s">
        <v>133</v>
      </c>
      <c r="E5" s="160" t="s">
        <v>108</v>
      </c>
      <c r="F5" s="168" t="s">
        <v>113</v>
      </c>
      <c r="G5" s="160" t="s">
        <v>109</v>
      </c>
      <c r="H5" s="161" t="s">
        <v>110</v>
      </c>
      <c r="I5" s="166" t="s">
        <v>107</v>
      </c>
      <c r="J5" s="167" t="s">
        <v>111</v>
      </c>
      <c r="K5" s="167" t="s">
        <v>112</v>
      </c>
      <c r="L5" s="169"/>
      <c r="N5" s="170" t="s">
        <v>105</v>
      </c>
      <c r="O5" s="212" t="s">
        <v>146</v>
      </c>
      <c r="P5" s="171" t="s">
        <v>147</v>
      </c>
      <c r="Q5" s="195" t="s">
        <v>160</v>
      </c>
      <c r="R5" s="173" t="s">
        <v>161</v>
      </c>
      <c r="S5" s="196" t="s">
        <v>162</v>
      </c>
      <c r="T5" s="172" t="s">
        <v>156</v>
      </c>
      <c r="U5" s="173" t="s">
        <v>157</v>
      </c>
      <c r="V5" s="172" t="s">
        <v>158</v>
      </c>
      <c r="W5" s="207" t="s">
        <v>163</v>
      </c>
      <c r="X5" s="172" t="s">
        <v>164</v>
      </c>
      <c r="Y5" s="174"/>
    </row>
    <row r="6" spans="2:25" ht="6.95" customHeight="1" x14ac:dyDescent="0.35">
      <c r="B6" s="126"/>
      <c r="C6" s="162"/>
      <c r="D6" s="162"/>
      <c r="E6" s="163"/>
      <c r="F6" s="144"/>
      <c r="G6" s="164"/>
      <c r="H6" s="128"/>
      <c r="I6" s="127"/>
      <c r="J6" s="129"/>
      <c r="K6" s="129"/>
      <c r="L6" s="130"/>
      <c r="N6" s="126"/>
      <c r="O6" s="213"/>
      <c r="P6" s="162"/>
      <c r="Q6" s="197"/>
      <c r="R6" s="144"/>
      <c r="S6" s="198"/>
      <c r="T6" s="128"/>
      <c r="U6" s="127"/>
      <c r="V6" s="129"/>
      <c r="W6" s="208"/>
      <c r="X6" s="129"/>
      <c r="Y6" s="130"/>
    </row>
    <row r="7" spans="2:25" ht="20.100000000000001" customHeight="1" x14ac:dyDescent="0.35">
      <c r="B7" s="131" t="s">
        <v>8</v>
      </c>
      <c r="C7" s="132">
        <v>40.155999999999999</v>
      </c>
      <c r="D7" s="132">
        <v>28.11</v>
      </c>
      <c r="E7" s="152">
        <v>0.105</v>
      </c>
      <c r="F7" s="145">
        <v>41835</v>
      </c>
      <c r="G7" s="178">
        <v>3</v>
      </c>
      <c r="H7" s="134" t="s">
        <v>115</v>
      </c>
      <c r="I7" s="133" t="s">
        <v>114</v>
      </c>
      <c r="J7" s="134" t="s">
        <v>116</v>
      </c>
      <c r="K7" s="134" t="s">
        <v>90</v>
      </c>
      <c r="L7" s="135"/>
      <c r="N7" s="181" t="s">
        <v>8</v>
      </c>
      <c r="O7" s="214" t="s">
        <v>151</v>
      </c>
      <c r="P7" s="149"/>
      <c r="Q7" s="199" t="s">
        <v>151</v>
      </c>
      <c r="R7" s="187" t="s">
        <v>151</v>
      </c>
      <c r="S7" s="218" t="s">
        <v>168</v>
      </c>
      <c r="T7" s="187" t="s">
        <v>151</v>
      </c>
      <c r="U7" s="187" t="s">
        <v>151</v>
      </c>
      <c r="V7" s="217" t="s">
        <v>150</v>
      </c>
      <c r="W7" s="209" t="s">
        <v>167</v>
      </c>
      <c r="X7" s="186" t="s">
        <v>115</v>
      </c>
      <c r="Y7" s="183"/>
    </row>
    <row r="8" spans="2:25" ht="20.100000000000001" customHeight="1" x14ac:dyDescent="0.35">
      <c r="B8" s="131" t="s">
        <v>9</v>
      </c>
      <c r="C8" s="132">
        <v>100</v>
      </c>
      <c r="D8" s="132">
        <v>20</v>
      </c>
      <c r="E8" s="152">
        <v>0.108</v>
      </c>
      <c r="F8" s="145">
        <v>41843</v>
      </c>
      <c r="G8" s="178">
        <v>2</v>
      </c>
      <c r="H8" s="134" t="s">
        <v>118</v>
      </c>
      <c r="I8" s="133" t="s">
        <v>117</v>
      </c>
      <c r="J8" s="134" t="s">
        <v>116</v>
      </c>
      <c r="K8" s="134" t="s">
        <v>89</v>
      </c>
      <c r="L8" s="135"/>
      <c r="N8" s="181" t="s">
        <v>9</v>
      </c>
      <c r="O8" s="214" t="s">
        <v>149</v>
      </c>
      <c r="P8" s="149"/>
      <c r="Q8" s="200" t="s">
        <v>149</v>
      </c>
      <c r="R8" s="186" t="s">
        <v>149</v>
      </c>
      <c r="S8" s="201" t="s">
        <v>166</v>
      </c>
      <c r="T8" s="186" t="s">
        <v>149</v>
      </c>
      <c r="U8" s="186" t="s">
        <v>149</v>
      </c>
      <c r="V8" s="186" t="s">
        <v>149</v>
      </c>
      <c r="W8" s="219" t="s">
        <v>165</v>
      </c>
      <c r="X8" s="185" t="s">
        <v>131</v>
      </c>
      <c r="Y8" s="183"/>
    </row>
    <row r="9" spans="2:25" ht="20.100000000000001" customHeight="1" x14ac:dyDescent="0.35">
      <c r="B9" s="131" t="s">
        <v>10</v>
      </c>
      <c r="C9" s="136">
        <v>205</v>
      </c>
      <c r="D9" s="136">
        <v>10</v>
      </c>
      <c r="E9" s="153">
        <v>0.11</v>
      </c>
      <c r="F9" s="146">
        <v>41893</v>
      </c>
      <c r="G9" s="179">
        <v>1.5</v>
      </c>
      <c r="H9" s="138" t="s">
        <v>120</v>
      </c>
      <c r="I9" s="137" t="s">
        <v>119</v>
      </c>
      <c r="J9" s="138" t="s">
        <v>121</v>
      </c>
      <c r="K9" s="138" t="s">
        <v>84</v>
      </c>
      <c r="L9" s="135"/>
      <c r="N9" s="181" t="s">
        <v>10</v>
      </c>
      <c r="O9" s="214" t="s">
        <v>150</v>
      </c>
      <c r="P9" s="190" t="s">
        <v>155</v>
      </c>
      <c r="Q9" s="220" t="s">
        <v>150</v>
      </c>
      <c r="R9" s="217" t="s">
        <v>150</v>
      </c>
      <c r="S9" s="218" t="s">
        <v>168</v>
      </c>
      <c r="T9" s="217" t="s">
        <v>150</v>
      </c>
      <c r="U9" s="217" t="s">
        <v>150</v>
      </c>
      <c r="V9" s="217" t="s">
        <v>150</v>
      </c>
      <c r="W9" s="209" t="s">
        <v>167</v>
      </c>
      <c r="X9" s="217" t="s">
        <v>120</v>
      </c>
      <c r="Y9" s="183"/>
    </row>
    <row r="10" spans="2:25" ht="20.100000000000001" customHeight="1" x14ac:dyDescent="0.35">
      <c r="B10" s="131" t="s">
        <v>11</v>
      </c>
      <c r="C10" s="132">
        <v>411.51</v>
      </c>
      <c r="D10" s="132">
        <v>65.417000000000002</v>
      </c>
      <c r="E10" s="152">
        <v>0.125</v>
      </c>
      <c r="F10" s="145">
        <v>41908</v>
      </c>
      <c r="G10" s="178">
        <v>5</v>
      </c>
      <c r="H10" s="134" t="s">
        <v>122</v>
      </c>
      <c r="I10" s="133" t="s">
        <v>119</v>
      </c>
      <c r="J10" s="134" t="s">
        <v>123</v>
      </c>
      <c r="K10" s="134" t="s">
        <v>85</v>
      </c>
      <c r="L10" s="135"/>
      <c r="N10" s="181" t="s">
        <v>11</v>
      </c>
      <c r="O10" s="214" t="s">
        <v>149</v>
      </c>
      <c r="P10" s="149"/>
      <c r="Q10" s="200" t="s">
        <v>149</v>
      </c>
      <c r="R10" s="186" t="s">
        <v>149</v>
      </c>
      <c r="S10" s="201" t="s">
        <v>166</v>
      </c>
      <c r="T10" s="186" t="s">
        <v>149</v>
      </c>
      <c r="U10" s="186" t="s">
        <v>149</v>
      </c>
      <c r="V10" s="186" t="s">
        <v>149</v>
      </c>
      <c r="W10" s="219" t="s">
        <v>165</v>
      </c>
      <c r="X10" s="217" t="s">
        <v>122</v>
      </c>
      <c r="Y10" s="183"/>
    </row>
    <row r="11" spans="2:25" ht="20.100000000000001" customHeight="1" x14ac:dyDescent="0.35">
      <c r="B11" s="131" t="s">
        <v>12</v>
      </c>
      <c r="C11" s="136">
        <v>162</v>
      </c>
      <c r="D11" s="136">
        <v>50</v>
      </c>
      <c r="E11" s="153">
        <v>7.1999999999999995E-2</v>
      </c>
      <c r="F11" s="146">
        <v>42073</v>
      </c>
      <c r="G11" s="179">
        <v>1</v>
      </c>
      <c r="H11" s="138" t="s">
        <v>125</v>
      </c>
      <c r="I11" s="137" t="s">
        <v>124</v>
      </c>
      <c r="J11" s="138" t="s">
        <v>126</v>
      </c>
      <c r="K11" s="138" t="s">
        <v>86</v>
      </c>
      <c r="L11" s="135"/>
      <c r="N11" s="181" t="s">
        <v>12</v>
      </c>
      <c r="O11" s="214" t="s">
        <v>150</v>
      </c>
      <c r="P11" s="150"/>
      <c r="Q11" s="220" t="s">
        <v>150</v>
      </c>
      <c r="R11" s="217" t="s">
        <v>150</v>
      </c>
      <c r="S11" s="218" t="s">
        <v>168</v>
      </c>
      <c r="T11" s="217" t="s">
        <v>150</v>
      </c>
      <c r="U11" s="217" t="s">
        <v>150</v>
      </c>
      <c r="V11" s="217" t="s">
        <v>150</v>
      </c>
      <c r="W11" s="219" t="s">
        <v>165</v>
      </c>
      <c r="X11" s="217" t="s">
        <v>125</v>
      </c>
      <c r="Y11" s="183"/>
    </row>
    <row r="12" spans="2:25" ht="20.100000000000001" customHeight="1" x14ac:dyDescent="0.35">
      <c r="B12" s="131" t="s">
        <v>13</v>
      </c>
      <c r="C12" s="136">
        <v>125</v>
      </c>
      <c r="D12" s="136">
        <v>90</v>
      </c>
      <c r="E12" s="153">
        <v>0.22</v>
      </c>
      <c r="F12" s="146">
        <v>42103</v>
      </c>
      <c r="G12" s="179">
        <v>3</v>
      </c>
      <c r="H12" s="138" t="s">
        <v>118</v>
      </c>
      <c r="I12" s="133" t="s">
        <v>117</v>
      </c>
      <c r="J12" s="134" t="s">
        <v>116</v>
      </c>
      <c r="K12" s="138" t="s">
        <v>127</v>
      </c>
      <c r="L12" s="135"/>
      <c r="N12" s="181" t="s">
        <v>13</v>
      </c>
      <c r="O12" s="214" t="s">
        <v>150</v>
      </c>
      <c r="P12" s="190" t="s">
        <v>155</v>
      </c>
      <c r="Q12" s="220" t="s">
        <v>150</v>
      </c>
      <c r="R12" s="217" t="s">
        <v>150</v>
      </c>
      <c r="S12" s="218" t="s">
        <v>168</v>
      </c>
      <c r="T12" s="217" t="s">
        <v>150</v>
      </c>
      <c r="U12" s="217" t="s">
        <v>150</v>
      </c>
      <c r="V12" s="217" t="s">
        <v>150</v>
      </c>
      <c r="W12" s="219" t="s">
        <v>165</v>
      </c>
      <c r="X12" s="186" t="s">
        <v>118</v>
      </c>
      <c r="Y12" s="183"/>
    </row>
    <row r="13" spans="2:25" ht="20.100000000000001" customHeight="1" x14ac:dyDescent="0.35">
      <c r="B13" s="131" t="s">
        <v>14</v>
      </c>
      <c r="C13" s="136">
        <v>31</v>
      </c>
      <c r="D13" s="136">
        <v>13</v>
      </c>
      <c r="E13" s="153">
        <v>0.11</v>
      </c>
      <c r="F13" s="146">
        <v>42109</v>
      </c>
      <c r="G13" s="179" t="s">
        <v>128</v>
      </c>
      <c r="H13" s="138" t="s">
        <v>118</v>
      </c>
      <c r="I13" s="133" t="s">
        <v>117</v>
      </c>
      <c r="J13" s="138" t="s">
        <v>129</v>
      </c>
      <c r="K13" s="138" t="s">
        <v>84</v>
      </c>
      <c r="L13" s="135"/>
      <c r="N13" s="181" t="s">
        <v>14</v>
      </c>
      <c r="O13" s="214" t="s">
        <v>151</v>
      </c>
      <c r="P13" s="190" t="s">
        <v>155</v>
      </c>
      <c r="Q13" s="199" t="s">
        <v>151</v>
      </c>
      <c r="R13" s="187" t="s">
        <v>151</v>
      </c>
      <c r="S13" s="218" t="s">
        <v>168</v>
      </c>
      <c r="T13" s="217" t="s">
        <v>150</v>
      </c>
      <c r="U13" s="186" t="s">
        <v>149</v>
      </c>
      <c r="V13" s="187" t="s">
        <v>151</v>
      </c>
      <c r="W13" s="209" t="s">
        <v>167</v>
      </c>
      <c r="X13" s="186" t="s">
        <v>118</v>
      </c>
      <c r="Y13" s="183"/>
    </row>
    <row r="14" spans="2:25" ht="20.100000000000001" customHeight="1" x14ac:dyDescent="0.35">
      <c r="B14" s="131" t="s">
        <v>15</v>
      </c>
      <c r="C14" s="136">
        <v>172</v>
      </c>
      <c r="D14" s="136">
        <v>75</v>
      </c>
      <c r="E14" s="153">
        <v>0.15939999999999999</v>
      </c>
      <c r="F14" s="146">
        <v>42163</v>
      </c>
      <c r="G14" s="179">
        <v>3</v>
      </c>
      <c r="H14" s="138" t="s">
        <v>118</v>
      </c>
      <c r="I14" s="137" t="s">
        <v>130</v>
      </c>
      <c r="J14" s="134" t="s">
        <v>116</v>
      </c>
      <c r="K14" s="138" t="s">
        <v>88</v>
      </c>
      <c r="L14" s="135"/>
      <c r="N14" s="181" t="s">
        <v>15</v>
      </c>
      <c r="O14" s="214" t="s">
        <v>150</v>
      </c>
      <c r="P14" s="190" t="s">
        <v>155</v>
      </c>
      <c r="Q14" s="220" t="s">
        <v>150</v>
      </c>
      <c r="R14" s="217" t="s">
        <v>150</v>
      </c>
      <c r="S14" s="218" t="s">
        <v>168</v>
      </c>
      <c r="T14" s="217" t="s">
        <v>150</v>
      </c>
      <c r="U14" s="217" t="s">
        <v>150</v>
      </c>
      <c r="V14" s="217" t="s">
        <v>150</v>
      </c>
      <c r="W14" s="221" t="s">
        <v>166</v>
      </c>
      <c r="X14" s="186" t="s">
        <v>118</v>
      </c>
      <c r="Y14" s="183"/>
    </row>
    <row r="15" spans="2:25" ht="20.100000000000001" customHeight="1" x14ac:dyDescent="0.35">
      <c r="B15" s="131" t="s">
        <v>78</v>
      </c>
      <c r="C15" s="136">
        <v>300</v>
      </c>
      <c r="D15" s="136">
        <v>15</v>
      </c>
      <c r="E15" s="153">
        <v>0.16500000000000001</v>
      </c>
      <c r="F15" s="146">
        <v>42278</v>
      </c>
      <c r="G15" s="179">
        <v>2</v>
      </c>
      <c r="H15" s="138" t="s">
        <v>131</v>
      </c>
      <c r="I15" s="133" t="s">
        <v>117</v>
      </c>
      <c r="J15" s="134" t="s">
        <v>116</v>
      </c>
      <c r="K15" s="138" t="s">
        <v>89</v>
      </c>
      <c r="L15" s="135"/>
      <c r="N15" s="181" t="s">
        <v>132</v>
      </c>
      <c r="O15" s="215" t="s">
        <v>154</v>
      </c>
      <c r="P15" s="150"/>
      <c r="Q15" s="202" t="s">
        <v>154</v>
      </c>
      <c r="R15" s="146" t="s">
        <v>154</v>
      </c>
      <c r="S15" s="203" t="s">
        <v>154</v>
      </c>
      <c r="T15" s="188" t="s">
        <v>154</v>
      </c>
      <c r="U15" s="188" t="s">
        <v>154</v>
      </c>
      <c r="V15" s="188" t="s">
        <v>154</v>
      </c>
      <c r="W15" s="221" t="s">
        <v>166</v>
      </c>
      <c r="X15" s="186" t="s">
        <v>118</v>
      </c>
      <c r="Y15" s="183"/>
    </row>
    <row r="16" spans="2:25" ht="20.100000000000001" customHeight="1" thickBot="1" x14ac:dyDescent="0.4">
      <c r="B16" s="131" t="s">
        <v>132</v>
      </c>
      <c r="C16" s="136">
        <v>34.5</v>
      </c>
      <c r="D16" s="136">
        <v>28.75</v>
      </c>
      <c r="E16" s="153">
        <v>0.189</v>
      </c>
      <c r="F16" s="146">
        <v>42278</v>
      </c>
      <c r="G16" s="179">
        <v>5</v>
      </c>
      <c r="H16" s="138" t="s">
        <v>118</v>
      </c>
      <c r="I16" s="133" t="s">
        <v>117</v>
      </c>
      <c r="J16" s="134" t="s">
        <v>123</v>
      </c>
      <c r="K16" s="138" t="s">
        <v>90</v>
      </c>
      <c r="L16" s="135"/>
      <c r="N16" s="182"/>
      <c r="O16" s="216"/>
      <c r="P16" s="151"/>
      <c r="Q16" s="204"/>
      <c r="R16" s="147"/>
      <c r="S16" s="205"/>
      <c r="T16" s="189"/>
      <c r="U16" s="189"/>
      <c r="V16" s="189"/>
      <c r="W16" s="210"/>
      <c r="X16" s="189"/>
      <c r="Y16" s="184"/>
    </row>
    <row r="17" spans="2:25" ht="6.95" customHeight="1" thickBot="1" x14ac:dyDescent="0.3">
      <c r="B17" s="139"/>
      <c r="C17" s="140"/>
      <c r="D17" s="140"/>
      <c r="E17" s="154"/>
      <c r="F17" s="147"/>
      <c r="G17" s="180"/>
      <c r="H17" s="142"/>
      <c r="I17" s="141"/>
      <c r="J17" s="142"/>
      <c r="K17" s="142"/>
      <c r="L17" s="143"/>
      <c r="O17" s="125"/>
      <c r="P17" s="125"/>
      <c r="Q17" s="125"/>
      <c r="Y17" s="125"/>
    </row>
    <row r="18" spans="2:25" x14ac:dyDescent="0.25">
      <c r="L18"/>
    </row>
    <row r="19" spans="2:25" x14ac:dyDescent="0.25">
      <c r="O19" s="125"/>
      <c r="P19" s="125"/>
      <c r="Q19" s="125"/>
      <c r="R19" t="s">
        <v>136</v>
      </c>
      <c r="Y19" s="125"/>
    </row>
    <row r="20" spans="2:25" x14ac:dyDescent="0.25">
      <c r="O20" t="s">
        <v>134</v>
      </c>
      <c r="P20" s="125"/>
      <c r="Q20" s="125"/>
      <c r="R20" s="103" t="s">
        <v>137</v>
      </c>
      <c r="T20" s="103" t="s">
        <v>138</v>
      </c>
      <c r="U20" s="103" t="s">
        <v>139</v>
      </c>
      <c r="V20" s="103" t="s">
        <v>140</v>
      </c>
      <c r="W20" s="103" t="s">
        <v>141</v>
      </c>
      <c r="X20" s="103"/>
      <c r="Y20" s="125"/>
    </row>
    <row r="21" spans="2:25" x14ac:dyDescent="0.25">
      <c r="O21" t="s">
        <v>149</v>
      </c>
      <c r="P21" s="125"/>
      <c r="Q21" s="125"/>
      <c r="R21" s="158" t="s">
        <v>142</v>
      </c>
      <c r="U21" s="158" t="s">
        <v>144</v>
      </c>
      <c r="Y21" s="125"/>
    </row>
    <row r="22" spans="2:25" x14ac:dyDescent="0.25">
      <c r="O22" t="s">
        <v>150</v>
      </c>
      <c r="P22" s="125"/>
      <c r="Q22" s="125"/>
      <c r="R22" s="158" t="s">
        <v>143</v>
      </c>
      <c r="U22" s="158" t="s">
        <v>145</v>
      </c>
      <c r="Y22" s="125"/>
    </row>
    <row r="23" spans="2:25" x14ac:dyDescent="0.25">
      <c r="O23" t="s">
        <v>151</v>
      </c>
      <c r="P23" s="125"/>
      <c r="Q23" s="125"/>
      <c r="Y23" s="125"/>
    </row>
    <row r="24" spans="2:25" x14ac:dyDescent="0.25">
      <c r="O24" t="s">
        <v>152</v>
      </c>
      <c r="P24" s="125"/>
      <c r="Q24" s="125"/>
      <c r="Y24" s="125"/>
    </row>
    <row r="25" spans="2:25" x14ac:dyDescent="0.25">
      <c r="O25" t="s">
        <v>153</v>
      </c>
      <c r="P25" s="125"/>
      <c r="Q25" s="125"/>
      <c r="Y25" s="125"/>
    </row>
    <row r="26" spans="2:25" x14ac:dyDescent="0.25">
      <c r="O26" s="89"/>
      <c r="P26" s="125"/>
      <c r="Q26" s="125"/>
      <c r="Y26" s="125"/>
    </row>
    <row r="27" spans="2:25" x14ac:dyDescent="0.25">
      <c r="O27" t="s">
        <v>135</v>
      </c>
      <c r="P27" s="125"/>
      <c r="Q27" s="125"/>
      <c r="Y27" s="125"/>
    </row>
    <row r="28" spans="2:25" ht="6.95" customHeight="1" x14ac:dyDescent="0.25"/>
    <row r="39" spans="3:3" x14ac:dyDescent="0.25">
      <c r="C39" s="156"/>
    </row>
    <row r="40" spans="3:3" x14ac:dyDescent="0.25">
      <c r="C40" s="156"/>
    </row>
    <row r="41" spans="3:3" x14ac:dyDescent="0.25">
      <c r="C41" s="156"/>
    </row>
    <row r="42" spans="3:3" x14ac:dyDescent="0.25">
      <c r="C42" s="156"/>
    </row>
    <row r="43" spans="3:3" x14ac:dyDescent="0.25">
      <c r="C43" s="155"/>
    </row>
    <row r="44" spans="3:3" x14ac:dyDescent="0.25">
      <c r="C44" s="155"/>
    </row>
    <row r="45" spans="3:3" x14ac:dyDescent="0.25">
      <c r="C45" s="156"/>
    </row>
    <row r="46" spans="3:3" x14ac:dyDescent="0.25">
      <c r="C46" s="157"/>
    </row>
    <row r="47" spans="3:3" x14ac:dyDescent="0.25">
      <c r="C47" s="157"/>
    </row>
    <row r="48" spans="3:3" x14ac:dyDescent="0.25">
      <c r="C48" s="156"/>
    </row>
    <row r="49" spans="3:3" x14ac:dyDescent="0.25">
      <c r="C49" s="156"/>
    </row>
    <row r="50" spans="3:3" x14ac:dyDescent="0.25">
      <c r="C50" s="157"/>
    </row>
    <row r="51" spans="3:3" x14ac:dyDescent="0.25">
      <c r="C51" s="157"/>
    </row>
    <row r="52" spans="3:3" x14ac:dyDescent="0.25">
      <c r="C52" s="156"/>
    </row>
    <row r="53" spans="3:3" x14ac:dyDescent="0.25">
      <c r="C53" s="156"/>
    </row>
  </sheetData>
  <pageMargins left="0.7" right="0.7" top="0.75" bottom="0.75" header="0.3" footer="0.3"/>
  <pageSetup orientation="portrait" horizontalDpi="4294967294" verticalDpi="4294967294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43"/>
  <sheetViews>
    <sheetView tabSelected="1" workbookViewId="0">
      <selection activeCell="T16" sqref="T16"/>
    </sheetView>
  </sheetViews>
  <sheetFormatPr defaultColWidth="9.140625" defaultRowHeight="15" x14ac:dyDescent="0.25"/>
  <cols>
    <col min="1" max="1" width="9.140625" style="243"/>
    <col min="2" max="2" width="9.28515625" style="243" customWidth="1"/>
    <col min="3" max="3" width="10.28515625" style="259" customWidth="1"/>
    <col min="4" max="4" width="11.28515625" style="259" customWidth="1"/>
    <col min="5" max="5" width="10.42578125" style="243" customWidth="1"/>
    <col min="6" max="6" width="25.28515625" style="243" customWidth="1"/>
    <col min="7" max="7" width="8.42578125" style="243" customWidth="1"/>
    <col min="8" max="8" width="8.85546875" style="243" customWidth="1"/>
    <col min="9" max="9" width="9.5703125" style="243" customWidth="1"/>
    <col min="10" max="10" width="16.42578125" style="243" customWidth="1"/>
    <col min="11" max="11" width="10.42578125" style="243" customWidth="1"/>
    <col min="12" max="12" width="23" style="259" customWidth="1"/>
    <col min="13" max="13" width="11" style="243" customWidth="1"/>
    <col min="14" max="16384" width="9.140625" style="243"/>
  </cols>
  <sheetData>
    <row r="1" spans="2:15" thickBot="1" x14ac:dyDescent="0.4"/>
    <row r="2" spans="2:15" ht="39.75" customHeight="1" thickBot="1" x14ac:dyDescent="0.4">
      <c r="B2" s="316" t="s">
        <v>105</v>
      </c>
      <c r="C2" s="317" t="s">
        <v>106</v>
      </c>
      <c r="D2" s="317" t="s">
        <v>237</v>
      </c>
      <c r="E2" s="317" t="s">
        <v>272</v>
      </c>
      <c r="F2" s="318" t="s">
        <v>107</v>
      </c>
      <c r="G2" s="319" t="s">
        <v>261</v>
      </c>
      <c r="H2" s="319" t="s">
        <v>262</v>
      </c>
      <c r="I2" s="319" t="s">
        <v>109</v>
      </c>
      <c r="J2" s="319" t="s">
        <v>110</v>
      </c>
      <c r="K2" s="320" t="s">
        <v>111</v>
      </c>
      <c r="L2" s="320" t="s">
        <v>112</v>
      </c>
      <c r="M2" s="321" t="s">
        <v>113</v>
      </c>
    </row>
    <row r="3" spans="2:15" ht="3.75" customHeight="1" x14ac:dyDescent="0.25">
      <c r="B3" s="126"/>
      <c r="C3" s="266"/>
      <c r="D3" s="266"/>
      <c r="E3" s="266"/>
      <c r="F3" s="127"/>
      <c r="G3" s="267"/>
      <c r="H3" s="267"/>
      <c r="I3" s="268"/>
      <c r="J3" s="128"/>
      <c r="K3" s="129"/>
      <c r="L3" s="129"/>
      <c r="M3" s="130"/>
    </row>
    <row r="4" spans="2:15" ht="15" customHeight="1" x14ac:dyDescent="0.25">
      <c r="B4" s="353" t="s">
        <v>8</v>
      </c>
      <c r="C4" s="354">
        <v>40.155999999999999</v>
      </c>
      <c r="D4" s="354">
        <v>28</v>
      </c>
      <c r="E4" s="354">
        <v>6.8460000000000001</v>
      </c>
      <c r="F4" s="355" t="s">
        <v>114</v>
      </c>
      <c r="G4" s="361">
        <v>0.10299999999999999</v>
      </c>
      <c r="H4" s="361" t="s">
        <v>252</v>
      </c>
      <c r="I4" s="366" t="s">
        <v>289</v>
      </c>
      <c r="J4" s="356" t="s">
        <v>115</v>
      </c>
      <c r="K4" s="356" t="s">
        <v>116</v>
      </c>
      <c r="L4" s="356" t="s">
        <v>235</v>
      </c>
      <c r="M4" s="357">
        <v>41835</v>
      </c>
    </row>
    <row r="5" spans="2:15" ht="15" customHeight="1" x14ac:dyDescent="0.25">
      <c r="B5" s="368" t="s">
        <v>278</v>
      </c>
      <c r="C5" s="369">
        <v>100</v>
      </c>
      <c r="D5" s="369">
        <v>20</v>
      </c>
      <c r="E5" s="369">
        <v>0</v>
      </c>
      <c r="F5" s="370" t="s">
        <v>117</v>
      </c>
      <c r="G5" s="371">
        <v>0.108</v>
      </c>
      <c r="H5" s="371" t="s">
        <v>252</v>
      </c>
      <c r="I5" s="372">
        <v>2</v>
      </c>
      <c r="J5" s="373" t="s">
        <v>118</v>
      </c>
      <c r="K5" s="373" t="s">
        <v>116</v>
      </c>
      <c r="L5" s="373" t="s">
        <v>89</v>
      </c>
      <c r="M5" s="374">
        <v>41843</v>
      </c>
      <c r="N5" s="322" t="s">
        <v>271</v>
      </c>
    </row>
    <row r="6" spans="2:15" ht="15" customHeight="1" x14ac:dyDescent="0.25">
      <c r="B6" s="368" t="s">
        <v>285</v>
      </c>
      <c r="C6" s="375">
        <v>205</v>
      </c>
      <c r="D6" s="375">
        <v>10</v>
      </c>
      <c r="E6" s="375">
        <v>0</v>
      </c>
      <c r="F6" s="376" t="s">
        <v>119</v>
      </c>
      <c r="G6" s="377">
        <v>0.11</v>
      </c>
      <c r="H6" s="371" t="s">
        <v>252</v>
      </c>
      <c r="I6" s="378" t="s">
        <v>288</v>
      </c>
      <c r="J6" s="379" t="s">
        <v>120</v>
      </c>
      <c r="K6" s="379" t="s">
        <v>121</v>
      </c>
      <c r="L6" s="379" t="s">
        <v>84</v>
      </c>
      <c r="M6" s="374">
        <v>41893</v>
      </c>
      <c r="N6" s="322" t="s">
        <v>271</v>
      </c>
    </row>
    <row r="7" spans="2:15" ht="15" customHeight="1" x14ac:dyDescent="0.25">
      <c r="B7" s="353" t="s">
        <v>11</v>
      </c>
      <c r="C7" s="354">
        <v>411.51</v>
      </c>
      <c r="D7" s="354">
        <v>65</v>
      </c>
      <c r="E7" s="354">
        <v>65</v>
      </c>
      <c r="F7" s="355" t="s">
        <v>119</v>
      </c>
      <c r="G7" s="361">
        <v>0.125</v>
      </c>
      <c r="H7" s="361" t="s">
        <v>252</v>
      </c>
      <c r="I7" s="362">
        <v>6.3</v>
      </c>
      <c r="J7" s="356" t="s">
        <v>122</v>
      </c>
      <c r="K7" s="356" t="s">
        <v>123</v>
      </c>
      <c r="L7" s="356" t="s">
        <v>85</v>
      </c>
      <c r="M7" s="357">
        <v>41908</v>
      </c>
    </row>
    <row r="8" spans="2:15" ht="15" customHeight="1" x14ac:dyDescent="0.25">
      <c r="B8" s="380" t="s">
        <v>279</v>
      </c>
      <c r="C8" s="381">
        <v>162</v>
      </c>
      <c r="D8" s="381">
        <v>50</v>
      </c>
      <c r="E8" s="381">
        <v>0</v>
      </c>
      <c r="F8" s="382" t="s">
        <v>124</v>
      </c>
      <c r="G8" s="383">
        <v>7.1999999999999995E-2</v>
      </c>
      <c r="H8" s="384" t="s">
        <v>252</v>
      </c>
      <c r="I8" s="385">
        <v>1</v>
      </c>
      <c r="J8" s="386" t="s">
        <v>125</v>
      </c>
      <c r="K8" s="386" t="s">
        <v>121</v>
      </c>
      <c r="L8" s="386" t="s">
        <v>86</v>
      </c>
      <c r="M8" s="387">
        <v>42073</v>
      </c>
      <c r="N8" s="322" t="s">
        <v>270</v>
      </c>
      <c r="O8" s="303"/>
    </row>
    <row r="9" spans="2:15" ht="15" customHeight="1" x14ac:dyDescent="0.25">
      <c r="B9" s="353" t="s">
        <v>13</v>
      </c>
      <c r="C9" s="358">
        <v>125</v>
      </c>
      <c r="D9" s="358">
        <v>90</v>
      </c>
      <c r="E9" s="358">
        <v>50</v>
      </c>
      <c r="F9" s="355" t="s">
        <v>274</v>
      </c>
      <c r="G9" s="363">
        <v>0.17</v>
      </c>
      <c r="H9" s="365" t="s">
        <v>273</v>
      </c>
      <c r="I9" s="364">
        <v>3</v>
      </c>
      <c r="J9" s="360" t="s">
        <v>118</v>
      </c>
      <c r="K9" s="356" t="s">
        <v>123</v>
      </c>
      <c r="L9" s="360" t="s">
        <v>87</v>
      </c>
      <c r="M9" s="357">
        <v>42103</v>
      </c>
    </row>
    <row r="10" spans="2:15" ht="15" customHeight="1" x14ac:dyDescent="0.25">
      <c r="B10" s="353" t="s">
        <v>14</v>
      </c>
      <c r="C10" s="358">
        <v>31</v>
      </c>
      <c r="D10" s="358">
        <v>13</v>
      </c>
      <c r="E10" s="358">
        <v>13</v>
      </c>
      <c r="F10" s="355" t="s">
        <v>274</v>
      </c>
      <c r="G10" s="363" t="s">
        <v>300</v>
      </c>
      <c r="H10" s="361" t="s">
        <v>252</v>
      </c>
      <c r="I10" s="366" t="s">
        <v>280</v>
      </c>
      <c r="J10" s="360" t="s">
        <v>118</v>
      </c>
      <c r="K10" s="360" t="s">
        <v>129</v>
      </c>
      <c r="L10" s="360" t="s">
        <v>84</v>
      </c>
      <c r="M10" s="357">
        <v>42109</v>
      </c>
    </row>
    <row r="11" spans="2:15" ht="15" customHeight="1" x14ac:dyDescent="0.25">
      <c r="B11" s="353" t="s">
        <v>15</v>
      </c>
      <c r="C11" s="358">
        <v>172</v>
      </c>
      <c r="D11" s="358">
        <v>84</v>
      </c>
      <c r="E11" s="358">
        <v>84</v>
      </c>
      <c r="F11" s="359" t="s">
        <v>275</v>
      </c>
      <c r="G11" s="363">
        <v>0.159</v>
      </c>
      <c r="H11" s="361" t="s">
        <v>252</v>
      </c>
      <c r="I11" s="364" t="s">
        <v>292</v>
      </c>
      <c r="J11" s="360" t="s">
        <v>118</v>
      </c>
      <c r="K11" s="356" t="s">
        <v>116</v>
      </c>
      <c r="L11" s="360" t="s">
        <v>88</v>
      </c>
      <c r="M11" s="357">
        <v>42163</v>
      </c>
    </row>
    <row r="12" spans="2:15" ht="15" customHeight="1" x14ac:dyDescent="0.25">
      <c r="B12" s="353" t="s">
        <v>78</v>
      </c>
      <c r="C12" s="358">
        <v>300</v>
      </c>
      <c r="D12" s="358">
        <v>15</v>
      </c>
      <c r="E12" s="358">
        <v>15</v>
      </c>
      <c r="F12" s="355" t="s">
        <v>117</v>
      </c>
      <c r="G12" s="363">
        <v>7.0000000000000007E-2</v>
      </c>
      <c r="H12" s="361" t="s">
        <v>253</v>
      </c>
      <c r="I12" s="364" t="s">
        <v>293</v>
      </c>
      <c r="J12" s="360" t="s">
        <v>131</v>
      </c>
      <c r="K12" s="356" t="s">
        <v>116</v>
      </c>
      <c r="L12" s="360" t="s">
        <v>89</v>
      </c>
      <c r="M12" s="357">
        <v>42278</v>
      </c>
    </row>
    <row r="13" spans="2:15" ht="15" customHeight="1" x14ac:dyDescent="0.25">
      <c r="B13" s="353" t="s">
        <v>186</v>
      </c>
      <c r="C13" s="358">
        <v>60</v>
      </c>
      <c r="D13" s="358">
        <v>20</v>
      </c>
      <c r="E13" s="358">
        <v>20</v>
      </c>
      <c r="F13" s="355" t="s">
        <v>276</v>
      </c>
      <c r="G13" s="363">
        <v>0.124</v>
      </c>
      <c r="H13" s="361" t="s">
        <v>253</v>
      </c>
      <c r="I13" s="364" t="s">
        <v>294</v>
      </c>
      <c r="J13" s="360" t="s">
        <v>118</v>
      </c>
      <c r="K13" s="356" t="s">
        <v>116</v>
      </c>
      <c r="L13" s="360" t="s">
        <v>235</v>
      </c>
      <c r="M13" s="357">
        <v>42324</v>
      </c>
    </row>
    <row r="14" spans="2:15" ht="15" customHeight="1" x14ac:dyDescent="0.25">
      <c r="B14" s="353" t="s">
        <v>132</v>
      </c>
      <c r="C14" s="358">
        <v>34.5</v>
      </c>
      <c r="D14" s="358">
        <v>35</v>
      </c>
      <c r="E14" s="358">
        <v>35</v>
      </c>
      <c r="F14" s="355" t="s">
        <v>277</v>
      </c>
      <c r="G14" s="363">
        <v>0.11799999999999999</v>
      </c>
      <c r="H14" s="363" t="s">
        <v>253</v>
      </c>
      <c r="I14" s="364" t="s">
        <v>295</v>
      </c>
      <c r="J14" s="360" t="s">
        <v>118</v>
      </c>
      <c r="K14" s="356" t="s">
        <v>123</v>
      </c>
      <c r="L14" s="360" t="s">
        <v>236</v>
      </c>
      <c r="M14" s="357">
        <v>42366</v>
      </c>
    </row>
    <row r="15" spans="2:15" ht="15" customHeight="1" x14ac:dyDescent="0.25">
      <c r="B15" s="353" t="s">
        <v>296</v>
      </c>
      <c r="C15" s="358">
        <v>500</v>
      </c>
      <c r="D15" s="358">
        <v>97</v>
      </c>
      <c r="E15" s="358">
        <v>97</v>
      </c>
      <c r="F15" s="355" t="s">
        <v>119</v>
      </c>
      <c r="G15" s="363">
        <v>9.4E-2</v>
      </c>
      <c r="H15" s="363" t="s">
        <v>252</v>
      </c>
      <c r="I15" s="364" t="s">
        <v>297</v>
      </c>
      <c r="J15" s="360" t="s">
        <v>118</v>
      </c>
      <c r="K15" s="356" t="s">
        <v>116</v>
      </c>
      <c r="L15" s="360" t="s">
        <v>87</v>
      </c>
      <c r="M15" s="357">
        <v>42354</v>
      </c>
    </row>
    <row r="16" spans="2:15" ht="15" customHeight="1" x14ac:dyDescent="0.25">
      <c r="B16" s="353" t="s">
        <v>266</v>
      </c>
      <c r="C16" s="358">
        <v>146</v>
      </c>
      <c r="D16" s="358">
        <v>73</v>
      </c>
      <c r="E16" s="358">
        <v>30.462</v>
      </c>
      <c r="F16" s="359" t="s">
        <v>267</v>
      </c>
      <c r="G16" s="363">
        <v>0.13100000000000001</v>
      </c>
      <c r="H16" s="363" t="s">
        <v>252</v>
      </c>
      <c r="I16" s="364" t="s">
        <v>289</v>
      </c>
      <c r="J16" s="360" t="s">
        <v>118</v>
      </c>
      <c r="K16" s="360" t="s">
        <v>116</v>
      </c>
      <c r="L16" s="360" t="s">
        <v>88</v>
      </c>
      <c r="M16" s="357">
        <v>42522</v>
      </c>
    </row>
    <row r="17" spans="2:14" ht="15" customHeight="1" x14ac:dyDescent="0.25">
      <c r="B17" s="367" t="s">
        <v>283</v>
      </c>
      <c r="C17" s="358">
        <v>365</v>
      </c>
      <c r="D17" s="358">
        <v>35</v>
      </c>
      <c r="E17" s="358">
        <v>35</v>
      </c>
      <c r="F17" s="359" t="s">
        <v>267</v>
      </c>
      <c r="G17" s="363">
        <v>9.0999999999999998E-2</v>
      </c>
      <c r="H17" s="363" t="s">
        <v>252</v>
      </c>
      <c r="I17" s="364" t="s">
        <v>298</v>
      </c>
      <c r="J17" s="360" t="s">
        <v>118</v>
      </c>
      <c r="K17" s="360" t="s">
        <v>116</v>
      </c>
      <c r="L17" s="360" t="s">
        <v>87</v>
      </c>
      <c r="M17" s="357">
        <v>42607</v>
      </c>
      <c r="N17" s="324"/>
    </row>
    <row r="18" spans="2:14" ht="15" customHeight="1" x14ac:dyDescent="0.25">
      <c r="B18" s="367" t="s">
        <v>284</v>
      </c>
      <c r="C18" s="358">
        <v>117</v>
      </c>
      <c r="D18" s="358">
        <v>43.957999999999998</v>
      </c>
      <c r="E18" s="358">
        <v>44.235999999999997</v>
      </c>
      <c r="F18" s="359" t="s">
        <v>282</v>
      </c>
      <c r="G18" s="363">
        <v>0.05</v>
      </c>
      <c r="H18" s="363" t="s">
        <v>253</v>
      </c>
      <c r="I18" s="364" t="s">
        <v>298</v>
      </c>
      <c r="J18" s="360" t="s">
        <v>118</v>
      </c>
      <c r="K18" s="360" t="s">
        <v>123</v>
      </c>
      <c r="L18" s="360" t="s">
        <v>281</v>
      </c>
      <c r="M18" s="357">
        <v>42642</v>
      </c>
      <c r="N18" s="324"/>
    </row>
    <row r="19" spans="2:14" ht="15" customHeight="1" thickBot="1" x14ac:dyDescent="0.3">
      <c r="B19" s="367" t="s">
        <v>287</v>
      </c>
      <c r="C19" s="358">
        <v>165</v>
      </c>
      <c r="D19" s="358">
        <v>66</v>
      </c>
      <c r="E19" s="358">
        <v>66.168000000000006</v>
      </c>
      <c r="F19" s="359" t="s">
        <v>267</v>
      </c>
      <c r="G19" s="363">
        <v>0.13500000000000001</v>
      </c>
      <c r="H19" s="363" t="s">
        <v>252</v>
      </c>
      <c r="I19" s="364" t="s">
        <v>295</v>
      </c>
      <c r="J19" s="360" t="s">
        <v>118</v>
      </c>
      <c r="K19" s="360" t="s">
        <v>129</v>
      </c>
      <c r="L19" s="360" t="s">
        <v>286</v>
      </c>
      <c r="M19" s="357">
        <v>42767</v>
      </c>
      <c r="N19" s="324"/>
    </row>
    <row r="20" spans="2:14" ht="12.75" customHeight="1" x14ac:dyDescent="0.25">
      <c r="B20" s="389" t="s">
        <v>290</v>
      </c>
      <c r="C20" s="389"/>
      <c r="D20" s="389"/>
      <c r="E20" s="389"/>
      <c r="F20" s="389"/>
      <c r="G20" s="389"/>
      <c r="H20" s="389"/>
      <c r="I20" s="389"/>
      <c r="J20" s="389"/>
      <c r="K20" s="389"/>
      <c r="L20" s="389"/>
      <c r="M20" s="389"/>
    </row>
    <row r="21" spans="2:14" ht="17.25" customHeight="1" x14ac:dyDescent="0.25">
      <c r="B21" s="390" t="s">
        <v>299</v>
      </c>
      <c r="C21" s="390"/>
      <c r="D21" s="390"/>
      <c r="E21" s="390"/>
      <c r="F21" s="390"/>
      <c r="G21" s="390"/>
      <c r="H21" s="390"/>
      <c r="I21" s="390"/>
      <c r="J21" s="390"/>
      <c r="K21" s="390"/>
      <c r="L21" s="390"/>
      <c r="M21" s="390"/>
    </row>
    <row r="22" spans="2:14" ht="17.25" customHeight="1" x14ac:dyDescent="0.25">
      <c r="B22" s="388"/>
      <c r="C22" s="388"/>
      <c r="D22" s="388"/>
      <c r="E22" s="137"/>
      <c r="F22" s="271"/>
      <c r="G22" s="269"/>
      <c r="H22" s="272"/>
      <c r="I22" s="138"/>
      <c r="J22" s="138"/>
      <c r="K22" s="138"/>
      <c r="L22" s="276"/>
      <c r="M22" s="277"/>
    </row>
    <row r="23" spans="2:14" x14ac:dyDescent="0.25">
      <c r="B23" s="323"/>
      <c r="C23" s="323"/>
      <c r="D23" s="323"/>
      <c r="E23" s="137"/>
      <c r="F23" s="271"/>
      <c r="G23" s="269"/>
      <c r="H23" s="272"/>
      <c r="I23" s="138"/>
      <c r="J23" s="138"/>
      <c r="K23" s="138"/>
      <c r="L23" s="276"/>
      <c r="M23" s="277"/>
    </row>
    <row r="24" spans="2:14" x14ac:dyDescent="0.25">
      <c r="B24" s="275"/>
      <c r="C24" s="136"/>
      <c r="D24" s="136"/>
      <c r="E24" s="137"/>
      <c r="F24" s="271"/>
      <c r="G24" s="269"/>
      <c r="H24" s="272"/>
      <c r="I24" s="138"/>
      <c r="J24" s="138"/>
      <c r="K24" s="138"/>
      <c r="L24" s="276"/>
      <c r="M24" s="277"/>
    </row>
    <row r="25" spans="2:14" x14ac:dyDescent="0.25">
      <c r="B25" s="134"/>
      <c r="C25" s="136"/>
      <c r="D25" s="136"/>
      <c r="E25" s="137"/>
      <c r="F25" s="271"/>
      <c r="G25" s="269"/>
      <c r="H25" s="272"/>
      <c r="I25" s="138"/>
      <c r="J25" s="138"/>
      <c r="K25" s="138"/>
      <c r="L25" s="276"/>
      <c r="M25" s="277"/>
    </row>
    <row r="26" spans="2:14" x14ac:dyDescent="0.25">
      <c r="B26" s="134"/>
      <c r="C26" s="136"/>
      <c r="D26" s="136"/>
      <c r="E26" s="137"/>
      <c r="F26" s="271"/>
      <c r="G26" s="269"/>
      <c r="H26" s="272"/>
      <c r="I26" s="138"/>
      <c r="J26" s="138"/>
      <c r="K26" s="138"/>
      <c r="L26" s="276"/>
      <c r="M26" s="277"/>
    </row>
    <row r="27" spans="2:14" x14ac:dyDescent="0.25">
      <c r="B27" s="134"/>
      <c r="C27" s="136"/>
      <c r="D27" s="136"/>
      <c r="E27" s="137"/>
      <c r="F27" s="271"/>
      <c r="G27" s="269"/>
      <c r="H27" s="272"/>
      <c r="I27" s="138"/>
      <c r="J27" s="138"/>
      <c r="K27" s="138"/>
      <c r="L27" s="276"/>
      <c r="M27" s="277"/>
    </row>
    <row r="28" spans="2:14" x14ac:dyDescent="0.25">
      <c r="B28" s="134"/>
      <c r="C28" s="136"/>
      <c r="D28" s="136"/>
      <c r="E28" s="137"/>
      <c r="F28" s="271"/>
      <c r="G28" s="269"/>
      <c r="H28" s="272"/>
      <c r="I28" s="138"/>
      <c r="J28" s="138"/>
      <c r="K28" s="138"/>
      <c r="L28" s="276"/>
      <c r="M28" s="277"/>
    </row>
    <row r="29" spans="2:14" ht="15.75" thickBot="1" x14ac:dyDescent="0.3">
      <c r="C29" s="243"/>
      <c r="D29" s="243"/>
      <c r="L29" s="243"/>
    </row>
    <row r="30" spans="2:14" ht="5.25" customHeight="1" thickBot="1" x14ac:dyDescent="0.3">
      <c r="B30" s="260" t="s">
        <v>105</v>
      </c>
      <c r="C30" s="261" t="s">
        <v>106</v>
      </c>
      <c r="D30" s="261" t="s">
        <v>237</v>
      </c>
      <c r="E30" s="262" t="s">
        <v>107</v>
      </c>
      <c r="F30" s="263" t="s">
        <v>261</v>
      </c>
      <c r="G30" s="263" t="s">
        <v>262</v>
      </c>
      <c r="H30" s="263" t="s">
        <v>109</v>
      </c>
      <c r="I30" s="263" t="s">
        <v>110</v>
      </c>
      <c r="J30" s="264" t="s">
        <v>111</v>
      </c>
      <c r="K30" s="264" t="s">
        <v>112</v>
      </c>
      <c r="L30" s="265" t="s">
        <v>113</v>
      </c>
    </row>
    <row r="31" spans="2:14" x14ac:dyDescent="0.25">
      <c r="B31" s="126"/>
      <c r="C31" s="266"/>
      <c r="D31" s="266"/>
      <c r="E31" s="127"/>
      <c r="F31" s="267"/>
      <c r="G31" s="267"/>
      <c r="H31" s="268"/>
      <c r="I31" s="128"/>
      <c r="J31" s="129"/>
      <c r="K31" s="129"/>
      <c r="L31" s="130"/>
    </row>
    <row r="32" spans="2:14" ht="38.25" x14ac:dyDescent="0.25">
      <c r="B32" s="131" t="s">
        <v>8</v>
      </c>
      <c r="C32" s="132">
        <v>40.155999999999999</v>
      </c>
      <c r="D32" s="132">
        <v>28.11</v>
      </c>
      <c r="E32" s="133" t="s">
        <v>114</v>
      </c>
      <c r="F32" s="269">
        <v>0.115</v>
      </c>
      <c r="G32" s="269" t="s">
        <v>252</v>
      </c>
      <c r="H32" s="270">
        <v>3</v>
      </c>
      <c r="I32" s="134" t="s">
        <v>115</v>
      </c>
      <c r="J32" s="134" t="s">
        <v>116</v>
      </c>
      <c r="K32" s="134" t="s">
        <v>235</v>
      </c>
      <c r="L32" s="135">
        <v>41835</v>
      </c>
    </row>
    <row r="33" spans="2:12" ht="25.5" x14ac:dyDescent="0.25">
      <c r="B33" s="131" t="s">
        <v>9</v>
      </c>
      <c r="C33" s="132">
        <v>100</v>
      </c>
      <c r="D33" s="132">
        <v>20</v>
      </c>
      <c r="E33" s="133" t="s">
        <v>117</v>
      </c>
      <c r="F33" s="269">
        <v>0.108</v>
      </c>
      <c r="G33" s="269" t="s">
        <v>252</v>
      </c>
      <c r="H33" s="270">
        <v>2</v>
      </c>
      <c r="I33" s="134" t="s">
        <v>118</v>
      </c>
      <c r="J33" s="134" t="s">
        <v>116</v>
      </c>
      <c r="K33" s="134" t="s">
        <v>89</v>
      </c>
      <c r="L33" s="135">
        <v>41843</v>
      </c>
    </row>
    <row r="34" spans="2:12" ht="38.25" x14ac:dyDescent="0.25">
      <c r="B34" s="131" t="s">
        <v>10</v>
      </c>
      <c r="C34" s="136">
        <v>205</v>
      </c>
      <c r="D34" s="136">
        <v>10</v>
      </c>
      <c r="E34" s="137" t="s">
        <v>119</v>
      </c>
      <c r="F34" s="271">
        <v>0.11</v>
      </c>
      <c r="G34" s="269" t="s">
        <v>252</v>
      </c>
      <c r="H34" s="272">
        <v>1.5</v>
      </c>
      <c r="I34" s="138" t="s">
        <v>120</v>
      </c>
      <c r="J34" s="138" t="s">
        <v>121</v>
      </c>
      <c r="K34" s="138" t="s">
        <v>84</v>
      </c>
      <c r="L34" s="135">
        <v>41893</v>
      </c>
    </row>
    <row r="35" spans="2:12" ht="15" customHeight="1" x14ac:dyDescent="0.25">
      <c r="B35" s="131" t="s">
        <v>11</v>
      </c>
      <c r="C35" s="132">
        <v>411.51</v>
      </c>
      <c r="D35" s="132">
        <v>65.417000000000002</v>
      </c>
      <c r="E35" s="133" t="s">
        <v>119</v>
      </c>
      <c r="F35" s="269">
        <v>0.125</v>
      </c>
      <c r="G35" s="269" t="s">
        <v>252</v>
      </c>
      <c r="H35" s="270">
        <v>5</v>
      </c>
      <c r="I35" s="134" t="s">
        <v>122</v>
      </c>
      <c r="J35" s="134" t="s">
        <v>123</v>
      </c>
      <c r="K35" s="134" t="s">
        <v>85</v>
      </c>
      <c r="L35" s="135">
        <v>41908</v>
      </c>
    </row>
    <row r="36" spans="2:12" ht="51" x14ac:dyDescent="0.25">
      <c r="B36" s="131" t="s">
        <v>12</v>
      </c>
      <c r="C36" s="136">
        <v>162</v>
      </c>
      <c r="D36" s="136">
        <v>50</v>
      </c>
      <c r="E36" s="137" t="s">
        <v>124</v>
      </c>
      <c r="F36" s="271">
        <v>7.1999999999999995E-2</v>
      </c>
      <c r="G36" s="269" t="s">
        <v>252</v>
      </c>
      <c r="H36" s="272">
        <v>1</v>
      </c>
      <c r="I36" s="138" t="s">
        <v>125</v>
      </c>
      <c r="J36" s="138" t="s">
        <v>126</v>
      </c>
      <c r="K36" s="138" t="s">
        <v>86</v>
      </c>
      <c r="L36" s="135">
        <v>42073</v>
      </c>
    </row>
    <row r="37" spans="2:12" ht="25.5" x14ac:dyDescent="0.25">
      <c r="B37" s="131" t="s">
        <v>13</v>
      </c>
      <c r="C37" s="136">
        <v>125</v>
      </c>
      <c r="D37" s="136">
        <v>90</v>
      </c>
      <c r="E37" s="133" t="s">
        <v>117</v>
      </c>
      <c r="F37" s="271">
        <v>0.17</v>
      </c>
      <c r="G37" s="271" t="s">
        <v>253</v>
      </c>
      <c r="H37" s="272">
        <v>3</v>
      </c>
      <c r="I37" s="138" t="s">
        <v>118</v>
      </c>
      <c r="J37" s="134" t="s">
        <v>123</v>
      </c>
      <c r="K37" s="138" t="s">
        <v>87</v>
      </c>
      <c r="L37" s="135">
        <v>42103</v>
      </c>
    </row>
    <row r="38" spans="2:12" ht="25.5" x14ac:dyDescent="0.25">
      <c r="B38" s="131" t="s">
        <v>14</v>
      </c>
      <c r="C38" s="136">
        <v>31</v>
      </c>
      <c r="D38" s="136">
        <v>13</v>
      </c>
      <c r="E38" s="133" t="s">
        <v>117</v>
      </c>
      <c r="F38" s="271">
        <v>0.24</v>
      </c>
      <c r="G38" s="269" t="s">
        <v>252</v>
      </c>
      <c r="H38" s="272" t="s">
        <v>128</v>
      </c>
      <c r="I38" s="138" t="s">
        <v>118</v>
      </c>
      <c r="J38" s="138" t="s">
        <v>129</v>
      </c>
      <c r="K38" s="138" t="s">
        <v>84</v>
      </c>
      <c r="L38" s="135">
        <v>42109</v>
      </c>
    </row>
    <row r="39" spans="2:12" ht="38.25" x14ac:dyDescent="0.25">
      <c r="B39" s="131" t="s">
        <v>15</v>
      </c>
      <c r="C39" s="136">
        <v>172</v>
      </c>
      <c r="D39" s="136">
        <v>80</v>
      </c>
      <c r="E39" s="137" t="s">
        <v>130</v>
      </c>
      <c r="F39" s="271">
        <v>0.15939999999999999</v>
      </c>
      <c r="G39" s="269" t="s">
        <v>252</v>
      </c>
      <c r="H39" s="272">
        <v>3</v>
      </c>
      <c r="I39" s="138" t="s">
        <v>118</v>
      </c>
      <c r="J39" s="134" t="s">
        <v>116</v>
      </c>
      <c r="K39" s="138" t="s">
        <v>88</v>
      </c>
      <c r="L39" s="135">
        <v>42163</v>
      </c>
    </row>
    <row r="40" spans="2:12" ht="25.5" x14ac:dyDescent="0.25">
      <c r="B40" s="131" t="s">
        <v>78</v>
      </c>
      <c r="C40" s="136">
        <v>300</v>
      </c>
      <c r="D40" s="136">
        <v>15</v>
      </c>
      <c r="E40" s="133" t="s">
        <v>117</v>
      </c>
      <c r="F40" s="271">
        <v>7.0000000000000007E-2</v>
      </c>
      <c r="G40" s="269" t="s">
        <v>253</v>
      </c>
      <c r="H40" s="272">
        <v>2</v>
      </c>
      <c r="I40" s="138" t="s">
        <v>131</v>
      </c>
      <c r="J40" s="134" t="s">
        <v>116</v>
      </c>
      <c r="K40" s="138" t="s">
        <v>89</v>
      </c>
      <c r="L40" s="135">
        <v>42278</v>
      </c>
    </row>
    <row r="41" spans="2:12" ht="38.25" x14ac:dyDescent="0.25">
      <c r="B41" s="131" t="s">
        <v>186</v>
      </c>
      <c r="C41" s="136">
        <v>60</v>
      </c>
      <c r="D41" s="136">
        <v>20</v>
      </c>
      <c r="E41" s="133" t="s">
        <v>130</v>
      </c>
      <c r="F41" s="271">
        <v>0.125</v>
      </c>
      <c r="G41" s="269" t="s">
        <v>253</v>
      </c>
      <c r="H41" s="272">
        <v>5</v>
      </c>
      <c r="I41" s="138" t="s">
        <v>118</v>
      </c>
      <c r="J41" s="134" t="s">
        <v>116</v>
      </c>
      <c r="K41" s="138" t="s">
        <v>235</v>
      </c>
      <c r="L41" s="135">
        <v>42324</v>
      </c>
    </row>
    <row r="42" spans="2:12" ht="15" customHeight="1" x14ac:dyDescent="0.25">
      <c r="B42" s="131" t="s">
        <v>132</v>
      </c>
      <c r="C42" s="136">
        <v>34.5</v>
      </c>
      <c r="D42" s="136">
        <v>34.5</v>
      </c>
      <c r="E42" s="133" t="s">
        <v>117</v>
      </c>
      <c r="F42" s="271">
        <v>0.11799999999999999</v>
      </c>
      <c r="G42" s="271" t="s">
        <v>253</v>
      </c>
      <c r="H42" s="272">
        <v>5</v>
      </c>
      <c r="I42" s="138" t="s">
        <v>118</v>
      </c>
      <c r="J42" s="134" t="s">
        <v>123</v>
      </c>
      <c r="K42" s="138" t="s">
        <v>236</v>
      </c>
      <c r="L42" s="135">
        <v>42366</v>
      </c>
    </row>
    <row r="43" spans="2:12" ht="39" thickBot="1" x14ac:dyDescent="0.3">
      <c r="B43" s="139" t="s">
        <v>241</v>
      </c>
      <c r="C43" s="140">
        <v>421</v>
      </c>
      <c r="D43" s="140">
        <v>80</v>
      </c>
      <c r="E43" s="141" t="s">
        <v>130</v>
      </c>
      <c r="F43" s="273">
        <v>0.108</v>
      </c>
      <c r="G43" s="273" t="s">
        <v>252</v>
      </c>
      <c r="H43" s="274">
        <v>2</v>
      </c>
      <c r="I43" s="142" t="s">
        <v>118</v>
      </c>
      <c r="J43" s="142" t="s">
        <v>116</v>
      </c>
      <c r="K43" s="142" t="s">
        <v>87</v>
      </c>
      <c r="L43" s="143">
        <v>42354</v>
      </c>
    </row>
  </sheetData>
  <mergeCells count="3">
    <mergeCell ref="B22:D22"/>
    <mergeCell ref="B20:M20"/>
    <mergeCell ref="B21:M21"/>
  </mergeCells>
  <pageMargins left="0.25" right="0.25" top="0.75" bottom="0.75" header="0.3" footer="0.3"/>
  <pageSetup scale="83" orientation="landscape" horizontalDpi="4294967294" vertic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9"/>
  <sheetViews>
    <sheetView zoomScale="70" zoomScaleNormal="70" workbookViewId="0">
      <pane xSplit="2" ySplit="20" topLeftCell="C232" activePane="bottomRight" state="frozen"/>
      <selection pane="topRight" activeCell="C1" sqref="C1"/>
      <selection pane="bottomLeft" activeCell="A21" sqref="A21"/>
      <selection pane="bottomRight" activeCell="D249" sqref="D249"/>
    </sheetView>
  </sheetViews>
  <sheetFormatPr defaultRowHeight="15" outlineLevelRow="1" x14ac:dyDescent="0.25"/>
  <cols>
    <col min="2" max="2" width="11.140625" style="2" customWidth="1"/>
    <col min="3" max="18" width="9.140625" style="1"/>
  </cols>
  <sheetData>
    <row r="1" spans="2:18" s="243" customFormat="1" ht="14.45" x14ac:dyDescent="0.35">
      <c r="B1" s="241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</row>
    <row r="2" spans="2:18" s="243" customFormat="1" ht="14.45" x14ac:dyDescent="0.35">
      <c r="B2" s="241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</row>
    <row r="3" spans="2:18" s="243" customFormat="1" ht="14.45" x14ac:dyDescent="0.35">
      <c r="B3" s="241"/>
      <c r="C3" s="242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</row>
    <row r="4" spans="2:18" s="243" customFormat="1" ht="14.45" x14ac:dyDescent="0.35">
      <c r="B4" s="241"/>
      <c r="C4" s="242"/>
      <c r="D4" s="242"/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2"/>
      <c r="Q4" s="242"/>
      <c r="R4" s="242"/>
    </row>
    <row r="5" spans="2:18" s="243" customFormat="1" ht="14.45" x14ac:dyDescent="0.35">
      <c r="B5" s="241"/>
      <c r="C5" s="242"/>
      <c r="D5" s="242"/>
      <c r="E5" s="242"/>
      <c r="F5" s="242"/>
      <c r="G5" s="242"/>
      <c r="H5" s="242"/>
      <c r="I5" s="242"/>
      <c r="J5" s="242"/>
      <c r="K5" s="242"/>
      <c r="L5" s="242"/>
      <c r="M5" s="242"/>
      <c r="N5" s="242"/>
      <c r="O5" s="242"/>
      <c r="P5" s="242"/>
      <c r="Q5" s="242"/>
      <c r="R5" s="242"/>
    </row>
    <row r="6" spans="2:18" s="243" customFormat="1" ht="14.45" x14ac:dyDescent="0.35">
      <c r="B6" s="241"/>
      <c r="C6" s="242"/>
      <c r="D6" s="242"/>
      <c r="E6" s="242"/>
      <c r="F6" s="242"/>
      <c r="G6" s="242"/>
      <c r="H6" s="242"/>
      <c r="I6" s="242"/>
      <c r="J6" s="242"/>
      <c r="K6" s="242"/>
      <c r="L6" s="242"/>
      <c r="M6" s="242"/>
      <c r="N6" s="242"/>
      <c r="O6" s="242"/>
      <c r="P6" s="242"/>
      <c r="Q6" s="242"/>
      <c r="R6" s="242"/>
    </row>
    <row r="7" spans="2:18" s="243" customFormat="1" ht="14.45" x14ac:dyDescent="0.35">
      <c r="B7" s="241"/>
      <c r="C7" s="242"/>
      <c r="D7" s="242"/>
      <c r="E7" s="242"/>
      <c r="F7" s="242"/>
      <c r="G7" s="242"/>
      <c r="H7" s="242"/>
      <c r="I7" s="242"/>
      <c r="J7" s="242"/>
      <c r="K7" s="242"/>
      <c r="L7" s="242"/>
      <c r="M7" s="242"/>
      <c r="N7" s="242"/>
      <c r="O7" s="242"/>
      <c r="P7" s="242"/>
      <c r="Q7" s="242"/>
      <c r="R7" s="242"/>
    </row>
    <row r="8" spans="2:18" s="243" customFormat="1" ht="14.45" x14ac:dyDescent="0.35">
      <c r="B8" s="241"/>
      <c r="C8" s="242"/>
      <c r="D8" s="242"/>
      <c r="E8" s="242"/>
      <c r="F8" s="242"/>
      <c r="G8" s="242"/>
      <c r="H8" s="242"/>
      <c r="I8" s="242"/>
      <c r="J8" s="242"/>
      <c r="K8" s="242"/>
      <c r="L8" s="242"/>
      <c r="M8" s="242"/>
      <c r="N8" s="242"/>
      <c r="O8" s="242"/>
      <c r="P8" s="242"/>
      <c r="Q8" s="242"/>
      <c r="R8" s="242"/>
    </row>
    <row r="9" spans="2:18" s="243" customFormat="1" ht="14.45" x14ac:dyDescent="0.35">
      <c r="B9" s="241"/>
      <c r="C9" s="242"/>
      <c r="D9" s="242"/>
      <c r="E9" s="242"/>
      <c r="F9" s="242"/>
      <c r="G9" s="242"/>
      <c r="H9" s="242"/>
      <c r="I9" s="242"/>
      <c r="J9" s="242"/>
      <c r="K9" s="242"/>
      <c r="L9" s="242"/>
      <c r="M9" s="242"/>
      <c r="N9" s="242"/>
      <c r="O9" s="242"/>
      <c r="P9" s="242"/>
      <c r="Q9" s="242"/>
      <c r="R9" s="242"/>
    </row>
    <row r="10" spans="2:18" s="243" customFormat="1" ht="14.45" x14ac:dyDescent="0.35">
      <c r="B10" s="241"/>
      <c r="C10" s="242"/>
      <c r="D10" s="242"/>
      <c r="E10" s="242"/>
      <c r="F10" s="242"/>
      <c r="G10" s="242"/>
      <c r="H10" s="242"/>
      <c r="I10" s="242"/>
      <c r="J10" s="242"/>
      <c r="K10" s="242"/>
      <c r="L10" s="242"/>
      <c r="M10" s="242"/>
      <c r="N10" s="242"/>
      <c r="O10" s="242"/>
      <c r="P10" s="242"/>
      <c r="Q10" s="242"/>
      <c r="R10" s="242"/>
    </row>
    <row r="11" spans="2:18" s="243" customFormat="1" ht="14.45" x14ac:dyDescent="0.35">
      <c r="B11" s="241"/>
      <c r="C11" s="242"/>
      <c r="D11" s="242"/>
      <c r="E11" s="242"/>
      <c r="F11" s="242"/>
      <c r="G11" s="242"/>
      <c r="H11" s="242"/>
      <c r="I11" s="242"/>
      <c r="J11" s="242"/>
      <c r="K11" s="242"/>
      <c r="L11" s="242"/>
      <c r="M11" s="242"/>
      <c r="N11" s="242"/>
      <c r="O11" s="242"/>
      <c r="P11" s="242"/>
      <c r="Q11" s="242"/>
      <c r="R11" s="242"/>
    </row>
    <row r="12" spans="2:18" s="243" customFormat="1" ht="14.45" x14ac:dyDescent="0.35">
      <c r="B12" s="241"/>
      <c r="C12" s="242"/>
      <c r="D12" s="242"/>
      <c r="E12" s="242"/>
      <c r="F12" s="242"/>
      <c r="G12" s="242"/>
      <c r="H12" s="242"/>
      <c r="I12" s="242"/>
      <c r="J12" s="242"/>
      <c r="K12" s="242"/>
      <c r="L12" s="242"/>
      <c r="M12" s="242"/>
      <c r="N12" s="242"/>
      <c r="O12" s="242"/>
      <c r="P12" s="242"/>
      <c r="Q12" s="242"/>
      <c r="R12" s="242"/>
    </row>
    <row r="13" spans="2:18" s="243" customFormat="1" ht="14.45" x14ac:dyDescent="0.35">
      <c r="B13" s="241"/>
      <c r="C13" s="242"/>
      <c r="D13" s="242"/>
      <c r="E13" s="242"/>
      <c r="F13" s="242"/>
      <c r="G13" s="242"/>
      <c r="H13" s="242"/>
      <c r="I13" s="242"/>
      <c r="J13" s="242"/>
      <c r="K13" s="242"/>
      <c r="L13" s="242"/>
      <c r="M13" s="242"/>
      <c r="N13" s="242"/>
      <c r="O13" s="242"/>
      <c r="P13" s="242"/>
      <c r="Q13" s="242"/>
      <c r="R13" s="242"/>
    </row>
    <row r="14" spans="2:18" s="243" customFormat="1" ht="14.45" x14ac:dyDescent="0.35">
      <c r="B14" s="241"/>
      <c r="C14" s="242"/>
      <c r="D14" s="242"/>
      <c r="E14" s="242"/>
      <c r="F14" s="242"/>
      <c r="G14" s="242"/>
      <c r="H14" s="242"/>
      <c r="I14" s="242"/>
      <c r="J14" s="242"/>
      <c r="K14" s="242"/>
      <c r="L14" s="242"/>
      <c r="M14" s="242"/>
      <c r="N14" s="242"/>
      <c r="O14" s="242"/>
      <c r="P14" s="242"/>
      <c r="Q14" s="242"/>
      <c r="R14" s="242"/>
    </row>
    <row r="15" spans="2:18" s="243" customFormat="1" ht="14.45" x14ac:dyDescent="0.35">
      <c r="B15" s="241"/>
      <c r="C15" s="242"/>
      <c r="D15" s="242"/>
      <c r="E15" s="242"/>
      <c r="F15" s="242"/>
      <c r="G15" s="242"/>
      <c r="H15" s="242"/>
      <c r="I15" s="242"/>
      <c r="J15" s="242"/>
      <c r="K15" s="242"/>
      <c r="L15" s="242"/>
      <c r="M15" s="242"/>
      <c r="N15" s="242"/>
      <c r="O15" s="242"/>
      <c r="P15" s="242"/>
      <c r="Q15" s="242"/>
      <c r="R15" s="242"/>
    </row>
    <row r="16" spans="2:18" s="243" customFormat="1" ht="14.45" x14ac:dyDescent="0.35">
      <c r="B16" s="241"/>
      <c r="C16" s="242"/>
      <c r="D16" s="242"/>
      <c r="E16" s="242"/>
      <c r="F16" s="242"/>
      <c r="G16" s="242"/>
      <c r="H16" s="242"/>
      <c r="I16" s="242"/>
      <c r="J16" s="242"/>
      <c r="K16" s="242"/>
      <c r="L16" s="242"/>
      <c r="M16" s="242"/>
      <c r="N16" s="242"/>
      <c r="O16" s="242"/>
      <c r="P16" s="242"/>
      <c r="Q16" s="242"/>
      <c r="R16" s="242"/>
    </row>
    <row r="17" spans="1:20" s="243" customFormat="1" ht="14.45" x14ac:dyDescent="0.35">
      <c r="B17" s="241"/>
      <c r="C17" s="242"/>
      <c r="D17" s="242"/>
      <c r="E17" s="242"/>
      <c r="F17" s="242"/>
      <c r="G17" s="242"/>
      <c r="H17" s="242"/>
      <c r="I17" s="242"/>
      <c r="J17" s="242"/>
      <c r="K17" s="242"/>
      <c r="L17" s="242"/>
      <c r="M17" s="242"/>
      <c r="N17" s="242"/>
      <c r="O17" s="242"/>
      <c r="P17" s="242"/>
      <c r="Q17" s="242"/>
      <c r="R17" s="242"/>
    </row>
    <row r="18" spans="1:20" s="243" customFormat="1" ht="14.45" x14ac:dyDescent="0.35">
      <c r="B18" s="241"/>
      <c r="C18" s="242"/>
      <c r="D18" s="242"/>
      <c r="E18" s="242"/>
      <c r="F18" s="242"/>
      <c r="G18" s="242"/>
      <c r="H18" s="242"/>
      <c r="I18" s="242"/>
      <c r="J18" s="242"/>
      <c r="K18" s="242"/>
      <c r="L18" s="242"/>
      <c r="M18" s="242"/>
      <c r="N18" s="242"/>
      <c r="O18" s="242"/>
      <c r="P18" s="242"/>
      <c r="Q18" s="242"/>
      <c r="R18" s="242"/>
    </row>
    <row r="19" spans="1:20" ht="14.45" x14ac:dyDescent="0.35">
      <c r="F19" s="1" t="s">
        <v>8</v>
      </c>
      <c r="G19" s="1" t="s">
        <v>9</v>
      </c>
      <c r="H19" s="1" t="s">
        <v>10</v>
      </c>
      <c r="I19" s="1" t="s">
        <v>11</v>
      </c>
      <c r="J19" s="1" t="s">
        <v>12</v>
      </c>
      <c r="K19" s="1" t="s">
        <v>13</v>
      </c>
      <c r="L19" s="1" t="s">
        <v>14</v>
      </c>
      <c r="M19" s="1" t="s">
        <v>15</v>
      </c>
      <c r="N19" s="1" t="s">
        <v>28</v>
      </c>
      <c r="O19" s="1" t="s">
        <v>186</v>
      </c>
      <c r="P19" s="1" t="s">
        <v>132</v>
      </c>
      <c r="Q19" s="1" t="s">
        <v>241</v>
      </c>
      <c r="T19" t="s">
        <v>21</v>
      </c>
    </row>
    <row r="20" spans="1:20" ht="14.45" x14ac:dyDescent="0.35">
      <c r="B20" s="2" t="s">
        <v>0</v>
      </c>
      <c r="C20" s="1" t="s">
        <v>238</v>
      </c>
      <c r="D20" s="1" t="s">
        <v>1</v>
      </c>
      <c r="E20" s="1" t="s">
        <v>239</v>
      </c>
      <c r="F20" s="1" t="s">
        <v>3</v>
      </c>
      <c r="G20" s="1" t="s">
        <v>4</v>
      </c>
      <c r="H20" s="1" t="s">
        <v>5</v>
      </c>
      <c r="I20" s="1" t="s">
        <v>6</v>
      </c>
      <c r="J20" s="1" t="s">
        <v>16</v>
      </c>
      <c r="K20" s="1" t="s">
        <v>17</v>
      </c>
      <c r="L20" s="1" t="s">
        <v>18</v>
      </c>
      <c r="M20" s="1" t="s">
        <v>19</v>
      </c>
      <c r="N20" s="1" t="s">
        <v>20</v>
      </c>
      <c r="O20" s="1" t="s">
        <v>27</v>
      </c>
      <c r="P20" s="1" t="s">
        <v>185</v>
      </c>
      <c r="Q20" s="1" t="s">
        <v>240</v>
      </c>
      <c r="T20" t="s">
        <v>27</v>
      </c>
    </row>
    <row r="21" spans="1:20" ht="14.45" hidden="1" outlineLevel="1" x14ac:dyDescent="0.35">
      <c r="A21">
        <v>35461</v>
      </c>
      <c r="B21" s="2">
        <v>35461</v>
      </c>
      <c r="C21" s="1">
        <v>9.0200000000000002E-2</v>
      </c>
      <c r="D21" s="1">
        <v>8.5000000000000006E-2</v>
      </c>
      <c r="E21" s="1" t="s">
        <v>2</v>
      </c>
    </row>
    <row r="22" spans="1:20" ht="14.45" hidden="1" outlineLevel="1" x14ac:dyDescent="0.35">
      <c r="A22">
        <v>35489</v>
      </c>
      <c r="B22" s="2">
        <v>35489</v>
      </c>
      <c r="C22" s="1">
        <v>9.2200000000000004E-2</v>
      </c>
      <c r="D22" s="1">
        <v>8.0799999999999997E-2</v>
      </c>
      <c r="E22" s="1" t="s">
        <v>2</v>
      </c>
    </row>
    <row r="23" spans="1:20" ht="14.45" hidden="1" outlineLevel="1" x14ac:dyDescent="0.35">
      <c r="A23">
        <v>35520</v>
      </c>
      <c r="B23" s="2">
        <v>35520</v>
      </c>
      <c r="C23" s="1">
        <v>9.0499999999999997E-2</v>
      </c>
      <c r="D23" s="1">
        <v>8.4699999999999998E-2</v>
      </c>
      <c r="E23" s="1" t="s">
        <v>2</v>
      </c>
    </row>
    <row r="24" spans="1:20" ht="14.45" hidden="1" outlineLevel="1" x14ac:dyDescent="0.35">
      <c r="A24">
        <v>35550</v>
      </c>
      <c r="B24" s="2">
        <v>35550</v>
      </c>
      <c r="C24" s="1">
        <v>9.0399999999999994E-2</v>
      </c>
      <c r="D24" s="1">
        <v>8.5300000000000001E-2</v>
      </c>
      <c r="E24" s="1" t="s">
        <v>2</v>
      </c>
    </row>
    <row r="25" spans="1:20" ht="14.45" hidden="1" outlineLevel="1" x14ac:dyDescent="0.35">
      <c r="A25">
        <v>35581</v>
      </c>
      <c r="B25" s="2">
        <v>35581</v>
      </c>
      <c r="C25" s="1">
        <v>9.1200000000000003E-2</v>
      </c>
      <c r="D25" s="1">
        <v>8.77E-2</v>
      </c>
      <c r="E25" s="1" t="s">
        <v>2</v>
      </c>
    </row>
    <row r="26" spans="1:20" ht="14.45" hidden="1" outlineLevel="1" x14ac:dyDescent="0.35">
      <c r="A26">
        <v>35611</v>
      </c>
      <c r="B26" s="2">
        <v>35611</v>
      </c>
      <c r="C26" s="1">
        <v>9.1899999999999996E-2</v>
      </c>
      <c r="D26" s="1">
        <v>8.5999999999999993E-2</v>
      </c>
      <c r="E26" s="1">
        <v>9.0499999999999997E-2</v>
      </c>
    </row>
    <row r="27" spans="1:20" ht="14.45" hidden="1" outlineLevel="1" x14ac:dyDescent="0.35">
      <c r="A27">
        <v>35642</v>
      </c>
      <c r="B27" s="2">
        <v>35642</v>
      </c>
      <c r="C27" s="1">
        <v>9.2499999999999999E-2</v>
      </c>
      <c r="D27" s="1">
        <v>8.5300000000000001E-2</v>
      </c>
      <c r="E27" s="1">
        <v>9.1399999999999995E-2</v>
      </c>
    </row>
    <row r="28" spans="1:20" ht="14.45" hidden="1" outlineLevel="1" x14ac:dyDescent="0.35">
      <c r="A28">
        <v>35673</v>
      </c>
      <c r="B28" s="2">
        <v>35673</v>
      </c>
      <c r="C28" s="1">
        <v>9.06E-2</v>
      </c>
      <c r="D28" s="1">
        <v>8.5199999999999998E-2</v>
      </c>
      <c r="E28" s="1">
        <v>9.0800000000000006E-2</v>
      </c>
    </row>
    <row r="29" spans="1:20" ht="14.45" hidden="1" outlineLevel="1" x14ac:dyDescent="0.35">
      <c r="A29">
        <v>35703</v>
      </c>
      <c r="B29" s="2">
        <v>35703</v>
      </c>
      <c r="C29" s="1">
        <v>9.0300000000000005E-2</v>
      </c>
      <c r="D29" s="1">
        <v>8.5599999999999996E-2</v>
      </c>
      <c r="E29" s="1">
        <v>9.1700000000000004E-2</v>
      </c>
    </row>
    <row r="30" spans="1:20" ht="14.45" hidden="1" outlineLevel="1" x14ac:dyDescent="0.35">
      <c r="A30">
        <v>35734</v>
      </c>
      <c r="B30" s="2">
        <v>35734</v>
      </c>
      <c r="C30" s="1">
        <v>0.09</v>
      </c>
      <c r="D30" s="1">
        <v>8.5999999999999993E-2</v>
      </c>
      <c r="E30" s="1">
        <v>8.8400000000000006E-2</v>
      </c>
    </row>
    <row r="31" spans="1:20" ht="14.45" hidden="1" outlineLevel="1" x14ac:dyDescent="0.35">
      <c r="A31">
        <v>35764</v>
      </c>
      <c r="B31" s="2">
        <v>35764</v>
      </c>
      <c r="C31" s="1">
        <v>9.11E-2</v>
      </c>
      <c r="D31" s="1">
        <v>8.6599999999999996E-2</v>
      </c>
      <c r="E31" s="1">
        <v>8.8300000000000003E-2</v>
      </c>
    </row>
    <row r="32" spans="1:20" ht="14.45" hidden="1" outlineLevel="1" x14ac:dyDescent="0.35">
      <c r="A32">
        <v>35795</v>
      </c>
      <c r="B32" s="2">
        <v>35795</v>
      </c>
      <c r="C32" s="1">
        <v>9.06E-2</v>
      </c>
      <c r="D32" s="1">
        <v>8.6599999999999996E-2</v>
      </c>
      <c r="E32" s="1">
        <v>8.6400000000000005E-2</v>
      </c>
    </row>
    <row r="33" spans="1:5" ht="14.45" hidden="1" outlineLevel="1" x14ac:dyDescent="0.35">
      <c r="A33">
        <v>35826</v>
      </c>
      <c r="B33" s="2">
        <v>35826</v>
      </c>
      <c r="C33" s="1">
        <v>8.9700000000000002E-2</v>
      </c>
      <c r="D33" s="1">
        <v>8.6300000000000002E-2</v>
      </c>
      <c r="E33" s="1">
        <v>8.5099999999999995E-2</v>
      </c>
    </row>
    <row r="34" spans="1:5" ht="14.45" hidden="1" outlineLevel="1" x14ac:dyDescent="0.35">
      <c r="A34">
        <v>35854</v>
      </c>
      <c r="B34" s="2">
        <v>35854</v>
      </c>
      <c r="C34" s="1">
        <v>8.8499999999999995E-2</v>
      </c>
      <c r="D34" s="1">
        <v>8.5500000000000007E-2</v>
      </c>
      <c r="E34" s="1">
        <v>8.5900000000000004E-2</v>
      </c>
    </row>
    <row r="35" spans="1:5" ht="14.45" hidden="1" outlineLevel="1" x14ac:dyDescent="0.35">
      <c r="A35">
        <v>35885</v>
      </c>
      <c r="B35" s="2">
        <v>35885</v>
      </c>
      <c r="C35" s="1">
        <v>8.8300000000000003E-2</v>
      </c>
      <c r="D35" s="1">
        <v>8.5599999999999996E-2</v>
      </c>
      <c r="E35" s="1">
        <v>8.6300000000000002E-2</v>
      </c>
    </row>
    <row r="36" spans="1:5" ht="14.45" hidden="1" outlineLevel="1" x14ac:dyDescent="0.35">
      <c r="A36">
        <v>35915</v>
      </c>
      <c r="B36" s="2">
        <v>35915</v>
      </c>
      <c r="C36" s="1">
        <v>8.8099999999999998E-2</v>
      </c>
      <c r="D36" s="1">
        <v>8.5199999999999998E-2</v>
      </c>
      <c r="E36" s="1">
        <v>8.6400000000000005E-2</v>
      </c>
    </row>
    <row r="37" spans="1:5" ht="14.45" hidden="1" outlineLevel="1" x14ac:dyDescent="0.35">
      <c r="A37">
        <v>35946</v>
      </c>
      <c r="B37" s="2">
        <v>35946</v>
      </c>
      <c r="C37" s="1">
        <v>8.8700000000000001E-2</v>
      </c>
      <c r="D37" s="1">
        <v>8.5500000000000007E-2</v>
      </c>
      <c r="E37" s="1">
        <v>8.6300000000000002E-2</v>
      </c>
    </row>
    <row r="38" spans="1:5" ht="14.45" hidden="1" outlineLevel="1" x14ac:dyDescent="0.35">
      <c r="A38">
        <v>35976</v>
      </c>
      <c r="B38" s="2">
        <v>35976</v>
      </c>
      <c r="C38" s="1">
        <v>8.8400000000000006E-2</v>
      </c>
      <c r="D38" s="1">
        <v>8.48E-2</v>
      </c>
      <c r="E38" s="1">
        <v>8.6300000000000002E-2</v>
      </c>
    </row>
    <row r="39" spans="1:5" ht="14.45" hidden="1" outlineLevel="1" x14ac:dyDescent="0.35">
      <c r="A39">
        <v>36007</v>
      </c>
      <c r="B39" s="2">
        <v>36007</v>
      </c>
      <c r="C39" s="1">
        <v>8.8800000000000004E-2</v>
      </c>
      <c r="D39" s="1">
        <v>8.5000000000000006E-2</v>
      </c>
      <c r="E39" s="1">
        <v>8.7099999999999997E-2</v>
      </c>
    </row>
    <row r="40" spans="1:5" ht="14.45" hidden="1" outlineLevel="1" x14ac:dyDescent="0.35">
      <c r="A40">
        <v>36038</v>
      </c>
      <c r="B40" s="2">
        <v>36038</v>
      </c>
      <c r="C40" s="1">
        <v>8.9099999999999999E-2</v>
      </c>
      <c r="D40" s="1">
        <v>8.4599999999999995E-2</v>
      </c>
      <c r="E40" s="1">
        <v>8.5999999999999993E-2</v>
      </c>
    </row>
    <row r="41" spans="1:5" ht="14.45" hidden="1" outlineLevel="1" x14ac:dyDescent="0.35">
      <c r="A41">
        <v>36068</v>
      </c>
      <c r="B41" s="2">
        <v>36068</v>
      </c>
      <c r="C41" s="1">
        <v>8.8700000000000001E-2</v>
      </c>
      <c r="D41" s="1">
        <v>8.5300000000000001E-2</v>
      </c>
      <c r="E41" s="1">
        <v>8.8200000000000001E-2</v>
      </c>
    </row>
    <row r="42" spans="1:5" ht="14.45" hidden="1" outlineLevel="1" x14ac:dyDescent="0.35">
      <c r="A42">
        <v>36099</v>
      </c>
      <c r="B42" s="2">
        <v>36099</v>
      </c>
      <c r="C42" s="1">
        <v>8.8400000000000006E-2</v>
      </c>
      <c r="D42" s="1">
        <v>8.6400000000000005E-2</v>
      </c>
      <c r="E42" s="1">
        <v>8.7900000000000006E-2</v>
      </c>
    </row>
    <row r="43" spans="1:5" ht="14.45" hidden="1" outlineLevel="1" x14ac:dyDescent="0.35">
      <c r="A43">
        <v>36129</v>
      </c>
      <c r="B43" s="2">
        <v>36129</v>
      </c>
      <c r="C43" s="1">
        <v>8.8599999999999998E-2</v>
      </c>
      <c r="D43" s="1">
        <v>8.9099999999999999E-2</v>
      </c>
      <c r="E43" s="1">
        <v>9.2799999999999994E-2</v>
      </c>
    </row>
    <row r="44" spans="1:5" ht="14.45" hidden="1" outlineLevel="1" x14ac:dyDescent="0.35">
      <c r="A44">
        <v>36160</v>
      </c>
      <c r="B44" s="2">
        <v>36160</v>
      </c>
      <c r="C44" s="1">
        <v>9.01E-2</v>
      </c>
      <c r="D44" s="1">
        <v>9.01E-2</v>
      </c>
      <c r="E44" s="1">
        <v>9.4500000000000001E-2</v>
      </c>
    </row>
    <row r="45" spans="1:5" ht="14.45" hidden="1" outlineLevel="1" x14ac:dyDescent="0.35">
      <c r="A45">
        <v>36191</v>
      </c>
      <c r="B45" s="2">
        <v>36191</v>
      </c>
      <c r="C45" s="1">
        <v>8.9700000000000002E-2</v>
      </c>
      <c r="D45" s="1">
        <v>8.9800000000000005E-2</v>
      </c>
      <c r="E45" s="1">
        <v>9.4399999999999998E-2</v>
      </c>
    </row>
    <row r="46" spans="1:5" ht="14.45" hidden="1" outlineLevel="1" x14ac:dyDescent="0.35">
      <c r="A46">
        <v>36219</v>
      </c>
      <c r="B46" s="2">
        <v>36219</v>
      </c>
      <c r="C46" s="1">
        <v>8.8900000000000007E-2</v>
      </c>
      <c r="D46" s="1">
        <v>8.6999999999999994E-2</v>
      </c>
      <c r="E46" s="1">
        <v>9.1600000000000001E-2</v>
      </c>
    </row>
    <row r="47" spans="1:5" ht="14.45" hidden="1" outlineLevel="1" x14ac:dyDescent="0.35">
      <c r="A47">
        <v>36250</v>
      </c>
      <c r="B47" s="2">
        <v>36250</v>
      </c>
      <c r="C47" s="1">
        <v>8.8200000000000001E-2</v>
      </c>
      <c r="D47" s="1">
        <v>8.5500000000000007E-2</v>
      </c>
      <c r="E47" s="1">
        <v>8.9499999999999996E-2</v>
      </c>
    </row>
    <row r="48" spans="1:5" ht="14.45" hidden="1" outlineLevel="1" x14ac:dyDescent="0.35">
      <c r="A48">
        <v>36280</v>
      </c>
      <c r="B48" s="2">
        <v>36280</v>
      </c>
      <c r="C48" s="1">
        <v>8.8900000000000007E-2</v>
      </c>
      <c r="D48" s="1">
        <v>8.5699999999999998E-2</v>
      </c>
      <c r="E48" s="1">
        <v>8.7900000000000006E-2</v>
      </c>
    </row>
    <row r="49" spans="1:5" ht="14.45" hidden="1" outlineLevel="1" x14ac:dyDescent="0.35">
      <c r="A49">
        <v>36311</v>
      </c>
      <c r="B49" s="2">
        <v>36311</v>
      </c>
      <c r="C49" s="1">
        <v>8.8499999999999995E-2</v>
      </c>
      <c r="D49" s="1">
        <v>8.5699999999999998E-2</v>
      </c>
      <c r="E49" s="1">
        <v>8.8499999999999995E-2</v>
      </c>
    </row>
    <row r="50" spans="1:5" ht="14.45" hidden="1" outlineLevel="1" x14ac:dyDescent="0.35">
      <c r="A50">
        <v>36341</v>
      </c>
      <c r="B50" s="2">
        <v>36341</v>
      </c>
      <c r="C50" s="1">
        <v>8.8900000000000007E-2</v>
      </c>
      <c r="D50" s="1">
        <v>8.6499999999999994E-2</v>
      </c>
      <c r="E50" s="1">
        <v>8.8200000000000001E-2</v>
      </c>
    </row>
    <row r="51" spans="1:5" ht="14.45" hidden="1" outlineLevel="1" x14ac:dyDescent="0.35">
      <c r="A51">
        <v>36372</v>
      </c>
      <c r="B51" s="2">
        <v>36372</v>
      </c>
      <c r="C51" s="1">
        <v>8.9700000000000002E-2</v>
      </c>
      <c r="D51" s="1">
        <v>8.7599999999999997E-2</v>
      </c>
      <c r="E51" s="1">
        <v>8.9499999999999996E-2</v>
      </c>
    </row>
    <row r="52" spans="1:5" ht="14.45" hidden="1" outlineLevel="1" x14ac:dyDescent="0.35">
      <c r="A52">
        <v>36403</v>
      </c>
      <c r="B52" s="2">
        <v>36403</v>
      </c>
      <c r="C52" s="1">
        <v>9.06E-2</v>
      </c>
      <c r="D52" s="1">
        <v>8.9300000000000004E-2</v>
      </c>
      <c r="E52" s="1">
        <v>8.9099999999999999E-2</v>
      </c>
    </row>
    <row r="53" spans="1:5" ht="14.45" hidden="1" outlineLevel="1" x14ac:dyDescent="0.35">
      <c r="A53">
        <v>36433</v>
      </c>
      <c r="B53" s="2">
        <v>36433</v>
      </c>
      <c r="C53" s="1">
        <v>9.1999999999999998E-2</v>
      </c>
      <c r="D53" s="1">
        <v>9.1800000000000007E-2</v>
      </c>
      <c r="E53" s="1">
        <v>9.2499999999999999E-2</v>
      </c>
    </row>
    <row r="54" spans="1:5" ht="14.45" hidden="1" outlineLevel="1" x14ac:dyDescent="0.35">
      <c r="A54">
        <v>36464</v>
      </c>
      <c r="B54" s="2">
        <v>36464</v>
      </c>
      <c r="C54" s="1">
        <v>9.5699999999999993E-2</v>
      </c>
      <c r="D54" s="1">
        <v>9.6799999999999997E-2</v>
      </c>
      <c r="E54" s="1">
        <v>9.8299999999999998E-2</v>
      </c>
    </row>
    <row r="55" spans="1:5" ht="14.45" hidden="1" outlineLevel="1" x14ac:dyDescent="0.35">
      <c r="A55">
        <v>36494</v>
      </c>
      <c r="B55" s="2">
        <v>36494</v>
      </c>
      <c r="C55" s="1">
        <v>9.8500000000000004E-2</v>
      </c>
      <c r="D55" s="1">
        <v>9.8400000000000001E-2</v>
      </c>
      <c r="E55" s="1">
        <v>0.1004</v>
      </c>
    </row>
    <row r="56" spans="1:5" ht="14.45" hidden="1" outlineLevel="1" x14ac:dyDescent="0.35">
      <c r="A56">
        <v>36525</v>
      </c>
      <c r="B56" s="2">
        <v>36525</v>
      </c>
      <c r="C56" s="1">
        <v>0.10150000000000001</v>
      </c>
      <c r="D56" s="1">
        <v>0.1008</v>
      </c>
      <c r="E56" s="1">
        <v>0.1014</v>
      </c>
    </row>
    <row r="57" spans="1:5" ht="14.45" hidden="1" outlineLevel="1" x14ac:dyDescent="0.35">
      <c r="A57">
        <v>36556</v>
      </c>
      <c r="B57" s="2">
        <v>36556</v>
      </c>
      <c r="C57" s="1">
        <v>0.10100000000000001</v>
      </c>
      <c r="D57" s="1">
        <v>9.9500000000000005E-2</v>
      </c>
      <c r="E57" s="1">
        <v>0.10009999999999999</v>
      </c>
    </row>
    <row r="58" spans="1:5" ht="14.45" hidden="1" outlineLevel="1" x14ac:dyDescent="0.35">
      <c r="A58">
        <v>36585</v>
      </c>
      <c r="B58" s="2">
        <v>36585</v>
      </c>
      <c r="C58" s="1">
        <v>0.10150000000000001</v>
      </c>
      <c r="D58" s="1">
        <v>9.8100000000000007E-2</v>
      </c>
      <c r="E58" s="1">
        <v>9.7799999999999998E-2</v>
      </c>
    </row>
    <row r="59" spans="1:5" ht="14.45" hidden="1" outlineLevel="1" x14ac:dyDescent="0.35">
      <c r="A59">
        <v>36616</v>
      </c>
      <c r="B59" s="2">
        <v>36616</v>
      </c>
      <c r="C59" s="1">
        <v>0.1016</v>
      </c>
      <c r="D59" s="1">
        <v>9.7799999999999998E-2</v>
      </c>
      <c r="E59" s="1">
        <v>9.8199999999999996E-2</v>
      </c>
    </row>
    <row r="60" spans="1:5" ht="14.45" hidden="1" outlineLevel="1" x14ac:dyDescent="0.35">
      <c r="A60">
        <v>36646</v>
      </c>
      <c r="B60" s="2">
        <v>36646</v>
      </c>
      <c r="C60" s="1">
        <v>0.1027</v>
      </c>
      <c r="D60" s="1">
        <v>9.8100000000000007E-2</v>
      </c>
      <c r="E60" s="1">
        <v>9.9299999999999999E-2</v>
      </c>
    </row>
    <row r="61" spans="1:5" ht="14.45" hidden="1" outlineLevel="1" x14ac:dyDescent="0.35">
      <c r="A61">
        <v>36677</v>
      </c>
      <c r="B61" s="2">
        <v>36677</v>
      </c>
      <c r="C61" s="1">
        <v>0.1048</v>
      </c>
      <c r="D61" s="1">
        <v>0.10059999999999999</v>
      </c>
      <c r="E61" s="1">
        <v>0.1013</v>
      </c>
    </row>
    <row r="62" spans="1:5" ht="14.45" hidden="1" outlineLevel="1" x14ac:dyDescent="0.35">
      <c r="A62">
        <v>36707</v>
      </c>
      <c r="B62" s="2">
        <v>36707</v>
      </c>
      <c r="C62" s="1">
        <v>0.1079</v>
      </c>
      <c r="D62" s="1">
        <v>0.1057</v>
      </c>
      <c r="E62" s="1">
        <v>0.10680000000000001</v>
      </c>
    </row>
    <row r="63" spans="1:5" ht="14.45" hidden="1" outlineLevel="1" x14ac:dyDescent="0.35">
      <c r="A63">
        <v>36738</v>
      </c>
      <c r="B63" s="2">
        <v>36738</v>
      </c>
      <c r="C63" s="1">
        <v>0.1084</v>
      </c>
      <c r="D63" s="1">
        <v>0.1074</v>
      </c>
      <c r="E63" s="1">
        <v>0.1095</v>
      </c>
    </row>
    <row r="64" spans="1:5" ht="14.45" hidden="1" outlineLevel="1" x14ac:dyDescent="0.35">
      <c r="A64">
        <v>36769</v>
      </c>
      <c r="B64" s="2">
        <v>36769</v>
      </c>
      <c r="C64" s="1">
        <v>0.10920000000000001</v>
      </c>
      <c r="D64" s="1">
        <v>0.1084</v>
      </c>
      <c r="E64" s="1">
        <v>0.1113</v>
      </c>
    </row>
    <row r="65" spans="1:5" ht="14.45" hidden="1" outlineLevel="1" x14ac:dyDescent="0.35">
      <c r="A65">
        <v>36799</v>
      </c>
      <c r="B65" s="2">
        <v>36799</v>
      </c>
      <c r="C65" s="1">
        <v>0.1087</v>
      </c>
      <c r="D65" s="1">
        <v>0.1077</v>
      </c>
      <c r="E65" s="1">
        <v>0.1081</v>
      </c>
    </row>
    <row r="66" spans="1:5" ht="14.45" hidden="1" outlineLevel="1" x14ac:dyDescent="0.35">
      <c r="A66">
        <v>36830</v>
      </c>
      <c r="B66" s="2">
        <v>36830</v>
      </c>
      <c r="C66" s="1">
        <v>0.1087</v>
      </c>
      <c r="D66" s="1">
        <v>0.10879999999999999</v>
      </c>
      <c r="E66" s="1">
        <v>0.10829999999999999</v>
      </c>
    </row>
    <row r="67" spans="1:5" ht="14.45" hidden="1" outlineLevel="1" x14ac:dyDescent="0.35">
      <c r="A67">
        <v>36860</v>
      </c>
      <c r="B67" s="2">
        <v>36860</v>
      </c>
      <c r="C67" s="1">
        <v>0.1087</v>
      </c>
      <c r="D67" s="1">
        <v>0.10680000000000001</v>
      </c>
      <c r="E67" s="1">
        <v>0.1053</v>
      </c>
    </row>
    <row r="68" spans="1:5" ht="14.45" hidden="1" outlineLevel="1" x14ac:dyDescent="0.35">
      <c r="A68">
        <v>36891</v>
      </c>
      <c r="B68" s="2">
        <v>36891</v>
      </c>
      <c r="C68" s="1">
        <v>0.10970000000000001</v>
      </c>
      <c r="D68" s="1">
        <v>0.1062</v>
      </c>
      <c r="E68" s="1">
        <v>0.1061</v>
      </c>
    </row>
    <row r="69" spans="1:5" ht="14.45" hidden="1" outlineLevel="1" x14ac:dyDescent="0.35">
      <c r="A69">
        <v>36922</v>
      </c>
      <c r="B69" s="2">
        <v>36922</v>
      </c>
      <c r="C69" s="1">
        <v>0.1065</v>
      </c>
      <c r="D69" s="1">
        <v>0.10199999999999999</v>
      </c>
      <c r="E69" s="1">
        <v>0.1022</v>
      </c>
    </row>
    <row r="70" spans="1:5" ht="14.45" hidden="1" outlineLevel="1" x14ac:dyDescent="0.35">
      <c r="A70">
        <v>36950</v>
      </c>
      <c r="B70" s="2">
        <v>36950</v>
      </c>
      <c r="C70" s="1">
        <v>9.6699999999999994E-2</v>
      </c>
      <c r="D70" s="1">
        <v>9.8400000000000001E-2</v>
      </c>
      <c r="E70" s="1">
        <v>0.1</v>
      </c>
    </row>
    <row r="71" spans="1:5" ht="14.45" hidden="1" outlineLevel="1" x14ac:dyDescent="0.35">
      <c r="A71">
        <v>36981</v>
      </c>
      <c r="B71" s="2">
        <v>36981</v>
      </c>
      <c r="C71" s="1">
        <v>9.4500000000000001E-2</v>
      </c>
      <c r="D71" s="1">
        <v>9.2499999999999999E-2</v>
      </c>
      <c r="E71" s="1">
        <v>9.5100000000000004E-2</v>
      </c>
    </row>
    <row r="72" spans="1:5" ht="14.45" hidden="1" outlineLevel="1" x14ac:dyDescent="0.35">
      <c r="A72">
        <v>37011</v>
      </c>
      <c r="B72" s="2">
        <v>37011</v>
      </c>
      <c r="C72" s="1">
        <v>9.2600000000000002E-2</v>
      </c>
      <c r="D72" s="1">
        <v>8.7400000000000005E-2</v>
      </c>
      <c r="E72" s="1">
        <v>9.1999999999999998E-2</v>
      </c>
    </row>
    <row r="73" spans="1:5" ht="14.45" hidden="1" outlineLevel="1" x14ac:dyDescent="0.35">
      <c r="A73">
        <v>37042</v>
      </c>
      <c r="B73" s="2">
        <v>37042</v>
      </c>
      <c r="C73" s="1">
        <v>8.8499999999999995E-2</v>
      </c>
      <c r="D73" s="1">
        <v>8.0699999999999994E-2</v>
      </c>
      <c r="E73" s="1">
        <v>8.2600000000000007E-2</v>
      </c>
    </row>
    <row r="74" spans="1:5" ht="14.45" hidden="1" outlineLevel="1" x14ac:dyDescent="0.35">
      <c r="A74">
        <v>37072</v>
      </c>
      <c r="B74" s="2">
        <v>37072</v>
      </c>
      <c r="C74" s="1">
        <v>8.1500000000000003E-2</v>
      </c>
      <c r="D74" s="1">
        <v>7.5899999999999995E-2</v>
      </c>
      <c r="E74" s="1">
        <v>7.9899999999999999E-2</v>
      </c>
    </row>
    <row r="75" spans="1:5" ht="14.45" hidden="1" outlineLevel="1" x14ac:dyDescent="0.35">
      <c r="A75">
        <v>37103</v>
      </c>
      <c r="B75" s="2">
        <v>37103</v>
      </c>
      <c r="C75" s="1">
        <v>8.1100000000000005E-2</v>
      </c>
      <c r="D75" s="1">
        <v>7.5399999999999995E-2</v>
      </c>
      <c r="E75" s="1">
        <v>7.8799999999999995E-2</v>
      </c>
    </row>
    <row r="76" spans="1:5" ht="14.45" hidden="1" outlineLevel="1" x14ac:dyDescent="0.35">
      <c r="A76">
        <v>37134</v>
      </c>
      <c r="B76" s="2">
        <v>37134</v>
      </c>
      <c r="C76" s="1">
        <v>7.8E-2</v>
      </c>
      <c r="D76" s="1">
        <v>7.4499999999999997E-2</v>
      </c>
      <c r="E76" s="1">
        <v>7.7499999999999999E-2</v>
      </c>
    </row>
    <row r="77" spans="1:5" ht="14.45" hidden="1" outlineLevel="1" x14ac:dyDescent="0.35">
      <c r="A77">
        <v>37164</v>
      </c>
      <c r="B77" s="2">
        <v>37164</v>
      </c>
      <c r="C77" s="1">
        <v>7.8100000000000003E-2</v>
      </c>
      <c r="D77" s="1">
        <v>7.8200000000000006E-2</v>
      </c>
      <c r="E77" s="1">
        <v>7.6300000000000007E-2</v>
      </c>
    </row>
    <row r="78" spans="1:5" ht="14.45" hidden="1" outlineLevel="1" x14ac:dyDescent="0.35">
      <c r="A78">
        <v>37195</v>
      </c>
      <c r="B78" s="2">
        <v>37195</v>
      </c>
      <c r="C78" s="1">
        <v>6.9099999999999995E-2</v>
      </c>
      <c r="D78" s="1">
        <v>7.3400000000000007E-2</v>
      </c>
      <c r="E78" s="1">
        <v>7.3499999999999996E-2</v>
      </c>
    </row>
    <row r="79" spans="1:5" ht="14.45" hidden="1" outlineLevel="1" x14ac:dyDescent="0.35">
      <c r="A79">
        <v>37225</v>
      </c>
      <c r="B79" s="2">
        <v>37225</v>
      </c>
      <c r="C79" s="1">
        <v>6.8000000000000005E-2</v>
      </c>
      <c r="D79" s="1">
        <v>7.2400000000000006E-2</v>
      </c>
      <c r="E79" s="1">
        <v>6.6299999999999998E-2</v>
      </c>
    </row>
    <row r="80" spans="1:5" ht="14.45" hidden="1" outlineLevel="1" x14ac:dyDescent="0.35">
      <c r="A80">
        <v>37256</v>
      </c>
      <c r="B80" s="2">
        <v>37256</v>
      </c>
      <c r="C80" s="1">
        <v>6.3500000000000001E-2</v>
      </c>
      <c r="D80" s="1">
        <v>6.3500000000000001E-2</v>
      </c>
      <c r="E80" s="1">
        <v>6.13E-2</v>
      </c>
    </row>
    <row r="81" spans="1:5" ht="14.45" hidden="1" outlineLevel="1" x14ac:dyDescent="0.35">
      <c r="A81">
        <v>37287</v>
      </c>
      <c r="B81" s="2">
        <v>37287</v>
      </c>
      <c r="C81" s="1">
        <v>5.8200000000000002E-2</v>
      </c>
      <c r="D81" s="1">
        <v>0.06</v>
      </c>
      <c r="E81" s="1">
        <v>6.1499999999999999E-2</v>
      </c>
    </row>
    <row r="82" spans="1:5" ht="14.45" hidden="1" outlineLevel="1" x14ac:dyDescent="0.35">
      <c r="A82">
        <v>37315</v>
      </c>
      <c r="B82" s="2">
        <v>37315</v>
      </c>
      <c r="C82" s="1">
        <v>5.6899999999999999E-2</v>
      </c>
      <c r="D82" s="1">
        <v>5.5599999999999997E-2</v>
      </c>
      <c r="E82" s="1">
        <v>5.9299999999999999E-2</v>
      </c>
    </row>
    <row r="83" spans="1:5" ht="14.45" hidden="1" outlineLevel="1" x14ac:dyDescent="0.35">
      <c r="A83">
        <v>37346</v>
      </c>
      <c r="B83" s="2">
        <v>37346</v>
      </c>
      <c r="C83" s="1">
        <v>5.57E-2</v>
      </c>
      <c r="D83" s="1">
        <v>5.4600000000000003E-2</v>
      </c>
      <c r="E83" s="1">
        <v>5.9700000000000003E-2</v>
      </c>
    </row>
    <row r="84" spans="1:5" ht="14.45" hidden="1" outlineLevel="1" x14ac:dyDescent="0.35">
      <c r="A84">
        <v>37376</v>
      </c>
      <c r="B84" s="2">
        <v>37376</v>
      </c>
      <c r="C84" s="1">
        <v>5.7299999999999997E-2</v>
      </c>
      <c r="D84" s="1">
        <v>5.1900000000000002E-2</v>
      </c>
      <c r="E84" s="1">
        <v>5.7500000000000002E-2</v>
      </c>
    </row>
    <row r="85" spans="1:5" ht="14.45" hidden="1" outlineLevel="1" x14ac:dyDescent="0.35">
      <c r="A85">
        <v>37407</v>
      </c>
      <c r="B85" s="2">
        <v>37407</v>
      </c>
      <c r="C85" s="1">
        <v>5.6899999999999999E-2</v>
      </c>
      <c r="D85" s="1">
        <v>5.0200000000000002E-2</v>
      </c>
      <c r="E85" s="1">
        <v>5.45E-2</v>
      </c>
    </row>
    <row r="86" spans="1:5" ht="14.45" hidden="1" outlineLevel="1" x14ac:dyDescent="0.35">
      <c r="A86">
        <v>37437</v>
      </c>
      <c r="B86" s="2">
        <v>37437</v>
      </c>
      <c r="C86" s="1">
        <v>6.1100000000000002E-2</v>
      </c>
      <c r="D86" s="1">
        <v>4.99E-2</v>
      </c>
      <c r="E86" s="1">
        <v>5.1700000000000003E-2</v>
      </c>
    </row>
    <row r="87" spans="1:5" ht="14.45" hidden="1" outlineLevel="1" x14ac:dyDescent="0.35">
      <c r="A87">
        <v>37468</v>
      </c>
      <c r="B87" s="2">
        <v>37468</v>
      </c>
      <c r="C87" s="1">
        <v>6.8199999999999997E-2</v>
      </c>
      <c r="D87" s="1">
        <v>5.2200000000000003E-2</v>
      </c>
      <c r="E87" s="1">
        <v>5.2900000000000003E-2</v>
      </c>
    </row>
    <row r="88" spans="1:5" ht="14.45" hidden="1" outlineLevel="1" x14ac:dyDescent="0.35">
      <c r="A88">
        <v>37499</v>
      </c>
      <c r="B88" s="2">
        <v>37499</v>
      </c>
      <c r="C88" s="1">
        <v>6.6199999999999995E-2</v>
      </c>
      <c r="D88" s="1">
        <v>5.5899999999999998E-2</v>
      </c>
      <c r="E88" s="1">
        <v>5.6300000000000003E-2</v>
      </c>
    </row>
    <row r="89" spans="1:5" ht="14.45" hidden="1" outlineLevel="1" x14ac:dyDescent="0.35">
      <c r="A89">
        <v>37529</v>
      </c>
      <c r="B89" s="2">
        <v>37529</v>
      </c>
      <c r="C89" s="1">
        <v>6.4799999999999996E-2</v>
      </c>
      <c r="D89" s="1">
        <v>5.9499999999999997E-2</v>
      </c>
      <c r="E89" s="1">
        <v>6.2700000000000006E-2</v>
      </c>
    </row>
    <row r="90" spans="1:5" ht="14.45" hidden="1" outlineLevel="1" x14ac:dyDescent="0.35">
      <c r="A90">
        <v>37560</v>
      </c>
      <c r="B90" s="2">
        <v>37560</v>
      </c>
      <c r="C90" s="1">
        <v>6.3700000000000007E-2</v>
      </c>
      <c r="D90" s="1">
        <v>6.3899999999999998E-2</v>
      </c>
      <c r="E90" s="1">
        <v>7.1199999999999999E-2</v>
      </c>
    </row>
    <row r="91" spans="1:5" ht="14.45" hidden="1" outlineLevel="1" x14ac:dyDescent="0.35">
      <c r="A91">
        <v>37590</v>
      </c>
      <c r="B91" s="2">
        <v>37590</v>
      </c>
      <c r="C91" s="1">
        <v>6.3799999999999996E-2</v>
      </c>
      <c r="D91" s="1">
        <v>6.2300000000000001E-2</v>
      </c>
      <c r="E91" s="1">
        <v>6.8599999999999994E-2</v>
      </c>
    </row>
    <row r="92" spans="1:5" ht="14.45" hidden="1" outlineLevel="1" x14ac:dyDescent="0.35">
      <c r="A92">
        <v>37621</v>
      </c>
      <c r="B92" s="2">
        <v>37621</v>
      </c>
      <c r="C92" s="1">
        <v>6.5199999999999994E-2</v>
      </c>
      <c r="D92" s="1">
        <v>6.4399999999999999E-2</v>
      </c>
      <c r="E92" s="1">
        <v>6.8500000000000005E-2</v>
      </c>
    </row>
    <row r="93" spans="1:5" ht="14.45" hidden="1" outlineLevel="1" x14ac:dyDescent="0.35">
      <c r="A93">
        <v>37652</v>
      </c>
      <c r="B93" s="2">
        <v>37652</v>
      </c>
      <c r="C93" s="1">
        <v>5.6099999999999997E-2</v>
      </c>
      <c r="D93" s="1">
        <v>5.7500000000000002E-2</v>
      </c>
      <c r="E93" s="1">
        <v>5.57E-2</v>
      </c>
    </row>
    <row r="94" spans="1:5" ht="14.45" hidden="1" outlineLevel="1" x14ac:dyDescent="0.35">
      <c r="A94">
        <v>37680</v>
      </c>
      <c r="B94" s="2">
        <v>37680</v>
      </c>
      <c r="C94" s="1">
        <v>5.3199999999999997E-2</v>
      </c>
      <c r="D94" s="1">
        <v>5.6899999999999999E-2</v>
      </c>
      <c r="E94" s="1">
        <v>5.5100000000000003E-2</v>
      </c>
    </row>
    <row r="95" spans="1:5" ht="14.45" hidden="1" outlineLevel="1" x14ac:dyDescent="0.35">
      <c r="A95">
        <v>37711</v>
      </c>
      <c r="B95" s="2">
        <v>37711</v>
      </c>
      <c r="C95" s="1">
        <v>5.9799999999999999E-2</v>
      </c>
      <c r="D95" s="1">
        <v>5.57E-2</v>
      </c>
      <c r="E95" s="1">
        <v>5.6500000000000002E-2</v>
      </c>
    </row>
    <row r="96" spans="1:5" ht="14.45" hidden="1" outlineLevel="1" x14ac:dyDescent="0.35">
      <c r="A96">
        <v>37741</v>
      </c>
      <c r="B96" s="2">
        <v>37741</v>
      </c>
      <c r="C96" s="1">
        <v>6.1400000000000003E-2</v>
      </c>
      <c r="D96" s="1">
        <v>5.6399999999999999E-2</v>
      </c>
      <c r="E96" s="1">
        <v>5.5899999999999998E-2</v>
      </c>
    </row>
    <row r="97" spans="1:5" ht="14.45" hidden="1" outlineLevel="1" x14ac:dyDescent="0.35">
      <c r="A97">
        <v>37772</v>
      </c>
      <c r="B97" s="2">
        <v>37772</v>
      </c>
      <c r="C97" s="1">
        <v>6.3E-2</v>
      </c>
      <c r="D97" s="1">
        <v>5.2299999999999999E-2</v>
      </c>
      <c r="E97" s="1">
        <v>5.3499999999999999E-2</v>
      </c>
    </row>
    <row r="98" spans="1:5" ht="14.45" hidden="1" outlineLevel="1" x14ac:dyDescent="0.35">
      <c r="A98">
        <v>37802</v>
      </c>
      <c r="B98" s="2">
        <v>37802</v>
      </c>
      <c r="C98" s="1">
        <v>5.7500000000000002E-2</v>
      </c>
      <c r="D98" s="1">
        <v>4.8099999999999997E-2</v>
      </c>
      <c r="E98" s="1">
        <v>4.9599999999999998E-2</v>
      </c>
    </row>
    <row r="99" spans="1:5" ht="14.45" hidden="1" outlineLevel="1" x14ac:dyDescent="0.35">
      <c r="A99">
        <v>37833</v>
      </c>
      <c r="B99" s="2">
        <v>37833</v>
      </c>
      <c r="C99" s="1">
        <v>5.4699999999999999E-2</v>
      </c>
      <c r="D99" s="1">
        <v>4.6199999999999998E-2</v>
      </c>
      <c r="E99" s="1">
        <v>4.8300000000000003E-2</v>
      </c>
    </row>
    <row r="100" spans="1:5" ht="14.45" hidden="1" outlineLevel="1" x14ac:dyDescent="0.35">
      <c r="A100">
        <v>37864</v>
      </c>
      <c r="B100" s="2">
        <v>37864</v>
      </c>
      <c r="C100" s="1">
        <v>5.6000000000000001E-2</v>
      </c>
      <c r="D100" s="1">
        <v>4.5400000000000003E-2</v>
      </c>
      <c r="E100" s="1">
        <v>4.7500000000000001E-2</v>
      </c>
    </row>
    <row r="101" spans="1:5" ht="14.45" hidden="1" outlineLevel="1" x14ac:dyDescent="0.35">
      <c r="A101">
        <v>37894</v>
      </c>
      <c r="B101" s="2">
        <v>37894</v>
      </c>
      <c r="C101" s="1">
        <v>5.5599999999999997E-2</v>
      </c>
      <c r="D101" s="1">
        <v>4.6899999999999997E-2</v>
      </c>
      <c r="E101" s="1">
        <v>4.87E-2</v>
      </c>
    </row>
    <row r="102" spans="1:5" ht="14.45" hidden="1" outlineLevel="1" x14ac:dyDescent="0.35">
      <c r="A102">
        <v>37925</v>
      </c>
      <c r="B102" s="2">
        <v>37925</v>
      </c>
      <c r="C102" s="1">
        <v>5.4300000000000001E-2</v>
      </c>
      <c r="D102" s="1">
        <v>4.5100000000000001E-2</v>
      </c>
      <c r="E102" s="1">
        <v>4.7600000000000003E-2</v>
      </c>
    </row>
    <row r="103" spans="1:5" ht="14.45" hidden="1" outlineLevel="1" x14ac:dyDescent="0.35">
      <c r="A103">
        <v>37955</v>
      </c>
      <c r="B103" s="2">
        <v>37955</v>
      </c>
      <c r="C103" s="1">
        <v>5.2200000000000003E-2</v>
      </c>
      <c r="D103" s="1">
        <v>4.2700000000000002E-2</v>
      </c>
      <c r="E103" s="1">
        <v>4.5499999999999999E-2</v>
      </c>
    </row>
    <row r="104" spans="1:5" ht="14.45" hidden="1" outlineLevel="1" x14ac:dyDescent="0.35">
      <c r="A104">
        <v>37986</v>
      </c>
      <c r="B104" s="2">
        <v>37986</v>
      </c>
      <c r="C104" s="1">
        <v>5.2499999999999998E-2</v>
      </c>
      <c r="D104" s="1">
        <v>4.1500000000000002E-2</v>
      </c>
      <c r="E104" s="1">
        <v>4.4299999999999999E-2</v>
      </c>
    </row>
    <row r="105" spans="1:5" ht="14.45" hidden="1" outlineLevel="1" x14ac:dyDescent="0.35">
      <c r="A105">
        <v>38017</v>
      </c>
      <c r="B105" s="2">
        <v>38017</v>
      </c>
      <c r="C105" s="1">
        <v>5.0999999999999997E-2</v>
      </c>
      <c r="D105" s="1">
        <v>4.1000000000000002E-2</v>
      </c>
      <c r="E105" s="1">
        <v>4.2799999999999998E-2</v>
      </c>
    </row>
    <row r="106" spans="1:5" ht="14.45" hidden="1" outlineLevel="1" x14ac:dyDescent="0.35">
      <c r="A106">
        <v>38046</v>
      </c>
      <c r="B106" s="2">
        <v>38046</v>
      </c>
      <c r="C106" s="1">
        <v>4.9000000000000002E-2</v>
      </c>
      <c r="D106" s="1">
        <v>4.0099999999999997E-2</v>
      </c>
      <c r="E106" s="1">
        <v>4.1099999999999998E-2</v>
      </c>
    </row>
    <row r="107" spans="1:5" ht="14.45" hidden="1" outlineLevel="1" x14ac:dyDescent="0.35">
      <c r="A107">
        <v>38077</v>
      </c>
      <c r="B107" s="2">
        <v>38077</v>
      </c>
      <c r="C107" s="1">
        <v>4.6800000000000001E-2</v>
      </c>
      <c r="D107" s="1">
        <v>3.9699999999999999E-2</v>
      </c>
      <c r="E107" s="1">
        <v>4.0800000000000003E-2</v>
      </c>
    </row>
    <row r="108" spans="1:5" ht="14.45" hidden="1" outlineLevel="1" x14ac:dyDescent="0.35">
      <c r="A108">
        <v>38107</v>
      </c>
      <c r="B108" s="2">
        <v>38107</v>
      </c>
      <c r="C108" s="1">
        <v>4.9000000000000002E-2</v>
      </c>
      <c r="D108" s="1">
        <v>4.0300000000000002E-2</v>
      </c>
      <c r="E108" s="1">
        <v>4.1500000000000002E-2</v>
      </c>
    </row>
    <row r="109" spans="1:5" ht="14.45" hidden="1" outlineLevel="1" x14ac:dyDescent="0.35">
      <c r="A109">
        <v>38138</v>
      </c>
      <c r="B109" s="2">
        <v>38138</v>
      </c>
      <c r="C109" s="1">
        <v>4.9799999999999997E-2</v>
      </c>
      <c r="D109" s="1">
        <v>4.1799999999999997E-2</v>
      </c>
      <c r="E109" s="1">
        <v>4.2599999999999999E-2</v>
      </c>
    </row>
    <row r="110" spans="1:5" ht="14.45" hidden="1" outlineLevel="1" x14ac:dyDescent="0.35">
      <c r="A110">
        <v>38168</v>
      </c>
      <c r="B110" s="2">
        <v>38168</v>
      </c>
      <c r="C110" s="1">
        <v>5.2299999999999999E-2</v>
      </c>
      <c r="D110" s="1">
        <v>4.2000000000000003E-2</v>
      </c>
      <c r="E110" s="1">
        <v>4.3799999999999999E-2</v>
      </c>
    </row>
    <row r="111" spans="1:5" ht="14.45" hidden="1" outlineLevel="1" x14ac:dyDescent="0.35">
      <c r="A111">
        <v>38199</v>
      </c>
      <c r="B111" s="2">
        <v>38199</v>
      </c>
      <c r="C111" s="1">
        <v>5.3999999999999999E-2</v>
      </c>
      <c r="D111" s="1">
        <v>4.2700000000000002E-2</v>
      </c>
      <c r="E111" s="1">
        <v>4.3799999999999999E-2</v>
      </c>
    </row>
    <row r="112" spans="1:5" ht="14.45" hidden="1" outlineLevel="1" x14ac:dyDescent="0.35">
      <c r="A112">
        <v>38230</v>
      </c>
      <c r="B112" s="2">
        <v>38230</v>
      </c>
      <c r="C112" s="1">
        <v>5.5399999999999998E-2</v>
      </c>
      <c r="D112" s="1">
        <v>4.2999999999999997E-2</v>
      </c>
      <c r="E112" s="1">
        <v>4.4699999999999997E-2</v>
      </c>
    </row>
    <row r="113" spans="1:5" ht="14.45" hidden="1" outlineLevel="1" x14ac:dyDescent="0.35">
      <c r="A113">
        <v>38260</v>
      </c>
      <c r="B113" s="2">
        <v>38260</v>
      </c>
      <c r="C113" s="1">
        <v>5.6000000000000001E-2</v>
      </c>
      <c r="D113" s="1">
        <v>4.4200000000000003E-2</v>
      </c>
      <c r="E113" s="1">
        <v>4.5400000000000003E-2</v>
      </c>
    </row>
    <row r="114" spans="1:5" ht="14.45" hidden="1" outlineLevel="1" x14ac:dyDescent="0.35">
      <c r="A114">
        <v>38291</v>
      </c>
      <c r="B114" s="2">
        <v>38291</v>
      </c>
      <c r="C114" s="1">
        <v>5.45E-2</v>
      </c>
      <c r="D114" s="1">
        <v>4.53E-2</v>
      </c>
      <c r="E114" s="1">
        <v>4.7600000000000003E-2</v>
      </c>
    </row>
    <row r="115" spans="1:5" ht="14.45" hidden="1" outlineLevel="1" x14ac:dyDescent="0.35">
      <c r="A115">
        <v>38321</v>
      </c>
      <c r="B115" s="2">
        <v>38321</v>
      </c>
      <c r="C115" s="1">
        <v>5.5199999999999999E-2</v>
      </c>
      <c r="D115" s="1">
        <v>4.7600000000000003E-2</v>
      </c>
      <c r="E115" s="1">
        <v>4.9000000000000002E-2</v>
      </c>
    </row>
    <row r="116" spans="1:5" ht="14.45" hidden="1" outlineLevel="1" x14ac:dyDescent="0.35">
      <c r="A116">
        <v>38352</v>
      </c>
      <c r="B116" s="2">
        <v>38352</v>
      </c>
      <c r="C116" s="1">
        <v>5.8500000000000003E-2</v>
      </c>
      <c r="D116" s="1">
        <v>4.9399999999999999E-2</v>
      </c>
      <c r="E116" s="1">
        <v>5.2299999999999999E-2</v>
      </c>
    </row>
    <row r="117" spans="1:5" ht="14.45" hidden="1" outlineLevel="1" x14ac:dyDescent="0.35">
      <c r="A117">
        <v>38383</v>
      </c>
      <c r="B117" s="2">
        <v>38383</v>
      </c>
      <c r="C117" s="1">
        <v>6.1100000000000002E-2</v>
      </c>
      <c r="D117" s="1">
        <v>5.1999999999999998E-2</v>
      </c>
      <c r="E117" s="1">
        <v>5.28E-2</v>
      </c>
    </row>
    <row r="118" spans="1:5" ht="14.45" hidden="1" outlineLevel="1" x14ac:dyDescent="0.35">
      <c r="A118">
        <v>38411</v>
      </c>
      <c r="B118" s="2">
        <v>38411</v>
      </c>
      <c r="C118" s="1">
        <v>6.3200000000000006E-2</v>
      </c>
      <c r="D118" s="1">
        <v>5.2699999999999997E-2</v>
      </c>
      <c r="E118" s="1">
        <v>5.3800000000000001E-2</v>
      </c>
    </row>
    <row r="119" spans="1:5" ht="14.45" hidden="1" outlineLevel="1" x14ac:dyDescent="0.35">
      <c r="A119">
        <v>38442</v>
      </c>
      <c r="B119" s="2">
        <v>38442</v>
      </c>
      <c r="C119" s="1">
        <v>6.1100000000000002E-2</v>
      </c>
      <c r="D119" s="1">
        <v>5.4699999999999999E-2</v>
      </c>
      <c r="E119" s="1">
        <v>5.3699999999999998E-2</v>
      </c>
    </row>
    <row r="120" spans="1:5" ht="14.45" hidden="1" outlineLevel="1" x14ac:dyDescent="0.35">
      <c r="A120">
        <v>38472</v>
      </c>
      <c r="B120" s="2">
        <v>38472</v>
      </c>
      <c r="C120" s="1">
        <v>6.13E-2</v>
      </c>
      <c r="D120" s="1">
        <v>5.6500000000000002E-2</v>
      </c>
      <c r="E120" s="1">
        <v>5.7000000000000002E-2</v>
      </c>
    </row>
    <row r="121" spans="1:5" ht="14.45" hidden="1" outlineLevel="1" x14ac:dyDescent="0.35">
      <c r="A121">
        <v>38503</v>
      </c>
      <c r="B121" s="2">
        <v>38503</v>
      </c>
      <c r="C121" s="1">
        <v>6.54E-2</v>
      </c>
      <c r="D121" s="1">
        <v>5.8099999999999999E-2</v>
      </c>
      <c r="E121" s="1">
        <v>5.96E-2</v>
      </c>
    </row>
    <row r="122" spans="1:5" ht="14.45" hidden="1" outlineLevel="1" x14ac:dyDescent="0.35">
      <c r="A122">
        <v>38533</v>
      </c>
      <c r="B122" s="2">
        <v>38533</v>
      </c>
      <c r="C122" s="1">
        <v>6.6699999999999995E-2</v>
      </c>
      <c r="D122" s="1">
        <v>5.9799999999999999E-2</v>
      </c>
      <c r="E122" s="1">
        <v>6.25E-2</v>
      </c>
    </row>
    <row r="123" spans="1:5" ht="14.45" hidden="1" outlineLevel="1" x14ac:dyDescent="0.35">
      <c r="A123">
        <v>38564</v>
      </c>
      <c r="B123" s="2">
        <v>38564</v>
      </c>
      <c r="C123" s="1">
        <v>6.6699999999999995E-2</v>
      </c>
      <c r="D123" s="1">
        <v>6.1400000000000003E-2</v>
      </c>
      <c r="E123" s="1">
        <v>6.3600000000000004E-2</v>
      </c>
    </row>
    <row r="124" spans="1:5" ht="14.45" hidden="1" outlineLevel="1" x14ac:dyDescent="0.35">
      <c r="A124">
        <v>38595</v>
      </c>
      <c r="B124" s="2">
        <v>38595</v>
      </c>
      <c r="C124" s="1">
        <v>6.5199999999999994E-2</v>
      </c>
      <c r="D124" s="1">
        <v>6.2100000000000002E-2</v>
      </c>
      <c r="E124" s="1">
        <v>6.3500000000000001E-2</v>
      </c>
    </row>
    <row r="125" spans="1:5" ht="14.45" hidden="1" outlineLevel="1" x14ac:dyDescent="0.35">
      <c r="A125">
        <v>38625</v>
      </c>
      <c r="B125" s="2">
        <v>38625</v>
      </c>
      <c r="C125" s="1">
        <v>6.7100000000000007E-2</v>
      </c>
      <c r="D125" s="1">
        <v>6.4100000000000004E-2</v>
      </c>
      <c r="E125" s="1">
        <v>6.4000000000000001E-2</v>
      </c>
    </row>
    <row r="126" spans="1:5" ht="14.45" hidden="1" outlineLevel="1" x14ac:dyDescent="0.35">
      <c r="A126">
        <v>38656</v>
      </c>
      <c r="B126" s="2">
        <v>38656</v>
      </c>
      <c r="C126" s="1">
        <v>7.1599999999999997E-2</v>
      </c>
      <c r="D126" s="1">
        <v>6.5500000000000003E-2</v>
      </c>
      <c r="E126" s="1">
        <v>6.7500000000000004E-2</v>
      </c>
    </row>
    <row r="127" spans="1:5" ht="14.45" hidden="1" outlineLevel="1" x14ac:dyDescent="0.35">
      <c r="A127">
        <v>38686</v>
      </c>
      <c r="B127" s="2">
        <v>38686</v>
      </c>
      <c r="C127" s="1">
        <v>7.3700000000000002E-2</v>
      </c>
      <c r="D127" s="1">
        <v>6.7100000000000007E-2</v>
      </c>
      <c r="E127" s="1">
        <v>6.8400000000000002E-2</v>
      </c>
    </row>
    <row r="128" spans="1:5" ht="14.45" hidden="1" outlineLevel="1" x14ac:dyDescent="0.35">
      <c r="A128">
        <v>38717</v>
      </c>
      <c r="B128" s="2">
        <v>38717</v>
      </c>
      <c r="C128" s="1">
        <v>7.5300000000000006E-2</v>
      </c>
      <c r="D128" s="1">
        <v>6.8199999999999997E-2</v>
      </c>
      <c r="E128" s="1">
        <v>6.9900000000000004E-2</v>
      </c>
    </row>
    <row r="129" spans="1:5" ht="14.45" hidden="1" outlineLevel="1" x14ac:dyDescent="0.35">
      <c r="A129">
        <v>38748</v>
      </c>
      <c r="B129" s="2">
        <v>38748</v>
      </c>
      <c r="C129" s="1">
        <v>7.7899999999999997E-2</v>
      </c>
      <c r="D129" s="1">
        <v>7.0000000000000007E-2</v>
      </c>
      <c r="E129" s="1">
        <v>7.1099999999999997E-2</v>
      </c>
    </row>
    <row r="130" spans="1:5" ht="14.45" hidden="1" outlineLevel="1" x14ac:dyDescent="0.35">
      <c r="A130">
        <v>38776</v>
      </c>
      <c r="B130" s="2">
        <v>38776</v>
      </c>
      <c r="C130" s="1">
        <v>8.0600000000000005E-2</v>
      </c>
      <c r="D130" s="1">
        <v>7.2700000000000001E-2</v>
      </c>
      <c r="E130" s="1">
        <v>7.3899999999999993E-2</v>
      </c>
    </row>
    <row r="131" spans="1:5" ht="14.45" hidden="1" outlineLevel="1" x14ac:dyDescent="0.35">
      <c r="A131">
        <v>38807</v>
      </c>
      <c r="B131" s="2">
        <v>38807</v>
      </c>
      <c r="C131" s="1">
        <v>8.1299999999999997E-2</v>
      </c>
      <c r="D131" s="1">
        <v>7.3999999999999996E-2</v>
      </c>
      <c r="E131" s="1">
        <v>7.5300000000000006E-2</v>
      </c>
    </row>
    <row r="132" spans="1:5" ht="14.45" hidden="1" outlineLevel="1" x14ac:dyDescent="0.35">
      <c r="A132">
        <v>38837</v>
      </c>
      <c r="B132" s="2">
        <v>38837</v>
      </c>
      <c r="C132" s="1">
        <v>8.1600000000000006E-2</v>
      </c>
      <c r="D132" s="1">
        <v>7.5399999999999995E-2</v>
      </c>
      <c r="E132" s="1">
        <v>7.5700000000000003E-2</v>
      </c>
    </row>
    <row r="133" spans="1:5" ht="14.45" hidden="1" outlineLevel="1" x14ac:dyDescent="0.35">
      <c r="A133">
        <v>38868</v>
      </c>
      <c r="B133" s="2">
        <v>38868</v>
      </c>
      <c r="C133" s="1">
        <v>8.3000000000000004E-2</v>
      </c>
      <c r="D133" s="1">
        <v>7.6499999999999999E-2</v>
      </c>
      <c r="E133" s="1">
        <v>7.7200000000000005E-2</v>
      </c>
    </row>
    <row r="134" spans="1:5" ht="14.45" hidden="1" outlineLevel="1" x14ac:dyDescent="0.35">
      <c r="A134">
        <v>38898</v>
      </c>
      <c r="B134" s="2">
        <v>38898</v>
      </c>
      <c r="C134" s="1">
        <v>8.8200000000000001E-2</v>
      </c>
      <c r="D134" s="1">
        <v>7.9600000000000004E-2</v>
      </c>
      <c r="E134" s="1">
        <v>7.9799999999999996E-2</v>
      </c>
    </row>
    <row r="135" spans="1:5" ht="14.45" hidden="1" outlineLevel="1" x14ac:dyDescent="0.35">
      <c r="A135">
        <v>38929</v>
      </c>
      <c r="B135" s="2">
        <v>38929</v>
      </c>
      <c r="C135" s="1">
        <v>9.0200000000000002E-2</v>
      </c>
      <c r="D135" s="1">
        <v>8.2299999999999998E-2</v>
      </c>
      <c r="E135" s="1">
        <v>8.43E-2</v>
      </c>
    </row>
    <row r="136" spans="1:5" ht="14.45" hidden="1" outlineLevel="1" x14ac:dyDescent="0.35">
      <c r="A136">
        <v>38960</v>
      </c>
      <c r="B136" s="2">
        <v>38960</v>
      </c>
      <c r="C136" s="1">
        <v>9.0700000000000003E-2</v>
      </c>
      <c r="D136" s="1">
        <v>8.4400000000000003E-2</v>
      </c>
      <c r="E136" s="1">
        <v>8.6900000000000005E-2</v>
      </c>
    </row>
    <row r="137" spans="1:5" ht="14.45" hidden="1" outlineLevel="1" x14ac:dyDescent="0.35">
      <c r="A137">
        <v>38990</v>
      </c>
      <c r="B137" s="2">
        <v>38990</v>
      </c>
      <c r="C137" s="1">
        <v>8.8300000000000003E-2</v>
      </c>
      <c r="D137" s="1">
        <v>8.3900000000000002E-2</v>
      </c>
      <c r="E137" s="1">
        <v>8.6999999999999994E-2</v>
      </c>
    </row>
    <row r="138" spans="1:5" ht="14.45" hidden="1" outlineLevel="1" x14ac:dyDescent="0.35">
      <c r="A138">
        <v>39021</v>
      </c>
      <c r="B138" s="2">
        <v>39021</v>
      </c>
      <c r="C138" s="1">
        <v>8.7099999999999997E-2</v>
      </c>
      <c r="D138" s="1">
        <v>8.2400000000000001E-2</v>
      </c>
      <c r="E138" s="1">
        <v>8.3500000000000005E-2</v>
      </c>
    </row>
    <row r="139" spans="1:5" ht="14.45" hidden="1" outlineLevel="1" x14ac:dyDescent="0.35">
      <c r="A139">
        <v>39051</v>
      </c>
      <c r="B139" s="2">
        <v>39051</v>
      </c>
      <c r="C139" s="1">
        <v>8.6800000000000002E-2</v>
      </c>
      <c r="D139" s="1">
        <v>8.2500000000000004E-2</v>
      </c>
      <c r="E139" s="1">
        <v>8.3900000000000002E-2</v>
      </c>
    </row>
    <row r="140" spans="1:5" ht="14.45" hidden="1" outlineLevel="1" x14ac:dyDescent="0.35">
      <c r="A140">
        <v>39082</v>
      </c>
      <c r="B140" s="2">
        <v>39082</v>
      </c>
      <c r="C140" s="1">
        <v>8.77E-2</v>
      </c>
      <c r="D140" s="1">
        <v>8.3500000000000005E-2</v>
      </c>
      <c r="E140" s="1">
        <v>8.4000000000000005E-2</v>
      </c>
    </row>
    <row r="141" spans="1:5" ht="14.45" hidden="1" outlineLevel="1" x14ac:dyDescent="0.35">
      <c r="A141">
        <v>39113</v>
      </c>
      <c r="B141" s="2">
        <v>39113</v>
      </c>
      <c r="C141" s="1">
        <v>8.8499999999999995E-2</v>
      </c>
      <c r="D141" s="1">
        <v>8.2000000000000003E-2</v>
      </c>
      <c r="E141" s="1">
        <v>8.2699999999999996E-2</v>
      </c>
    </row>
    <row r="142" spans="1:5" ht="14.45" hidden="1" outlineLevel="1" x14ac:dyDescent="0.35">
      <c r="A142">
        <v>39141</v>
      </c>
      <c r="B142" s="2">
        <v>39141</v>
      </c>
      <c r="C142" s="1">
        <v>8.6999999999999994E-2</v>
      </c>
      <c r="D142" s="1">
        <v>8.09E-2</v>
      </c>
      <c r="E142" s="1">
        <v>8.2299999999999998E-2</v>
      </c>
    </row>
    <row r="143" spans="1:5" ht="14.45" hidden="1" outlineLevel="1" x14ac:dyDescent="0.35">
      <c r="A143">
        <v>39172</v>
      </c>
      <c r="B143" s="2">
        <v>39172</v>
      </c>
      <c r="C143" s="1">
        <v>8.6499999999999994E-2</v>
      </c>
      <c r="D143" s="1">
        <v>8.0199999999999994E-2</v>
      </c>
      <c r="E143" s="1">
        <v>8.1000000000000003E-2</v>
      </c>
    </row>
    <row r="144" spans="1:5" ht="14.45" hidden="1" outlineLevel="1" x14ac:dyDescent="0.35">
      <c r="A144">
        <v>39202</v>
      </c>
      <c r="B144" s="2">
        <v>39202</v>
      </c>
      <c r="C144" s="1">
        <v>8.5500000000000007E-2</v>
      </c>
      <c r="D144" s="1">
        <v>8.0199999999999994E-2</v>
      </c>
      <c r="E144" s="1">
        <v>8.0799999999999997E-2</v>
      </c>
    </row>
    <row r="145" spans="1:5" ht="14.45" hidden="1" outlineLevel="1" x14ac:dyDescent="0.35">
      <c r="A145">
        <v>39233</v>
      </c>
      <c r="B145" s="2">
        <v>39233</v>
      </c>
      <c r="C145" s="1">
        <v>8.5999999999999993E-2</v>
      </c>
      <c r="D145" s="1">
        <v>7.9600000000000004E-2</v>
      </c>
      <c r="E145" s="1">
        <v>0.08</v>
      </c>
    </row>
    <row r="146" spans="1:5" ht="14.45" hidden="1" outlineLevel="1" x14ac:dyDescent="0.35">
      <c r="A146">
        <v>39263</v>
      </c>
      <c r="B146" s="2">
        <v>39263</v>
      </c>
      <c r="C146" s="1">
        <v>8.5900000000000004E-2</v>
      </c>
      <c r="D146" s="1">
        <v>8.0500000000000002E-2</v>
      </c>
      <c r="E146" s="1">
        <v>8.1799999999999998E-2</v>
      </c>
    </row>
    <row r="147" spans="1:5" ht="14.45" hidden="1" outlineLevel="1" x14ac:dyDescent="0.35">
      <c r="A147">
        <v>39294</v>
      </c>
      <c r="B147" s="2">
        <v>39294</v>
      </c>
      <c r="C147" s="1">
        <v>8.6999999999999994E-2</v>
      </c>
      <c r="D147" s="1">
        <v>8.3299999999999999E-2</v>
      </c>
      <c r="E147" s="1">
        <v>8.5000000000000006E-2</v>
      </c>
    </row>
    <row r="148" spans="1:5" ht="14.45" hidden="1" outlineLevel="1" x14ac:dyDescent="0.35">
      <c r="A148">
        <v>39325</v>
      </c>
      <c r="B148" s="2">
        <v>39325</v>
      </c>
      <c r="C148" s="1">
        <v>8.9300000000000004E-2</v>
      </c>
      <c r="D148" s="1">
        <v>8.6499999999999994E-2</v>
      </c>
      <c r="E148" s="1">
        <v>8.8800000000000004E-2</v>
      </c>
    </row>
    <row r="149" spans="1:5" ht="14.45" hidden="1" outlineLevel="1" x14ac:dyDescent="0.35">
      <c r="A149">
        <v>39355</v>
      </c>
      <c r="B149" s="2">
        <v>39355</v>
      </c>
      <c r="C149" s="1">
        <v>9.2799999999999994E-2</v>
      </c>
      <c r="D149" s="1">
        <v>9.3299999999999994E-2</v>
      </c>
      <c r="E149" s="1">
        <v>9.5200000000000007E-2</v>
      </c>
    </row>
    <row r="150" spans="1:5" ht="14.45" hidden="1" outlineLevel="1" x14ac:dyDescent="0.35">
      <c r="A150">
        <v>39386</v>
      </c>
      <c r="B150" s="2">
        <v>39386</v>
      </c>
      <c r="C150" s="1">
        <v>9.7299999999999998E-2</v>
      </c>
      <c r="D150" s="1">
        <v>9.35E-2</v>
      </c>
      <c r="E150" s="1">
        <v>9.5000000000000001E-2</v>
      </c>
    </row>
    <row r="151" spans="1:5" ht="14.45" hidden="1" outlineLevel="1" x14ac:dyDescent="0.35">
      <c r="A151">
        <v>39416</v>
      </c>
      <c r="B151" s="2">
        <v>39416</v>
      </c>
      <c r="C151" s="1">
        <v>9.5399999999999999E-2</v>
      </c>
      <c r="D151" s="1">
        <v>9.4399999999999998E-2</v>
      </c>
      <c r="E151" s="1">
        <v>9.7199999999999995E-2</v>
      </c>
    </row>
    <row r="152" spans="1:5" ht="14.45" hidden="1" outlineLevel="1" x14ac:dyDescent="0.35">
      <c r="A152">
        <v>39447</v>
      </c>
      <c r="B152" s="2">
        <v>39447</v>
      </c>
      <c r="C152" s="1">
        <v>9.5000000000000001E-2</v>
      </c>
      <c r="D152" s="1">
        <v>9.4600000000000004E-2</v>
      </c>
      <c r="E152" s="1">
        <v>9.8799999999999999E-2</v>
      </c>
    </row>
    <row r="153" spans="1:5" ht="14.45" hidden="1" outlineLevel="1" x14ac:dyDescent="0.35">
      <c r="A153">
        <v>39478</v>
      </c>
      <c r="B153" s="2">
        <v>39478</v>
      </c>
      <c r="C153" s="1">
        <v>9.4100000000000003E-2</v>
      </c>
      <c r="D153" s="1">
        <v>9.4200000000000006E-2</v>
      </c>
      <c r="E153" s="1">
        <v>0.1013</v>
      </c>
    </row>
    <row r="154" spans="1:5" ht="14.45" hidden="1" outlineLevel="1" x14ac:dyDescent="0.35">
      <c r="A154">
        <v>39507</v>
      </c>
      <c r="B154" s="2">
        <v>39507</v>
      </c>
      <c r="C154" s="1">
        <v>9.4600000000000004E-2</v>
      </c>
      <c r="D154" s="1">
        <v>8.7999999999999995E-2</v>
      </c>
      <c r="E154" s="1">
        <v>9.5000000000000001E-2</v>
      </c>
    </row>
    <row r="155" spans="1:5" ht="14.45" hidden="1" outlineLevel="1" x14ac:dyDescent="0.35">
      <c r="A155">
        <v>39538</v>
      </c>
      <c r="B155" s="2">
        <v>39538</v>
      </c>
      <c r="C155" s="1">
        <v>9.1300000000000006E-2</v>
      </c>
      <c r="D155" s="1">
        <v>9.2200000000000004E-2</v>
      </c>
      <c r="E155" s="1">
        <v>9.64E-2</v>
      </c>
    </row>
    <row r="156" spans="1:5" ht="14.45" hidden="1" outlineLevel="1" x14ac:dyDescent="0.35">
      <c r="A156">
        <v>39568</v>
      </c>
      <c r="B156" s="2">
        <v>39568</v>
      </c>
      <c r="C156" s="1">
        <v>8.6499999999999994E-2</v>
      </c>
      <c r="D156" s="1">
        <v>9.1800000000000007E-2</v>
      </c>
      <c r="E156" s="1">
        <v>0.10390000000000001</v>
      </c>
    </row>
    <row r="157" spans="1:5" ht="14.45" hidden="1" outlineLevel="1" x14ac:dyDescent="0.35">
      <c r="A157">
        <v>39599</v>
      </c>
      <c r="B157" s="2">
        <v>39599</v>
      </c>
      <c r="C157" s="1">
        <v>8.7900000000000006E-2</v>
      </c>
      <c r="D157" s="1">
        <v>9.1300000000000006E-2</v>
      </c>
      <c r="E157" s="1">
        <v>0.1017</v>
      </c>
    </row>
    <row r="158" spans="1:5" ht="14.45" hidden="1" outlineLevel="1" x14ac:dyDescent="0.35">
      <c r="A158">
        <v>39629</v>
      </c>
      <c r="B158" s="2">
        <v>39629</v>
      </c>
      <c r="C158" s="1">
        <v>8.3099999999999993E-2</v>
      </c>
      <c r="D158" s="1">
        <v>8.6999999999999994E-2</v>
      </c>
      <c r="E158" s="1">
        <v>0.1008</v>
      </c>
    </row>
    <row r="159" spans="1:5" ht="14.45" hidden="1" outlineLevel="1" x14ac:dyDescent="0.35">
      <c r="A159">
        <v>39660</v>
      </c>
      <c r="B159" s="2">
        <v>39660</v>
      </c>
      <c r="C159" s="1">
        <v>8.2600000000000007E-2</v>
      </c>
      <c r="D159" s="1">
        <v>0.09</v>
      </c>
      <c r="E159" s="1">
        <v>0.1033</v>
      </c>
    </row>
    <row r="160" spans="1:5" ht="14.45" hidden="1" outlineLevel="1" x14ac:dyDescent="0.35">
      <c r="A160">
        <v>39691</v>
      </c>
      <c r="B160" s="2">
        <v>39691</v>
      </c>
      <c r="C160" s="1">
        <v>7.9699999999999993E-2</v>
      </c>
      <c r="D160" s="1">
        <v>9.1899999999999996E-2</v>
      </c>
      <c r="E160" s="1">
        <v>0.11070000000000001</v>
      </c>
    </row>
    <row r="161" spans="1:5" ht="14.45" hidden="1" outlineLevel="1" x14ac:dyDescent="0.35">
      <c r="A161">
        <v>39721</v>
      </c>
      <c r="B161" s="2">
        <v>39721</v>
      </c>
      <c r="C161" s="1">
        <v>8.2000000000000003E-2</v>
      </c>
      <c r="D161" s="1">
        <v>8.6300000000000002E-2</v>
      </c>
      <c r="E161" s="1">
        <v>0.11269999999999999</v>
      </c>
    </row>
    <row r="162" spans="1:5" ht="14.45" hidden="1" outlineLevel="1" x14ac:dyDescent="0.35">
      <c r="A162">
        <v>39752</v>
      </c>
      <c r="B162" s="2">
        <v>39752</v>
      </c>
      <c r="C162" s="1">
        <v>8.7900000000000006E-2</v>
      </c>
      <c r="D162" s="1">
        <v>8.4000000000000005E-2</v>
      </c>
      <c r="E162" s="1">
        <v>8.8900000000000007E-2</v>
      </c>
    </row>
    <row r="163" spans="1:5" ht="14.45" hidden="1" outlineLevel="1" x14ac:dyDescent="0.35">
      <c r="A163">
        <v>39782</v>
      </c>
      <c r="B163" s="2">
        <v>39782</v>
      </c>
      <c r="C163" s="1">
        <v>9.0700000000000003E-2</v>
      </c>
      <c r="D163" s="1">
        <v>9.1300000000000006E-2</v>
      </c>
      <c r="E163" s="1">
        <v>9.1300000000000006E-2</v>
      </c>
    </row>
    <row r="164" spans="1:5" ht="14.45" hidden="1" outlineLevel="1" x14ac:dyDescent="0.35">
      <c r="A164">
        <v>39813</v>
      </c>
      <c r="B164" s="2">
        <v>39813</v>
      </c>
      <c r="C164" s="1">
        <v>0.10050000000000001</v>
      </c>
      <c r="D164" s="1">
        <v>0.1065</v>
      </c>
      <c r="E164" s="1" t="s">
        <v>2</v>
      </c>
    </row>
    <row r="165" spans="1:5" ht="14.45" hidden="1" outlineLevel="1" x14ac:dyDescent="0.35">
      <c r="A165">
        <v>39844</v>
      </c>
      <c r="B165" s="2">
        <v>39844</v>
      </c>
      <c r="C165" s="1">
        <v>0.1484</v>
      </c>
      <c r="D165" s="1">
        <v>0.1048</v>
      </c>
      <c r="E165" s="1" t="s">
        <v>2</v>
      </c>
    </row>
    <row r="166" spans="1:5" ht="14.45" hidden="1" outlineLevel="1" x14ac:dyDescent="0.35">
      <c r="A166">
        <v>39872</v>
      </c>
      <c r="B166" s="2">
        <v>39872</v>
      </c>
      <c r="C166" s="1">
        <v>0.1143</v>
      </c>
      <c r="D166" s="1">
        <v>9.9500000000000005E-2</v>
      </c>
      <c r="E166" s="1" t="s">
        <v>2</v>
      </c>
    </row>
    <row r="167" spans="1:5" ht="14.45" hidden="1" outlineLevel="1" x14ac:dyDescent="0.35">
      <c r="A167">
        <v>39903</v>
      </c>
      <c r="B167" s="2">
        <v>39903</v>
      </c>
      <c r="C167" s="1">
        <v>0.1143</v>
      </c>
      <c r="D167" s="1">
        <v>0.10440000000000001</v>
      </c>
      <c r="E167" s="1" t="s">
        <v>2</v>
      </c>
    </row>
    <row r="168" spans="1:5" ht="14.45" hidden="1" outlineLevel="1" x14ac:dyDescent="0.35">
      <c r="A168">
        <v>39933</v>
      </c>
      <c r="B168" s="2">
        <v>39933</v>
      </c>
      <c r="C168" s="1">
        <v>7.6700000000000004E-2</v>
      </c>
      <c r="D168" s="1">
        <v>9.1200000000000003E-2</v>
      </c>
      <c r="E168" s="1" t="s">
        <v>2</v>
      </c>
    </row>
    <row r="169" spans="1:5" ht="14.45" hidden="1" outlineLevel="1" x14ac:dyDescent="0.35">
      <c r="A169">
        <v>39964</v>
      </c>
      <c r="B169" s="2">
        <v>39964</v>
      </c>
      <c r="C169" s="1">
        <v>7.3099999999999998E-2</v>
      </c>
      <c r="D169" s="1">
        <v>8.9200000000000002E-2</v>
      </c>
      <c r="E169" s="1">
        <v>0.1244</v>
      </c>
    </row>
    <row r="170" spans="1:5" ht="14.45" hidden="1" outlineLevel="1" x14ac:dyDescent="0.35">
      <c r="A170">
        <v>39994</v>
      </c>
      <c r="B170" s="2">
        <v>39994</v>
      </c>
      <c r="C170" s="1">
        <v>9.5299999999999996E-2</v>
      </c>
      <c r="D170" s="1">
        <v>8.5400000000000004E-2</v>
      </c>
      <c r="E170" s="1">
        <v>0.1166</v>
      </c>
    </row>
    <row r="171" spans="1:5" ht="14.45" hidden="1" outlineLevel="1" x14ac:dyDescent="0.35">
      <c r="A171">
        <v>40025</v>
      </c>
      <c r="B171" s="2">
        <v>40025</v>
      </c>
      <c r="C171" s="1">
        <v>8.3699999999999997E-2</v>
      </c>
      <c r="D171" s="1">
        <v>9.3799999999999994E-2</v>
      </c>
      <c r="E171" s="1">
        <v>0.1157</v>
      </c>
    </row>
    <row r="172" spans="1:5" ht="14.45" hidden="1" outlineLevel="1" x14ac:dyDescent="0.35">
      <c r="A172">
        <v>40056</v>
      </c>
      <c r="B172" s="2">
        <v>40056</v>
      </c>
      <c r="C172" s="1">
        <v>8.9599999999999999E-2</v>
      </c>
      <c r="D172" s="1">
        <v>9.6699999999999994E-2</v>
      </c>
      <c r="E172" s="1">
        <v>0.10050000000000001</v>
      </c>
    </row>
    <row r="173" spans="1:5" ht="14.45" hidden="1" outlineLevel="1" x14ac:dyDescent="0.35">
      <c r="A173">
        <v>40086</v>
      </c>
      <c r="B173" s="2">
        <v>40086</v>
      </c>
      <c r="C173" s="1">
        <v>7.2400000000000006E-2</v>
      </c>
      <c r="D173" s="1">
        <v>9.1399999999999995E-2</v>
      </c>
      <c r="E173" s="1">
        <v>8.8400000000000006E-2</v>
      </c>
    </row>
    <row r="174" spans="1:5" ht="14.45" hidden="1" outlineLevel="1" x14ac:dyDescent="0.35">
      <c r="A174">
        <v>40117</v>
      </c>
      <c r="B174" s="2">
        <v>40117</v>
      </c>
      <c r="C174" s="1">
        <v>8.6499999999999994E-2</v>
      </c>
      <c r="D174" s="1">
        <v>7.7299999999999994E-2</v>
      </c>
      <c r="E174" s="1">
        <v>7.4800000000000005E-2</v>
      </c>
    </row>
    <row r="175" spans="1:5" ht="14.45" hidden="1" outlineLevel="1" x14ac:dyDescent="0.35">
      <c r="A175">
        <v>40147</v>
      </c>
      <c r="B175" s="2">
        <v>40147</v>
      </c>
      <c r="C175" s="1">
        <v>9.3700000000000006E-2</v>
      </c>
      <c r="D175" s="1">
        <v>7.6200000000000004E-2</v>
      </c>
      <c r="E175" s="1">
        <v>7.6999999999999999E-2</v>
      </c>
    </row>
    <row r="176" spans="1:5" ht="14.45" hidden="1" outlineLevel="1" x14ac:dyDescent="0.35">
      <c r="A176">
        <v>40178</v>
      </c>
      <c r="B176" s="2">
        <v>40178</v>
      </c>
      <c r="C176" s="1">
        <v>9.6000000000000002E-2</v>
      </c>
      <c r="D176" s="1">
        <v>7.4499999999999997E-2</v>
      </c>
      <c r="E176" s="1">
        <v>7.6999999999999999E-2</v>
      </c>
    </row>
    <row r="177" spans="1:5" ht="14.45" hidden="1" outlineLevel="1" x14ac:dyDescent="0.35">
      <c r="A177">
        <v>40209</v>
      </c>
      <c r="B177" s="2">
        <v>40209</v>
      </c>
      <c r="C177" s="1">
        <v>7.0999999999999994E-2</v>
      </c>
      <c r="D177" s="1">
        <v>6.8900000000000003E-2</v>
      </c>
      <c r="E177" s="1">
        <v>7.17E-2</v>
      </c>
    </row>
    <row r="178" spans="1:5" ht="14.45" hidden="1" outlineLevel="1" x14ac:dyDescent="0.35">
      <c r="A178">
        <v>40237</v>
      </c>
      <c r="B178" s="2">
        <v>40237</v>
      </c>
      <c r="C178" s="1">
        <v>6.9500000000000006E-2</v>
      </c>
      <c r="D178" s="1">
        <v>6.9800000000000001E-2</v>
      </c>
      <c r="E178" s="1">
        <v>7.1300000000000002E-2</v>
      </c>
    </row>
    <row r="179" spans="1:5" ht="14.45" hidden="1" outlineLevel="1" x14ac:dyDescent="0.35">
      <c r="A179">
        <v>40268</v>
      </c>
      <c r="B179" s="2">
        <v>40268</v>
      </c>
      <c r="C179" s="1">
        <v>6.9599999999999995E-2</v>
      </c>
      <c r="D179" s="1">
        <v>6.7799999999999999E-2</v>
      </c>
      <c r="E179" s="1">
        <v>6.9500000000000006E-2</v>
      </c>
    </row>
    <row r="180" spans="1:5" ht="14.45" hidden="1" outlineLevel="1" x14ac:dyDescent="0.35">
      <c r="A180">
        <v>40298</v>
      </c>
      <c r="B180" s="2">
        <v>40298</v>
      </c>
      <c r="C180" s="1">
        <v>6.9699999999999998E-2</v>
      </c>
      <c r="D180" s="1">
        <v>6.5500000000000003E-2</v>
      </c>
      <c r="E180" s="1">
        <v>6.93E-2</v>
      </c>
    </row>
    <row r="181" spans="1:5" ht="14.45" hidden="1" outlineLevel="1" x14ac:dyDescent="0.35">
      <c r="A181">
        <v>40329</v>
      </c>
      <c r="B181" s="2">
        <v>40329</v>
      </c>
      <c r="C181" s="1">
        <v>7.1199999999999999E-2</v>
      </c>
      <c r="D181" s="1">
        <v>6.5299999999999997E-2</v>
      </c>
      <c r="E181" s="1">
        <v>6.9800000000000001E-2</v>
      </c>
    </row>
    <row r="182" spans="1:5" ht="14.45" hidden="1" outlineLevel="1" x14ac:dyDescent="0.35">
      <c r="A182">
        <v>40359</v>
      </c>
      <c r="B182" s="2">
        <v>40359</v>
      </c>
      <c r="C182" s="1">
        <v>7.2999999999999995E-2</v>
      </c>
      <c r="D182" s="1">
        <v>6.6900000000000001E-2</v>
      </c>
      <c r="E182" s="1">
        <v>7.0800000000000002E-2</v>
      </c>
    </row>
    <row r="183" spans="1:5" ht="14.45" hidden="1" outlineLevel="1" x14ac:dyDescent="0.35">
      <c r="A183">
        <v>40390</v>
      </c>
      <c r="B183" s="2">
        <v>40390</v>
      </c>
      <c r="C183" s="1">
        <v>8.3000000000000004E-2</v>
      </c>
      <c r="D183" s="1">
        <v>7.4800000000000005E-2</v>
      </c>
      <c r="E183" s="1">
        <v>7.5700000000000003E-2</v>
      </c>
    </row>
    <row r="184" spans="1:5" ht="14.45" hidden="1" outlineLevel="1" x14ac:dyDescent="0.35">
      <c r="A184">
        <v>40421</v>
      </c>
      <c r="B184" s="2">
        <v>40421</v>
      </c>
      <c r="C184" s="1">
        <v>8.4400000000000003E-2</v>
      </c>
      <c r="D184" s="1">
        <v>7.8399999999999997E-2</v>
      </c>
      <c r="E184" s="1">
        <v>8.0600000000000005E-2</v>
      </c>
    </row>
    <row r="185" spans="1:5" ht="14.45" hidden="1" outlineLevel="1" x14ac:dyDescent="0.35">
      <c r="A185">
        <v>40451</v>
      </c>
      <c r="B185" s="2">
        <v>40451</v>
      </c>
      <c r="C185" s="1">
        <v>8.7999999999999995E-2</v>
      </c>
      <c r="D185" s="1">
        <v>7.3899999999999993E-2</v>
      </c>
      <c r="E185" s="1">
        <v>7.6799999999999993E-2</v>
      </c>
    </row>
    <row r="186" spans="1:5" ht="14.45" hidden="1" outlineLevel="1" x14ac:dyDescent="0.35">
      <c r="A186">
        <v>40482</v>
      </c>
      <c r="B186" s="2">
        <v>40482</v>
      </c>
      <c r="C186" s="1">
        <v>8.7999999999999995E-2</v>
      </c>
      <c r="D186" s="1">
        <v>6.8199999999999997E-2</v>
      </c>
      <c r="E186" s="1">
        <v>7.1999999999999995E-2</v>
      </c>
    </row>
    <row r="187" spans="1:5" ht="14.45" hidden="1" outlineLevel="1" x14ac:dyDescent="0.35">
      <c r="A187">
        <v>40512</v>
      </c>
      <c r="B187" s="2">
        <v>40512</v>
      </c>
      <c r="C187" s="1">
        <v>8.5800000000000001E-2</v>
      </c>
      <c r="D187" s="1">
        <v>6.6500000000000004E-2</v>
      </c>
      <c r="E187" s="1">
        <v>7.0000000000000007E-2</v>
      </c>
    </row>
    <row r="188" spans="1:5" ht="14.45" hidden="1" outlineLevel="1" x14ac:dyDescent="0.35">
      <c r="A188">
        <v>40543</v>
      </c>
      <c r="B188" s="2">
        <v>40543</v>
      </c>
      <c r="C188" s="1">
        <v>0.08</v>
      </c>
      <c r="D188" s="1">
        <v>6.7799999999999999E-2</v>
      </c>
      <c r="E188" s="1">
        <v>6.88E-2</v>
      </c>
    </row>
    <row r="189" spans="1:5" ht="14.45" hidden="1" outlineLevel="1" x14ac:dyDescent="0.35">
      <c r="A189">
        <v>40574</v>
      </c>
      <c r="B189" s="2">
        <v>40574</v>
      </c>
      <c r="C189" s="1">
        <v>7.8200000000000006E-2</v>
      </c>
      <c r="D189" s="1">
        <v>6.4699999999999994E-2</v>
      </c>
      <c r="E189" s="1">
        <v>6.3899999999999998E-2</v>
      </c>
    </row>
    <row r="190" spans="1:5" ht="14.45" hidden="1" outlineLevel="1" x14ac:dyDescent="0.35">
      <c r="A190">
        <v>40602</v>
      </c>
      <c r="B190" s="2">
        <v>40602</v>
      </c>
      <c r="C190" s="1">
        <v>7.6999999999999999E-2</v>
      </c>
      <c r="D190" s="1">
        <v>5.7200000000000001E-2</v>
      </c>
      <c r="E190" s="1">
        <v>5.57E-2</v>
      </c>
    </row>
    <row r="191" spans="1:5" ht="14.45" hidden="1" outlineLevel="1" x14ac:dyDescent="0.35">
      <c r="A191">
        <v>40633</v>
      </c>
      <c r="B191" s="2">
        <v>40633</v>
      </c>
      <c r="C191" s="1">
        <v>7.7100000000000002E-2</v>
      </c>
      <c r="D191" s="1">
        <v>5.3800000000000001E-2</v>
      </c>
      <c r="E191" s="1">
        <v>5.4699999999999999E-2</v>
      </c>
    </row>
    <row r="192" spans="1:5" ht="14.45" hidden="1" outlineLevel="1" x14ac:dyDescent="0.35">
      <c r="A192">
        <v>40663</v>
      </c>
      <c r="B192" s="2">
        <v>40663</v>
      </c>
      <c r="C192" s="1">
        <v>7.7700000000000005E-2</v>
      </c>
      <c r="D192" s="1">
        <v>5.3999999999999999E-2</v>
      </c>
      <c r="E192" s="1">
        <v>5.5399999999999998E-2</v>
      </c>
    </row>
    <row r="193" spans="1:5" ht="14.45" hidden="1" outlineLevel="1" x14ac:dyDescent="0.35">
      <c r="A193">
        <v>40694</v>
      </c>
      <c r="B193" s="2">
        <v>40694</v>
      </c>
      <c r="C193" s="1">
        <v>7.4099999999999999E-2</v>
      </c>
      <c r="D193" s="1">
        <v>5.6399999999999999E-2</v>
      </c>
      <c r="E193" s="1">
        <v>5.8500000000000003E-2</v>
      </c>
    </row>
    <row r="194" spans="1:5" ht="14.45" hidden="1" outlineLevel="1" x14ac:dyDescent="0.35">
      <c r="A194">
        <v>40724</v>
      </c>
      <c r="B194" s="2">
        <v>40724</v>
      </c>
      <c r="C194" s="1">
        <v>7.0199999999999999E-2</v>
      </c>
      <c r="D194" s="1">
        <v>5.8000000000000003E-2</v>
      </c>
      <c r="E194" s="1">
        <v>6.0199999999999997E-2</v>
      </c>
    </row>
    <row r="195" spans="1:5" ht="14.45" hidden="1" outlineLevel="1" x14ac:dyDescent="0.35">
      <c r="A195">
        <v>40755</v>
      </c>
      <c r="B195" s="2">
        <v>40755</v>
      </c>
      <c r="C195" s="1">
        <v>7.2300000000000003E-2</v>
      </c>
      <c r="D195" s="1">
        <v>6.0600000000000001E-2</v>
      </c>
      <c r="E195" s="1">
        <v>6.3700000000000007E-2</v>
      </c>
    </row>
    <row r="196" spans="1:5" ht="14.45" hidden="1" outlineLevel="1" x14ac:dyDescent="0.35">
      <c r="A196">
        <v>40786</v>
      </c>
      <c r="B196" s="2">
        <v>40786</v>
      </c>
      <c r="C196" s="1">
        <v>7.3700000000000002E-2</v>
      </c>
      <c r="D196" s="1">
        <v>6.4199999999999993E-2</v>
      </c>
      <c r="E196" s="1">
        <v>6.8900000000000003E-2</v>
      </c>
    </row>
    <row r="197" spans="1:5" ht="14.45" hidden="1" outlineLevel="1" x14ac:dyDescent="0.35">
      <c r="A197">
        <v>40816</v>
      </c>
      <c r="B197" s="2">
        <v>40816</v>
      </c>
      <c r="C197" s="1">
        <v>7.8799999999999995E-2</v>
      </c>
      <c r="D197" s="1">
        <v>7.5300000000000006E-2</v>
      </c>
      <c r="E197" s="1">
        <v>7.6700000000000004E-2</v>
      </c>
    </row>
    <row r="198" spans="1:5" ht="14.45" hidden="1" outlineLevel="1" x14ac:dyDescent="0.35">
      <c r="A198">
        <v>40847</v>
      </c>
      <c r="B198" s="2">
        <v>40847</v>
      </c>
      <c r="C198" s="1">
        <v>7.7100000000000002E-2</v>
      </c>
      <c r="D198" s="1">
        <v>7.9200000000000007E-2</v>
      </c>
      <c r="E198" s="1">
        <v>8.3000000000000004E-2</v>
      </c>
    </row>
    <row r="199" spans="1:5" ht="14.45" hidden="1" outlineLevel="1" x14ac:dyDescent="0.35">
      <c r="A199">
        <v>40877</v>
      </c>
      <c r="B199" s="2">
        <v>40877</v>
      </c>
      <c r="C199" s="1">
        <v>8.09E-2</v>
      </c>
      <c r="D199" s="1">
        <v>7.5499999999999998E-2</v>
      </c>
      <c r="E199" s="1">
        <v>7.9000000000000001E-2</v>
      </c>
    </row>
    <row r="200" spans="1:5" ht="14.45" hidden="1" outlineLevel="1" x14ac:dyDescent="0.35">
      <c r="A200">
        <v>40908</v>
      </c>
      <c r="B200" s="2">
        <v>40908</v>
      </c>
      <c r="C200" s="1">
        <v>7.9500000000000001E-2</v>
      </c>
      <c r="D200" s="1">
        <v>7.0699999999999999E-2</v>
      </c>
      <c r="E200" s="1">
        <v>7.4899999999999994E-2</v>
      </c>
    </row>
    <row r="201" spans="1:5" ht="14.45" hidden="1" outlineLevel="1" x14ac:dyDescent="0.35">
      <c r="A201">
        <v>40939</v>
      </c>
      <c r="B201" s="2">
        <v>40939</v>
      </c>
      <c r="C201" s="1">
        <v>8.1000000000000003E-2</v>
      </c>
      <c r="D201" s="1">
        <v>6.8400000000000002E-2</v>
      </c>
      <c r="E201" s="1">
        <v>7.2999999999999995E-2</v>
      </c>
    </row>
    <row r="202" spans="1:5" ht="14.45" hidden="1" outlineLevel="1" x14ac:dyDescent="0.35">
      <c r="A202">
        <v>40968</v>
      </c>
      <c r="B202" s="2">
        <v>40968</v>
      </c>
      <c r="C202" s="1">
        <v>7.7799999999999994E-2</v>
      </c>
      <c r="D202" s="1">
        <v>6.5600000000000006E-2</v>
      </c>
      <c r="E202" s="1">
        <v>6.8900000000000003E-2</v>
      </c>
    </row>
    <row r="203" spans="1:5" ht="14.45" hidden="1" outlineLevel="1" x14ac:dyDescent="0.35">
      <c r="A203">
        <v>40999</v>
      </c>
      <c r="B203" s="2">
        <v>40999</v>
      </c>
      <c r="C203" s="1">
        <v>7.5899999999999995E-2</v>
      </c>
      <c r="D203" s="1">
        <v>6.2399999999999997E-2</v>
      </c>
      <c r="E203" s="1">
        <v>6.5000000000000002E-2</v>
      </c>
    </row>
    <row r="204" spans="1:5" ht="14.45" hidden="1" outlineLevel="1" x14ac:dyDescent="0.35">
      <c r="A204">
        <v>41029</v>
      </c>
      <c r="B204" s="2">
        <v>41029</v>
      </c>
      <c r="C204" s="1">
        <v>7.5499999999999998E-2</v>
      </c>
      <c r="D204" s="1">
        <v>6.3200000000000006E-2</v>
      </c>
      <c r="E204" s="1">
        <v>6.4399999999999999E-2</v>
      </c>
    </row>
    <row r="205" spans="1:5" ht="14.45" hidden="1" outlineLevel="1" x14ac:dyDescent="0.35">
      <c r="A205">
        <v>41060</v>
      </c>
      <c r="B205" s="2">
        <v>41060</v>
      </c>
      <c r="C205" s="1">
        <v>7.8600000000000003E-2</v>
      </c>
      <c r="D205" s="1">
        <v>6.5000000000000002E-2</v>
      </c>
      <c r="E205" s="1">
        <v>6.5500000000000003E-2</v>
      </c>
    </row>
    <row r="206" spans="1:5" ht="14.45" hidden="1" outlineLevel="1" x14ac:dyDescent="0.35">
      <c r="A206">
        <v>41090</v>
      </c>
      <c r="B206" s="2">
        <v>41090</v>
      </c>
      <c r="C206" s="1">
        <v>8.2299999999999998E-2</v>
      </c>
      <c r="D206" s="1">
        <v>6.8400000000000002E-2</v>
      </c>
      <c r="E206" s="1">
        <v>7.0499999999999993E-2</v>
      </c>
    </row>
    <row r="207" spans="1:5" ht="14.45" hidden="1" outlineLevel="1" x14ac:dyDescent="0.35">
      <c r="A207">
        <v>41121</v>
      </c>
      <c r="B207" s="2">
        <v>41121</v>
      </c>
      <c r="C207" s="1">
        <v>7.6399999999999996E-2</v>
      </c>
      <c r="D207" s="1">
        <v>6.8099999999999994E-2</v>
      </c>
      <c r="E207" s="1">
        <v>7.1499999999999994E-2</v>
      </c>
    </row>
    <row r="208" spans="1:5" ht="14.45" hidden="1" outlineLevel="1" x14ac:dyDescent="0.35">
      <c r="A208">
        <v>41152</v>
      </c>
      <c r="B208" s="2">
        <v>41152</v>
      </c>
      <c r="C208" s="1">
        <v>6.7500000000000004E-2</v>
      </c>
      <c r="D208" s="1">
        <v>6.6199999999999995E-2</v>
      </c>
      <c r="E208" s="1">
        <v>6.8000000000000005E-2</v>
      </c>
    </row>
    <row r="209" spans="1:5" ht="14.45" hidden="1" outlineLevel="1" x14ac:dyDescent="0.35">
      <c r="A209">
        <v>41182</v>
      </c>
      <c r="B209" s="2">
        <v>41182</v>
      </c>
      <c r="C209" s="1">
        <v>6.8400000000000002E-2</v>
      </c>
      <c r="D209" s="1">
        <v>6.1100000000000002E-2</v>
      </c>
      <c r="E209" s="1">
        <v>6.3E-2</v>
      </c>
    </row>
    <row r="210" spans="1:5" ht="14.45" hidden="1" outlineLevel="1" x14ac:dyDescent="0.35">
      <c r="A210">
        <v>41213</v>
      </c>
      <c r="B210" s="2">
        <v>41213</v>
      </c>
      <c r="C210" s="1">
        <v>7.6600000000000001E-2</v>
      </c>
      <c r="D210" s="1">
        <v>5.9799999999999999E-2</v>
      </c>
      <c r="E210" s="1">
        <v>6.1100000000000002E-2</v>
      </c>
    </row>
    <row r="211" spans="1:5" ht="14.45" hidden="1" outlineLevel="1" x14ac:dyDescent="0.35">
      <c r="A211">
        <v>41243</v>
      </c>
      <c r="B211" s="2">
        <v>41243</v>
      </c>
      <c r="C211" s="1">
        <v>7.5899999999999995E-2</v>
      </c>
      <c r="D211" s="1">
        <v>6.0600000000000001E-2</v>
      </c>
      <c r="E211" s="1">
        <v>6.2300000000000001E-2</v>
      </c>
    </row>
    <row r="212" spans="1:5" ht="14.45" hidden="1" outlineLevel="1" x14ac:dyDescent="0.35">
      <c r="A212">
        <v>41274</v>
      </c>
      <c r="B212" s="2">
        <v>41274</v>
      </c>
      <c r="C212" s="1">
        <v>7.6999999999999999E-2</v>
      </c>
      <c r="D212" s="1">
        <v>6.1800000000000001E-2</v>
      </c>
      <c r="E212" s="1">
        <v>6.3299999999999995E-2</v>
      </c>
    </row>
    <row r="213" spans="1:5" ht="14.45" collapsed="1" x14ac:dyDescent="0.35">
      <c r="A213">
        <v>41305</v>
      </c>
      <c r="B213" s="2">
        <v>41305</v>
      </c>
      <c r="C213" s="1">
        <f>VLOOKUP(B213,LCD_Yield!$AB:$AG,4,FALSE)</f>
        <v>7.2800000000000004E-2</v>
      </c>
      <c r="D213" s="1">
        <f>VLOOKUP(B213,LCD_Yield!$E$3:$F$1002,2,FALSE)</f>
        <v>4.8899999999999999E-2</v>
      </c>
      <c r="E213" s="1">
        <f>VLOOKUP(B213,LCD_Yield!$E:$H,4,FALSE)</f>
        <v>5.0200000000000002E-2</v>
      </c>
    </row>
    <row r="214" spans="1:5" ht="14.45" x14ac:dyDescent="0.35">
      <c r="A214">
        <v>41333</v>
      </c>
      <c r="B214" s="2">
        <v>41333</v>
      </c>
      <c r="C214" s="1">
        <f>VLOOKUP(B214,LCD_Yield!$AB:$AG,4,FALSE)</f>
        <v>6.54E-2</v>
      </c>
      <c r="D214" s="1">
        <f>VLOOKUP(B214,LCD_Yield!$E$3:$F$1002,2,FALSE)</f>
        <v>5.0900000000000001E-2</v>
      </c>
      <c r="E214" s="1">
        <f>VLOOKUP(B214,LCD_Yield!$E:$H,4,FALSE)</f>
        <v>5.1799999999999999E-2</v>
      </c>
    </row>
    <row r="215" spans="1:5" ht="14.45" x14ac:dyDescent="0.35">
      <c r="A215">
        <v>41364</v>
      </c>
      <c r="B215" s="2">
        <v>41364</v>
      </c>
      <c r="C215" s="1">
        <f>VLOOKUP(B215,LCD_Yield!$AB:$AG,4,FALSE)</f>
        <v>5.8999999999999997E-2</v>
      </c>
      <c r="D215" s="1">
        <f>VLOOKUP(B215,LCD_Yield!$E$3:$F$1002,2,FALSE)</f>
        <v>5.1700000000000003E-2</v>
      </c>
      <c r="E215" s="1">
        <f>VLOOKUP(B215,LCD_Yield!$E:$H,4,FALSE)</f>
        <v>5.3900000000000003E-2</v>
      </c>
    </row>
    <row r="216" spans="1:5" ht="14.45" x14ac:dyDescent="0.35">
      <c r="A216">
        <v>41394</v>
      </c>
      <c r="B216" s="2">
        <v>41394</v>
      </c>
      <c r="C216" s="1">
        <f>VLOOKUP(B216,LCD_Yield!$AB:$AG,4,FALSE)</f>
        <v>6.2E-2</v>
      </c>
      <c r="D216" s="1">
        <f>VLOOKUP(B216,LCD_Yield!$E$3:$F$1002,2,FALSE)</f>
        <v>4.99E-2</v>
      </c>
      <c r="E216" s="1">
        <f>VLOOKUP(B216,LCD_Yield!$E:$H,4,FALSE)</f>
        <v>5.0999999999999997E-2</v>
      </c>
    </row>
    <row r="217" spans="1:5" ht="14.45" x14ac:dyDescent="0.35">
      <c r="A217">
        <v>41425</v>
      </c>
      <c r="B217" s="2">
        <v>41425</v>
      </c>
      <c r="C217" s="1">
        <f>VLOOKUP(B217,LCD_Yield!$AB:$AG,4,FALSE)</f>
        <v>6.9699999999999998E-2</v>
      </c>
      <c r="D217" s="1">
        <f>VLOOKUP(B217,LCD_Yield!$E$3:$F$1002,2,FALSE)</f>
        <v>4.9099999999999998E-2</v>
      </c>
      <c r="E217" s="1">
        <f>VLOOKUP(B217,LCD_Yield!$E:$H,4,FALSE)</f>
        <v>5.0099999999999999E-2</v>
      </c>
    </row>
    <row r="218" spans="1:5" ht="14.45" x14ac:dyDescent="0.35">
      <c r="A218">
        <v>41455</v>
      </c>
      <c r="B218" s="2">
        <v>41455</v>
      </c>
      <c r="C218" s="1">
        <f>VLOOKUP(B218,LCD_Yield!$AB:$AG,4,FALSE)</f>
        <v>7.0499999999999993E-2</v>
      </c>
      <c r="D218" s="1">
        <f>VLOOKUP(B218,LCD_Yield!$E$3:$F$1002,2,FALSE)</f>
        <v>5.6399999999999999E-2</v>
      </c>
      <c r="E218" s="1">
        <f>VLOOKUP(B218,LCD_Yield!$E:$H,4,FALSE)</f>
        <v>5.5800000000000002E-2</v>
      </c>
    </row>
    <row r="219" spans="1:5" ht="14.45" x14ac:dyDescent="0.35">
      <c r="A219">
        <v>41486</v>
      </c>
      <c r="B219" s="2">
        <v>41486</v>
      </c>
      <c r="C219" s="1">
        <f>VLOOKUP(B219,LCD_Yield!$AB:$AG,4,FALSE)</f>
        <v>6.6400000000000001E-2</v>
      </c>
      <c r="D219" s="1">
        <f>VLOOKUP(B219,LCD_Yield!$E$3:$F$1002,2,FALSE)</f>
        <v>5.3800000000000001E-2</v>
      </c>
      <c r="E219" s="1">
        <f>VLOOKUP(B219,LCD_Yield!$E:$H,4,FALSE)</f>
        <v>5.4899999999999997E-2</v>
      </c>
    </row>
    <row r="220" spans="1:5" ht="14.45" x14ac:dyDescent="0.35">
      <c r="A220">
        <v>41517</v>
      </c>
      <c r="B220" s="2">
        <v>41517</v>
      </c>
      <c r="C220" s="1">
        <f>VLOOKUP(B220,LCD_Yield!$AB:$AG,4,FALSE)</f>
        <v>6.0999999999999999E-2</v>
      </c>
      <c r="D220" s="1">
        <f>VLOOKUP(B220,LCD_Yield!$E$3:$F$1002,2,FALSE)</f>
        <v>4.8099999999999997E-2</v>
      </c>
      <c r="E220" s="1">
        <f>VLOOKUP(B220,LCD_Yield!$E:$H,4,FALSE)</f>
        <v>5.0900000000000001E-2</v>
      </c>
    </row>
    <row r="221" spans="1:5" ht="14.45" x14ac:dyDescent="0.35">
      <c r="A221">
        <v>41547</v>
      </c>
      <c r="B221" s="2">
        <v>41547</v>
      </c>
      <c r="C221" s="1">
        <f>VLOOKUP(B221,LCD_Yield!$AB:$AG,4,FALSE)</f>
        <v>5.4600000000000003E-2</v>
      </c>
      <c r="D221" s="1">
        <f>VLOOKUP(B221,LCD_Yield!$E$3:$F$1002,2,FALSE)</f>
        <v>5.0599999999999999E-2</v>
      </c>
      <c r="E221" s="1">
        <f>VLOOKUP(B221,LCD_Yield!$E:$H,4,FALSE)</f>
        <v>5.2999999999999999E-2</v>
      </c>
    </row>
    <row r="222" spans="1:5" ht="14.45" x14ac:dyDescent="0.35">
      <c r="A222">
        <v>41578</v>
      </c>
      <c r="B222" s="2">
        <v>41578</v>
      </c>
      <c r="C222" s="1">
        <f>VLOOKUP(B222,LCD_Yield!$AB:$AG,4,FALSE)</f>
        <v>6.0400000000000002E-2</v>
      </c>
      <c r="D222" s="1">
        <f>VLOOKUP(B222,LCD_Yield!$E$3:$F$1002,2,FALSE)</f>
        <v>5.1299999999999998E-2</v>
      </c>
      <c r="E222" s="1">
        <f>VLOOKUP(B222,LCD_Yield!$E:$H,4,FALSE)</f>
        <v>5.33E-2</v>
      </c>
    </row>
    <row r="223" spans="1:5" ht="14.45" x14ac:dyDescent="0.35">
      <c r="A223">
        <v>41608</v>
      </c>
      <c r="B223" s="2">
        <v>41608</v>
      </c>
      <c r="C223" s="1">
        <f>VLOOKUP(B223,LCD_Yield!$AB:$AG,4,FALSE)</f>
        <v>6.0999999999999999E-2</v>
      </c>
      <c r="D223" s="1">
        <f>VLOOKUP(B223,LCD_Yield!$E$3:$F$1002,2,FALSE)</f>
        <v>4.6899999999999997E-2</v>
      </c>
      <c r="E223" s="1">
        <f>VLOOKUP(B223,LCD_Yield!$E:$H,4,FALSE)</f>
        <v>4.8599999999999997E-2</v>
      </c>
    </row>
    <row r="224" spans="1:5" ht="14.45" x14ac:dyDescent="0.35">
      <c r="A224">
        <v>41639</v>
      </c>
      <c r="B224" s="2">
        <v>41639</v>
      </c>
      <c r="C224" s="1">
        <f>VLOOKUP(B224,LCD_Yield!$AB:$AG,4,FALSE)</f>
        <v>6.8500000000000005E-2</v>
      </c>
      <c r="D224" s="1">
        <f>VLOOKUP(B224,LCD_Yield!$E$3:$F$1002,2,FALSE)</f>
        <v>4.82E-2</v>
      </c>
      <c r="E224" s="1">
        <f>VLOOKUP(B224,LCD_Yield!$E:$H,4,FALSE)</f>
        <v>4.8599999999999997E-2</v>
      </c>
    </row>
    <row r="225" spans="1:18" ht="14.45" x14ac:dyDescent="0.35">
      <c r="A225">
        <v>41670</v>
      </c>
      <c r="B225" s="2">
        <v>41670</v>
      </c>
      <c r="C225" s="1">
        <f>VLOOKUP(B225,LCD_Yield!$AB:$AG,4,FALSE)</f>
        <v>6.8900000000000003E-2</v>
      </c>
      <c r="D225" s="1">
        <f>VLOOKUP(B225,LCD_Yield!$E$3:$F$1002,2,FALSE)</f>
        <v>4.6899999999999997E-2</v>
      </c>
      <c r="E225" s="1">
        <f>VLOOKUP(B225,LCD_Yield!$E:$H,4,FALSE)</f>
        <v>4.8020000000000007E-2</v>
      </c>
    </row>
    <row r="226" spans="1:18" ht="14.45" x14ac:dyDescent="0.35">
      <c r="A226">
        <v>41698</v>
      </c>
      <c r="B226" s="2">
        <v>41698</v>
      </c>
      <c r="C226" s="1">
        <f>VLOOKUP(B226,LCD_Yield!$AB:$AG,4,FALSE)</f>
        <v>6.6299999999999998E-2</v>
      </c>
      <c r="D226" s="1">
        <f>VLOOKUP(B226,LCD_Yield!$E$3:$F$1002,2,FALSE)</f>
        <v>4.7600000000000003E-2</v>
      </c>
      <c r="E226" s="1">
        <f>VLOOKUP(B226,LCD_Yield!$E:$H,4,FALSE)</f>
        <v>4.99E-2</v>
      </c>
    </row>
    <row r="227" spans="1:18" ht="14.45" x14ac:dyDescent="0.35">
      <c r="A227">
        <v>41729</v>
      </c>
      <c r="B227" s="2">
        <v>41729</v>
      </c>
      <c r="C227" s="1">
        <f>VLOOKUP(B227,LCD_Yield!$AB:$AG,4,FALSE)</f>
        <v>6.4899999999999999E-2</v>
      </c>
      <c r="D227" s="1">
        <f>VLOOKUP(B227,LCD_Yield!$E$3:$F$1002,2,FALSE)</f>
        <v>4.8000000000000001E-2</v>
      </c>
      <c r="E227" s="1">
        <f>VLOOKUP(B227,LCD_Yield!$E:$H,4,FALSE)</f>
        <v>4.8399999999999999E-2</v>
      </c>
      <c r="F227" s="1">
        <v>0.115</v>
      </c>
      <c r="G227" s="1">
        <v>0.108</v>
      </c>
    </row>
    <row r="228" spans="1:18" ht="14.45" x14ac:dyDescent="0.35">
      <c r="A228">
        <v>41759</v>
      </c>
      <c r="B228" s="2">
        <v>41759</v>
      </c>
      <c r="C228" s="1">
        <f>VLOOKUP(B228,LCD_Yield!$AB:$AG,4,FALSE)</f>
        <v>5.8200000000000002E-2</v>
      </c>
      <c r="D228" s="1">
        <f>VLOOKUP(B228,LCD_Yield!$E$3:$F$1002,2,FALSE)</f>
        <v>5.2699999999999997E-2</v>
      </c>
      <c r="E228" s="1">
        <f>VLOOKUP(B228,LCD_Yield!$E:$H,4,FALSE)</f>
        <v>5.3798703703703703E-2</v>
      </c>
    </row>
    <row r="229" spans="1:18" ht="14.45" x14ac:dyDescent="0.35">
      <c r="A229">
        <v>41790</v>
      </c>
      <c r="B229" s="2">
        <v>41790</v>
      </c>
      <c r="C229" s="1">
        <f>VLOOKUP(B229-1,LCD_Yield!$AB:$AG,4,FALSE)</f>
        <v>5.7500000000000002E-2</v>
      </c>
      <c r="D229" s="1">
        <f>VLOOKUP(B229,[1]LCD_Yield!$E$3:$F$1002,2,FALSE)</f>
        <v>5.4699999999999999E-2</v>
      </c>
      <c r="E229" s="1">
        <f>VLOOKUP(B229,[1]LCD_Yield!$E:$H,4,FALSE)</f>
        <v>5.6500000000000002E-2</v>
      </c>
    </row>
    <row r="230" spans="1:18" ht="14.45" x14ac:dyDescent="0.35">
      <c r="A230">
        <v>41820</v>
      </c>
      <c r="B230" s="2">
        <v>41820</v>
      </c>
      <c r="C230" s="1">
        <f>VLOOKUP(B230,LCD_Yield!$AB:$AG,4,FALSE)</f>
        <v>5.9499999999999997E-2</v>
      </c>
      <c r="D230" s="1">
        <f>VLOOKUP(B230,LCD_Yield!$E$3:$F$1002,2,FALSE)</f>
        <v>5.33E-2</v>
      </c>
      <c r="E230" s="1">
        <f>VLOOKUP(B230,LCD_Yield!$E:$H,4,FALSE)</f>
        <v>5.3204081632653055E-2</v>
      </c>
    </row>
    <row r="231" spans="1:18" ht="14.45" x14ac:dyDescent="0.35">
      <c r="A231">
        <v>41851</v>
      </c>
      <c r="B231" s="2">
        <v>41851</v>
      </c>
      <c r="C231" s="1">
        <f>VLOOKUP(B231,LCD_Yield!$AB:$AG,4,FALSE)</f>
        <v>5.96E-2</v>
      </c>
      <c r="D231" s="1">
        <f>VLOOKUP(B231,LCD_Yield!$E$3:$F$1002,2,FALSE)</f>
        <v>5.2200000000000003E-2</v>
      </c>
      <c r="E231" s="1">
        <f>VLOOKUP(B231,LCD_Yield!$E:$H,4,FALSE)</f>
        <v>5.2400000000000002E-2</v>
      </c>
      <c r="H231" s="1">
        <v>0.11</v>
      </c>
    </row>
    <row r="232" spans="1:18" ht="14.45" x14ac:dyDescent="0.35">
      <c r="A232">
        <v>41882</v>
      </c>
      <c r="B232" s="2">
        <v>41882</v>
      </c>
      <c r="C232" s="1">
        <f>VLOOKUP(B232,LCD_Yield!$AB:$AG,4,FALSE)</f>
        <v>6.1800000000000001E-2</v>
      </c>
      <c r="D232" s="1">
        <f>VLOOKUP(B232,LCD_Yield!$E$3:$F$1002,2,FALSE)</f>
        <v>5.67E-2</v>
      </c>
      <c r="E232" s="1">
        <f>VLOOKUP(B232,LCD_Yield!$E:$H,4,FALSE)</f>
        <v>5.5599999999999997E-2</v>
      </c>
    </row>
    <row r="233" spans="1:18" ht="14.45" x14ac:dyDescent="0.35">
      <c r="A233">
        <v>41912</v>
      </c>
      <c r="B233" s="2">
        <v>41912</v>
      </c>
      <c r="C233" s="1">
        <f>VLOOKUP(B233,LCD_Yield!$AB:$AG,4,FALSE)</f>
        <v>6.2100000000000002E-2</v>
      </c>
      <c r="D233" s="1">
        <f>VLOOKUP(B233,LCD_Yield!$E$3:$F$1002,2,FALSE)</f>
        <v>5.4399999999999997E-2</v>
      </c>
      <c r="E233" s="1">
        <f>VLOOKUP(B233,LCD_Yield!$E:$H,4,FALSE)</f>
        <v>5.5599999999999997E-2</v>
      </c>
      <c r="I233" s="1">
        <v>0.125</v>
      </c>
    </row>
    <row r="234" spans="1:18" ht="14.45" x14ac:dyDescent="0.35">
      <c r="A234">
        <v>41943</v>
      </c>
      <c r="B234" s="2">
        <v>41943</v>
      </c>
      <c r="C234" s="1">
        <f>VLOOKUP(B234,LCD_Yield!$AB:$AG,4,FALSE)</f>
        <v>6.8099999999999994E-2</v>
      </c>
      <c r="D234" s="1">
        <f>VLOOKUP(B234,LCD_Yield!$E$3:$F$1002,2,FALSE)</f>
        <v>6.2E-2</v>
      </c>
      <c r="E234" s="1">
        <f>VLOOKUP(B234,LCD_Yield!$E:$H,4,FALSE)</f>
        <v>6.54E-2</v>
      </c>
    </row>
    <row r="235" spans="1:18" ht="14.45" x14ac:dyDescent="0.35">
      <c r="A235">
        <v>41973</v>
      </c>
      <c r="B235" s="2">
        <v>41973</v>
      </c>
      <c r="C235" s="1">
        <f>VLOOKUP(B235,LCD_Yield!$AB:$AG,4,FALSE)</f>
        <v>6.4199999999999993E-2</v>
      </c>
      <c r="D235" s="1">
        <f>VLOOKUP(B235,LCD_Yield!$E$3:$F$1002,2,FALSE)</f>
        <v>5.8400000000000001E-2</v>
      </c>
      <c r="E235" s="1">
        <f>VLOOKUP(B235,LCD_Yield!$E:$H,4,FALSE)</f>
        <v>6.0999999999999999E-2</v>
      </c>
    </row>
    <row r="236" spans="1:18" ht="14.45" x14ac:dyDescent="0.35">
      <c r="A236">
        <v>42004</v>
      </c>
      <c r="B236" s="2">
        <v>42004</v>
      </c>
      <c r="C236" s="1">
        <f>VLOOKUP(B236,LCD_Yield!$AB:$AG,4,FALSE)</f>
        <v>6.6400000000000001E-2</v>
      </c>
      <c r="D236" s="1">
        <f>VLOOKUP(B236,LCD_Yield!$E$3:$F$1002,2,FALSE)</f>
        <v>6.0699999999999997E-2</v>
      </c>
      <c r="E236" s="1">
        <f>VLOOKUP(B236,LCD_Yield!$E:$H,4,FALSE)</f>
        <v>6.2799999999999995E-2</v>
      </c>
    </row>
    <row r="237" spans="1:18" ht="14.45" x14ac:dyDescent="0.35">
      <c r="A237">
        <v>42035</v>
      </c>
      <c r="B237" s="2">
        <v>42035</v>
      </c>
      <c r="C237" s="1">
        <f>VLOOKUP(B237,LCD_Yield!$AB:$AG,4,FALSE)</f>
        <v>6.6400000000000001E-2</v>
      </c>
      <c r="D237" s="1">
        <f>VLOOKUP(B237,LCD_Yield!$E$3:$F$1002,2,FALSE)</f>
        <v>6.3092564000000004E-2</v>
      </c>
      <c r="E237" s="1">
        <f>VLOOKUP(B237,LCD_Yield!$E:$H,4,FALSE)</f>
        <v>6.4031212000000004E-2</v>
      </c>
      <c r="R237" s="1" t="b">
        <f>C237=LCD_Yield!AE196</f>
        <v>1</v>
      </c>
    </row>
    <row r="238" spans="1:18" ht="14.45" x14ac:dyDescent="0.35">
      <c r="A238">
        <v>42063</v>
      </c>
      <c r="B238" s="2">
        <v>42063</v>
      </c>
      <c r="C238" s="1">
        <f>VLOOKUP(B238,LCD_Yield!$AB:$AG,4,FALSE)</f>
        <v>7.0092222222222222E-2</v>
      </c>
      <c r="D238" s="1">
        <f>VLOOKUP(B238,LCD_Yield!$E$3:$F$1002,2,FALSE)</f>
        <v>5.7320000000000003E-2</v>
      </c>
      <c r="E238" s="1">
        <f>VLOOKUP(B238,LCD_Yield!$E:$H,4,FALSE)</f>
        <v>5.7571764999999997E-2</v>
      </c>
      <c r="R238" s="1" t="b">
        <f>C238=LCD_Yield!AE197</f>
        <v>1</v>
      </c>
    </row>
    <row r="239" spans="1:18" ht="14.45" x14ac:dyDescent="0.35">
      <c r="A239">
        <v>42094</v>
      </c>
      <c r="B239" s="2">
        <v>42094</v>
      </c>
      <c r="C239" s="1">
        <f>VLOOKUP(B239,LCD_Yield!$AB:$AG,4,FALSE)</f>
        <v>6.7400000000000002E-2</v>
      </c>
      <c r="D239" s="1">
        <f>VLOOKUP(B239,LCD_Yield!$E$3:$F$1002,2,FALSE)</f>
        <v>5.2177608695652189E-2</v>
      </c>
      <c r="E239" s="1">
        <f>VLOOKUP(B239,LCD_Yield!$E:$H,4,FALSE)</f>
        <v>5.2027428571428579E-2</v>
      </c>
      <c r="J239" s="1">
        <v>7.1999999999999995E-2</v>
      </c>
      <c r="R239" s="1" t="b">
        <f>C239=LCD_Yield!AE198</f>
        <v>1</v>
      </c>
    </row>
    <row r="240" spans="1:18" ht="14.45" x14ac:dyDescent="0.35">
      <c r="A240">
        <v>42124</v>
      </c>
      <c r="B240" s="2">
        <v>42124</v>
      </c>
      <c r="C240" s="1">
        <f>VLOOKUP(B240,LCD_Yield!$AB:$AG,4,FALSE)</f>
        <v>5.8200000000000002E-2</v>
      </c>
      <c r="D240" s="1">
        <f>VLOOKUP(B240,LCD_Yield!$E$3:$F$1002,2,FALSE)</f>
        <v>5.0023733333333334E-2</v>
      </c>
      <c r="E240" s="1">
        <f>VLOOKUP(B240,LCD_Yield!$E:$H,4,FALSE)</f>
        <v>5.1357358490566038E-2</v>
      </c>
      <c r="K240" s="1">
        <v>0.17</v>
      </c>
      <c r="R240" s="1" t="b">
        <f>C240=LCD_Yield!AE199</f>
        <v>1</v>
      </c>
    </row>
    <row r="241" spans="1:20" ht="14.45" x14ac:dyDescent="0.35">
      <c r="A241">
        <v>42155</v>
      </c>
      <c r="B241" s="2">
        <v>42155</v>
      </c>
      <c r="C241" s="1">
        <f>VLOOKUP(B241,LCD_Yield!$AB:$AG,4,FALSE)</f>
        <v>6.3299999999999995E-2</v>
      </c>
      <c r="D241" s="1">
        <f>VLOOKUP(B241,LCD_Yield!$E$3:$F$1002,2,FALSE)</f>
        <v>0.05</v>
      </c>
      <c r="E241" s="1">
        <f>VLOOKUP(B241,LCD_Yield!$E:$H,4,FALSE)</f>
        <v>5.0500000000000003E-2</v>
      </c>
      <c r="L241" s="6">
        <v>0.24</v>
      </c>
      <c r="R241" s="1" t="b">
        <f>C241=LCD_Yield!AE200</f>
        <v>1</v>
      </c>
    </row>
    <row r="242" spans="1:20" ht="14.45" x14ac:dyDescent="0.35">
      <c r="A242">
        <v>42185</v>
      </c>
      <c r="B242" s="2">
        <v>42185</v>
      </c>
      <c r="C242" s="1">
        <f>VLOOKUP(B242,LCD_Yield!$AB:$AG,4,FALSE)</f>
        <v>6.2899999999999998E-2</v>
      </c>
      <c r="D242" s="1">
        <f>VLOOKUP(B242,LCD_Yield!$E$3:$F$1002,2,FALSE)</f>
        <v>5.21E-2</v>
      </c>
      <c r="E242" s="1">
        <f>VLOOKUP(B242,LCD_Yield!$E:$H,4,FALSE)</f>
        <v>5.3600000000000002E-2</v>
      </c>
      <c r="M242" s="1">
        <v>0.159</v>
      </c>
      <c r="R242" s="1" t="b">
        <f>C242=LCD_Yield!AE201</f>
        <v>1</v>
      </c>
    </row>
    <row r="243" spans="1:20" ht="14.45" x14ac:dyDescent="0.35">
      <c r="A243">
        <v>42216</v>
      </c>
      <c r="B243" s="2">
        <v>42216</v>
      </c>
      <c r="C243" s="1">
        <f>VLOOKUP(B243,LCD_Yield!$AB:$AG,4,FALSE)</f>
        <v>6.3600000000000004E-2</v>
      </c>
      <c r="D243" s="1">
        <f>VLOOKUP(B243,LCD_Yield!$E$3:$F$1002,2,FALSE)</f>
        <v>5.403311475409836E-2</v>
      </c>
      <c r="E243" s="1">
        <f>VLOOKUP(B243,LCD_Yield!$E:$H,4,FALSE)</f>
        <v>5.3940217391304349E-2</v>
      </c>
      <c r="R243" s="1" t="b">
        <f>C243=LCD_Yield!AE202</f>
        <v>1</v>
      </c>
    </row>
    <row r="244" spans="1:20" ht="14.45" x14ac:dyDescent="0.35">
      <c r="A244">
        <v>42247</v>
      </c>
      <c r="B244" s="2">
        <v>42247</v>
      </c>
      <c r="C244" s="1">
        <f>VLOOKUP(B244,LCD_Yield!$AB:$AG,4,FALSE)</f>
        <v>6.1600000000000002E-2</v>
      </c>
      <c r="D244" s="1">
        <f>VLOOKUP(B244,LCD_Yield!$E$3:$F$1002,2,FALSE)</f>
        <v>4.989814814814815E-2</v>
      </c>
      <c r="E244" s="1">
        <f>VLOOKUP(B244,LCD_Yield!$E:$H,4,FALSE)</f>
        <v>5.121450000000001E-2</v>
      </c>
      <c r="N244" s="1">
        <v>7.0000000000000007E-2</v>
      </c>
      <c r="R244" s="1" t="b">
        <f>C244=LCD_Yield!AE203</f>
        <v>1</v>
      </c>
    </row>
    <row r="245" spans="1:20" ht="14.45" x14ac:dyDescent="0.35">
      <c r="A245">
        <v>42277</v>
      </c>
      <c r="B245" s="2">
        <v>42277</v>
      </c>
      <c r="C245" s="1">
        <f>VLOOKUP(B245,LCD_Yield!$AB:$AG,4,FALSE)</f>
        <v>6.3E-2</v>
      </c>
      <c r="D245" s="1">
        <f>VLOOKUP(B245,LCD_Yield!$E$3:$F$1002,2,FALSE)</f>
        <v>6.0879032258064514E-2</v>
      </c>
      <c r="E245" s="1">
        <f>VLOOKUP(B245,LCD_Yield!$E:$H,4,FALSE)</f>
        <v>6.2271250000000007E-2</v>
      </c>
      <c r="R245" s="1" t="b">
        <f>C245=LCD_Yield!AE204</f>
        <v>1</v>
      </c>
      <c r="T245">
        <v>0.19650000000000001</v>
      </c>
    </row>
    <row r="246" spans="1:20" ht="14.45" x14ac:dyDescent="0.35">
      <c r="B246" s="2">
        <v>42308</v>
      </c>
      <c r="C246" s="1">
        <f>VLOOKUP(B246,LCD_Yield!$AB:$AG,4,FALSE)</f>
        <v>6.3600000000000004E-2</v>
      </c>
      <c r="D246" s="1">
        <f>VLOOKUP(B246,LCD_Yield!$E$3:$F$1002,2,FALSE)</f>
        <v>5.6397931034482755E-2</v>
      </c>
      <c r="E246" s="1">
        <f>VLOOKUP(B246,LCD_Yield!$E:$H,4,FALSE)</f>
        <v>6.2189444444444443E-2</v>
      </c>
      <c r="O246" s="1">
        <v>0.125</v>
      </c>
      <c r="R246" s="1" t="b">
        <f>C246=LCD_Yield!AE205</f>
        <v>1</v>
      </c>
    </row>
    <row r="247" spans="1:20" ht="14.45" x14ac:dyDescent="0.35">
      <c r="B247" s="2">
        <v>42338</v>
      </c>
      <c r="C247" s="1">
        <f>VLOOKUP(B247,LCD_Yield!$AB:$AG,4,FALSE)</f>
        <v>6.59E-2</v>
      </c>
      <c r="D247" s="1">
        <f>VLOOKUP(B247,LCD_Yield!$E$3:$F$1002,2,FALSE)</f>
        <v>5.8104193548387098E-2</v>
      </c>
      <c r="E247" s="1">
        <f>VLOOKUP(B247,LCD_Yield!$E:$H,4,FALSE)</f>
        <v>6.2327894736842089E-2</v>
      </c>
    </row>
    <row r="248" spans="1:20" ht="14.45" x14ac:dyDescent="0.35">
      <c r="B248" s="2">
        <v>42369</v>
      </c>
      <c r="C248" s="1">
        <f>VLOOKUP(B248,LCD_Yield!$AB:$AG,4,FALSE)</f>
        <v>6.3500000000000001E-2</v>
      </c>
      <c r="D248" s="1">
        <f>VLOOKUP(B248,LCD_Yield!$E$3:$F$1002,2,FALSE)</f>
        <v>5.924666666666667E-2</v>
      </c>
      <c r="E248" s="1">
        <f>VLOOKUP(B248,LCD_Yield!$E:$H,4,FALSE)</f>
        <v>5.9096428571428571E-2</v>
      </c>
      <c r="P248" s="1">
        <v>0.11799999999999999</v>
      </c>
      <c r="Q248" s="1">
        <v>0.108</v>
      </c>
    </row>
    <row r="249" spans="1:20" ht="14.45" x14ac:dyDescent="0.35">
      <c r="B249" s="2">
        <v>42400</v>
      </c>
      <c r="C249" s="1">
        <f>VLOOKUP(B249,LCD_Yield!$AB:$AG,4,FALSE)</f>
        <v>6.6369999999999998E-2</v>
      </c>
      <c r="D249" s="1">
        <f>VLOOKUP(B249,LCD_Yield!$E$3:$F$1002,2,FALSE)</f>
        <v>6.0716666666666669E-2</v>
      </c>
      <c r="E249" s="1">
        <f>VLOOKUP(B249,LCD_Yield!$E:$H,4,FALSE)</f>
        <v>6.3945384615384626E-2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09"/>
  <sheetViews>
    <sheetView zoomScale="75" zoomScaleNormal="75" workbookViewId="0">
      <pane xSplit="1" ySplit="3" topLeftCell="B182" activePane="bottomRight" state="frozen"/>
      <selection pane="topRight" activeCell="B1" sqref="B1"/>
      <selection pane="bottomLeft" activeCell="A4" sqref="A4"/>
      <selection pane="bottomRight" activeCell="H218" sqref="H218"/>
    </sheetView>
  </sheetViews>
  <sheetFormatPr defaultRowHeight="15" x14ac:dyDescent="0.25"/>
  <cols>
    <col min="1" max="1" width="11" customWidth="1"/>
    <col min="2" max="2" width="10.42578125" customWidth="1"/>
    <col min="3" max="3" width="14" customWidth="1"/>
    <col min="4" max="4" width="11.85546875" customWidth="1"/>
    <col min="5" max="5" width="11.5703125" bestFit="1" customWidth="1"/>
    <col min="6" max="6" width="11" customWidth="1"/>
    <col min="10" max="10" width="11" customWidth="1"/>
    <col min="11" max="11" width="10.42578125" customWidth="1"/>
    <col min="12" max="12" width="11.5703125" customWidth="1"/>
    <col min="13" max="17" width="10.42578125" customWidth="1"/>
    <col min="19" max="19" width="11" customWidth="1"/>
    <col min="20" max="20" width="10.42578125" customWidth="1"/>
    <col min="21" max="21" width="11.5703125" customWidth="1"/>
    <col min="22" max="26" width="10.42578125" customWidth="1"/>
    <col min="28" max="28" width="9.42578125" customWidth="1"/>
    <col min="29" max="29" width="11.28515625" customWidth="1"/>
    <col min="30" max="30" width="15.5703125" customWidth="1"/>
    <col min="31" max="31" width="9.28515625" customWidth="1"/>
    <col min="32" max="32" width="12.28515625" customWidth="1"/>
    <col min="33" max="33" width="16.5703125" customWidth="1"/>
  </cols>
  <sheetData>
    <row r="1" spans="1:33" ht="21" x14ac:dyDescent="0.5">
      <c r="J1" s="391" t="s">
        <v>200</v>
      </c>
      <c r="K1" s="392"/>
      <c r="L1" s="392"/>
      <c r="M1" s="392"/>
      <c r="N1" s="392"/>
      <c r="O1" s="392"/>
      <c r="P1" s="392"/>
      <c r="Q1" s="392"/>
      <c r="S1" s="391" t="s">
        <v>201</v>
      </c>
      <c r="T1" s="392"/>
      <c r="U1" s="392"/>
      <c r="V1" s="392"/>
      <c r="W1" s="392"/>
      <c r="X1" s="392"/>
      <c r="Y1" s="392"/>
      <c r="Z1" s="392"/>
      <c r="AB1" s="391" t="s">
        <v>202</v>
      </c>
      <c r="AC1" s="392"/>
      <c r="AD1" s="392"/>
      <c r="AE1" s="392"/>
      <c r="AF1" s="392"/>
      <c r="AG1" s="392"/>
    </row>
    <row r="2" spans="1:33" ht="21" x14ac:dyDescent="0.5">
      <c r="A2" s="393" t="s">
        <v>203</v>
      </c>
      <c r="B2" s="394"/>
      <c r="C2" s="394"/>
      <c r="D2" s="125"/>
      <c r="E2" s="393" t="s">
        <v>204</v>
      </c>
      <c r="F2" s="394"/>
      <c r="G2" s="394"/>
      <c r="H2" s="394"/>
      <c r="J2" s="232"/>
      <c r="K2" s="233" t="s">
        <v>203</v>
      </c>
      <c r="L2" s="233"/>
      <c r="M2" s="392" t="s">
        <v>205</v>
      </c>
      <c r="N2" s="392"/>
      <c r="O2" s="392"/>
      <c r="P2" s="392"/>
      <c r="Q2" s="392"/>
      <c r="S2" s="232"/>
      <c r="T2" s="233" t="s">
        <v>203</v>
      </c>
      <c r="U2" s="233"/>
      <c r="V2" s="392" t="s">
        <v>205</v>
      </c>
      <c r="W2" s="392"/>
      <c r="X2" s="392"/>
      <c r="Y2" s="392"/>
      <c r="Z2" s="392"/>
      <c r="AB2" s="232"/>
      <c r="AC2" s="392" t="s">
        <v>206</v>
      </c>
      <c r="AD2" s="392"/>
      <c r="AE2" s="392"/>
      <c r="AF2" s="392" t="s">
        <v>207</v>
      </c>
      <c r="AG2" s="392"/>
    </row>
    <row r="3" spans="1:33" s="227" customFormat="1" ht="80.25" customHeight="1" x14ac:dyDescent="0.35">
      <c r="A3" s="227" t="s">
        <v>0</v>
      </c>
      <c r="B3" s="227" t="s">
        <v>208</v>
      </c>
      <c r="C3" s="227" t="s">
        <v>209</v>
      </c>
      <c r="E3" s="227" t="s">
        <v>0</v>
      </c>
      <c r="F3" s="227" t="s">
        <v>189</v>
      </c>
      <c r="G3" s="227" t="s">
        <v>210</v>
      </c>
      <c r="H3" s="227" t="s">
        <v>211</v>
      </c>
      <c r="J3" s="227" t="s">
        <v>0</v>
      </c>
      <c r="K3" s="227" t="s">
        <v>208</v>
      </c>
      <c r="L3" s="227" t="s">
        <v>209</v>
      </c>
      <c r="M3" s="227" t="s">
        <v>212</v>
      </c>
      <c r="N3" s="227" t="s">
        <v>213</v>
      </c>
      <c r="O3" s="227" t="s">
        <v>214</v>
      </c>
      <c r="P3" s="227" t="s">
        <v>215</v>
      </c>
      <c r="Q3" s="227" t="s">
        <v>204</v>
      </c>
      <c r="S3" s="227" t="s">
        <v>0</v>
      </c>
      <c r="T3" s="227" t="s">
        <v>208</v>
      </c>
      <c r="U3" s="227" t="s">
        <v>209</v>
      </c>
      <c r="V3" s="227" t="s">
        <v>212</v>
      </c>
      <c r="W3" s="227" t="s">
        <v>213</v>
      </c>
      <c r="X3" s="227" t="s">
        <v>214</v>
      </c>
      <c r="Y3" s="227" t="s">
        <v>215</v>
      </c>
      <c r="Z3" s="227" t="s">
        <v>204</v>
      </c>
      <c r="AB3" s="227" t="s">
        <v>0</v>
      </c>
      <c r="AC3" s="227" t="s">
        <v>208</v>
      </c>
      <c r="AD3" s="227" t="s">
        <v>209</v>
      </c>
      <c r="AE3" s="227" t="s">
        <v>204</v>
      </c>
      <c r="AF3" s="227" t="s">
        <v>216</v>
      </c>
      <c r="AG3" s="227" t="s">
        <v>217</v>
      </c>
    </row>
    <row r="4" spans="1:33" ht="14.45" x14ac:dyDescent="0.35">
      <c r="A4" s="234">
        <v>36191</v>
      </c>
      <c r="B4" s="235">
        <v>267.7</v>
      </c>
      <c r="C4" s="235">
        <v>330.8</v>
      </c>
      <c r="D4" s="235"/>
      <c r="J4" s="234">
        <v>36191</v>
      </c>
      <c r="K4" s="236">
        <v>250</v>
      </c>
      <c r="L4" s="236">
        <v>304.62</v>
      </c>
      <c r="M4" s="236">
        <v>304.62</v>
      </c>
      <c r="N4" s="236">
        <v>12.5</v>
      </c>
      <c r="O4" s="236"/>
      <c r="P4" s="236">
        <v>317.12</v>
      </c>
      <c r="Q4" s="78"/>
      <c r="S4" s="234">
        <v>36191</v>
      </c>
      <c r="T4" s="236">
        <v>287.5</v>
      </c>
      <c r="U4" s="236">
        <v>335.42</v>
      </c>
      <c r="V4" s="236">
        <v>335.42</v>
      </c>
      <c r="W4" s="236">
        <v>15.277777779999999</v>
      </c>
      <c r="X4" s="236"/>
      <c r="Y4" s="236">
        <v>350.69777779999998</v>
      </c>
      <c r="Z4" s="78"/>
      <c r="AB4" s="237">
        <v>36191</v>
      </c>
      <c r="AC4" s="236">
        <v>271.51162790000001</v>
      </c>
      <c r="AD4" s="236">
        <v>347.77447640000003</v>
      </c>
      <c r="AE4" s="1">
        <v>8.9700000000000002E-2</v>
      </c>
      <c r="AF4" s="236">
        <v>287.71929820000003</v>
      </c>
      <c r="AG4" s="236">
        <v>350.51000979999998</v>
      </c>
    </row>
    <row r="5" spans="1:33" ht="14.45" x14ac:dyDescent="0.35">
      <c r="A5" s="234">
        <v>36219</v>
      </c>
      <c r="B5" s="235">
        <v>253.5</v>
      </c>
      <c r="C5" s="235">
        <v>331.3</v>
      </c>
      <c r="D5" s="235"/>
      <c r="J5" s="234">
        <v>36219</v>
      </c>
      <c r="K5" s="236">
        <v>241.66</v>
      </c>
      <c r="L5" s="236">
        <v>304.61</v>
      </c>
      <c r="M5" s="236">
        <v>304.61</v>
      </c>
      <c r="N5" s="236">
        <v>6.0416666670000003</v>
      </c>
      <c r="O5" s="236"/>
      <c r="P5" s="236">
        <v>310.65166670000002</v>
      </c>
      <c r="Q5" s="78"/>
      <c r="S5" s="234">
        <v>36219</v>
      </c>
      <c r="T5" s="236">
        <v>287.5</v>
      </c>
      <c r="U5" s="236">
        <v>337.04</v>
      </c>
      <c r="V5" s="236">
        <v>337.04</v>
      </c>
      <c r="W5" s="236">
        <v>7.5</v>
      </c>
      <c r="X5" s="236"/>
      <c r="Y5" s="236">
        <v>344.54</v>
      </c>
      <c r="Z5" s="78"/>
      <c r="AB5" s="238">
        <v>36219</v>
      </c>
      <c r="AC5" s="236">
        <v>278.33333329999999</v>
      </c>
      <c r="AD5" s="236">
        <v>350.50656659999999</v>
      </c>
      <c r="AE5" s="1">
        <v>8.8900000000000007E-2</v>
      </c>
      <c r="AF5" s="236">
        <v>289.484127</v>
      </c>
      <c r="AG5" s="236">
        <v>352.24077540000002</v>
      </c>
    </row>
    <row r="6" spans="1:33" ht="14.45" x14ac:dyDescent="0.35">
      <c r="A6" s="234">
        <v>36250</v>
      </c>
      <c r="B6" s="235">
        <v>235.7</v>
      </c>
      <c r="C6" s="235">
        <v>313</v>
      </c>
      <c r="D6" s="235"/>
      <c r="J6" s="234">
        <v>36250</v>
      </c>
      <c r="K6" s="236">
        <v>214.29</v>
      </c>
      <c r="L6" s="236">
        <v>266.67</v>
      </c>
      <c r="M6" s="236">
        <v>266.67</v>
      </c>
      <c r="N6" s="236">
        <v>7.3958333329999997</v>
      </c>
      <c r="O6" s="236"/>
      <c r="P6" s="236">
        <v>274.06583330000001</v>
      </c>
      <c r="Q6" s="78"/>
      <c r="S6" s="234">
        <v>36250</v>
      </c>
      <c r="T6" s="236">
        <v>290</v>
      </c>
      <c r="U6" s="236">
        <v>345</v>
      </c>
      <c r="V6" s="236">
        <v>345</v>
      </c>
      <c r="W6" s="236">
        <v>8.6309523810000002</v>
      </c>
      <c r="X6" s="236"/>
      <c r="Y6" s="236">
        <v>353.63095240000001</v>
      </c>
      <c r="Z6" s="78"/>
      <c r="AB6" s="237">
        <v>36250</v>
      </c>
      <c r="AC6" s="236">
        <v>276.91176469999999</v>
      </c>
      <c r="AD6" s="236">
        <v>350.00298800000002</v>
      </c>
      <c r="AE6" s="1">
        <v>8.8200000000000001E-2</v>
      </c>
      <c r="AF6" s="236">
        <v>287.07627120000001</v>
      </c>
      <c r="AG6" s="236">
        <v>351.25328680000001</v>
      </c>
    </row>
    <row r="7" spans="1:33" ht="14.45" x14ac:dyDescent="0.35">
      <c r="A7" s="234">
        <v>36280</v>
      </c>
      <c r="B7" s="235">
        <v>250.8</v>
      </c>
      <c r="C7" s="235">
        <v>320.3</v>
      </c>
      <c r="D7" s="235"/>
      <c r="J7" s="234">
        <v>36280</v>
      </c>
      <c r="K7" s="236">
        <v>231.25</v>
      </c>
      <c r="L7" s="236">
        <v>270.52999999999997</v>
      </c>
      <c r="M7" s="236">
        <v>270.52999999999997</v>
      </c>
      <c r="N7" s="236">
        <v>8.3333333330000006</v>
      </c>
      <c r="O7" s="236"/>
      <c r="P7" s="236">
        <v>278.86333330000002</v>
      </c>
      <c r="Q7" s="78"/>
      <c r="S7" s="234">
        <v>36280</v>
      </c>
      <c r="T7" s="236">
        <v>289.29000000000002</v>
      </c>
      <c r="U7" s="236">
        <v>341.67</v>
      </c>
      <c r="V7" s="236">
        <v>341.67</v>
      </c>
      <c r="W7" s="236">
        <v>9.7619047620000003</v>
      </c>
      <c r="X7" s="236"/>
      <c r="Y7" s="236">
        <v>351.43190479999998</v>
      </c>
      <c r="Z7" s="78"/>
      <c r="AB7" s="238">
        <v>36280</v>
      </c>
      <c r="AC7" s="236">
        <v>272.34042549999998</v>
      </c>
      <c r="AD7" s="236">
        <v>348.89181050000002</v>
      </c>
      <c r="AE7" s="1">
        <v>8.8900000000000007E-2</v>
      </c>
      <c r="AF7" s="236">
        <v>281.42857140000001</v>
      </c>
      <c r="AG7" s="236">
        <v>348.81265409999997</v>
      </c>
    </row>
    <row r="8" spans="1:33" ht="14.45" x14ac:dyDescent="0.35">
      <c r="A8" s="234">
        <v>36311</v>
      </c>
      <c r="B8" s="235">
        <v>234.6</v>
      </c>
      <c r="C8" s="235">
        <v>336.4</v>
      </c>
      <c r="D8" s="235"/>
      <c r="J8" s="234">
        <v>36311</v>
      </c>
      <c r="K8" s="236">
        <v>234.38</v>
      </c>
      <c r="L8" s="236">
        <v>277.95</v>
      </c>
      <c r="M8" s="236">
        <v>277.95</v>
      </c>
      <c r="N8" s="236">
        <v>8.5416666669999994</v>
      </c>
      <c r="O8" s="236"/>
      <c r="P8" s="236">
        <v>286.4916667</v>
      </c>
      <c r="Q8" s="78"/>
      <c r="S8" s="234">
        <v>36311</v>
      </c>
      <c r="T8" s="236">
        <v>276.25</v>
      </c>
      <c r="U8" s="236">
        <v>329.17</v>
      </c>
      <c r="V8" s="236">
        <v>329.17</v>
      </c>
      <c r="W8" s="236">
        <v>10.41666667</v>
      </c>
      <c r="X8" s="236"/>
      <c r="Y8" s="236">
        <v>339.58666670000002</v>
      </c>
      <c r="Z8" s="78"/>
      <c r="AB8" s="237">
        <v>36311</v>
      </c>
      <c r="AC8" s="236">
        <v>268.47826090000001</v>
      </c>
      <c r="AD8" s="236">
        <v>343.125</v>
      </c>
      <c r="AE8" s="1">
        <v>8.8499999999999995E-2</v>
      </c>
      <c r="AF8" s="236">
        <v>279.56349210000002</v>
      </c>
      <c r="AG8" s="236">
        <v>343.75</v>
      </c>
    </row>
    <row r="9" spans="1:33" ht="14.45" x14ac:dyDescent="0.35">
      <c r="A9" s="234">
        <v>36341</v>
      </c>
      <c r="B9" s="235">
        <v>227.5</v>
      </c>
      <c r="C9" s="235">
        <v>323.7</v>
      </c>
      <c r="D9" s="235"/>
      <c r="J9" s="234">
        <v>36341</v>
      </c>
      <c r="K9" s="236">
        <v>233.33</v>
      </c>
      <c r="L9" s="236">
        <v>279.17</v>
      </c>
      <c r="M9" s="236">
        <v>279.17</v>
      </c>
      <c r="N9" s="236">
        <v>8.3333333330000006</v>
      </c>
      <c r="O9" s="236"/>
      <c r="P9" s="236">
        <v>287.50333330000001</v>
      </c>
      <c r="Q9" s="78"/>
      <c r="S9" s="234">
        <v>36341</v>
      </c>
      <c r="T9" s="236">
        <v>278.57</v>
      </c>
      <c r="U9" s="236">
        <v>336.14</v>
      </c>
      <c r="V9" s="236">
        <v>336.14</v>
      </c>
      <c r="W9" s="236">
        <v>10.41666667</v>
      </c>
      <c r="X9" s="236"/>
      <c r="Y9" s="236">
        <v>346.55666669999999</v>
      </c>
      <c r="Z9" s="78"/>
      <c r="AB9" s="238">
        <v>36341</v>
      </c>
      <c r="AC9" s="236">
        <v>268.24324319999999</v>
      </c>
      <c r="AD9" s="236">
        <v>342.09811380000002</v>
      </c>
      <c r="AE9" s="1">
        <v>8.8900000000000007E-2</v>
      </c>
      <c r="AF9" s="236">
        <v>281.16666670000001</v>
      </c>
      <c r="AG9" s="236">
        <v>344.30839090000001</v>
      </c>
    </row>
    <row r="10" spans="1:33" ht="14.45" x14ac:dyDescent="0.35">
      <c r="A10" s="234">
        <v>36372</v>
      </c>
      <c r="B10" s="235">
        <v>236.1</v>
      </c>
      <c r="C10" s="235">
        <v>332.6</v>
      </c>
      <c r="D10" s="235"/>
      <c r="J10" s="234">
        <v>36372</v>
      </c>
      <c r="K10" s="236">
        <v>227.78</v>
      </c>
      <c r="L10" s="236">
        <v>277.47000000000003</v>
      </c>
      <c r="M10" s="236">
        <v>277.47000000000003</v>
      </c>
      <c r="N10" s="236">
        <v>7.6666666670000003</v>
      </c>
      <c r="O10" s="236"/>
      <c r="P10" s="236">
        <v>285.13666669999998</v>
      </c>
      <c r="Q10" s="78"/>
      <c r="S10" s="234">
        <v>36372</v>
      </c>
      <c r="T10" s="236">
        <v>280.20999999999998</v>
      </c>
      <c r="U10" s="236">
        <v>333.86</v>
      </c>
      <c r="V10" s="236">
        <v>333.86</v>
      </c>
      <c r="W10" s="236">
        <v>10.25</v>
      </c>
      <c r="X10" s="236"/>
      <c r="Y10" s="236">
        <v>344.11</v>
      </c>
      <c r="Z10" s="78"/>
      <c r="AB10" s="237">
        <v>36372</v>
      </c>
      <c r="AC10" s="236">
        <v>271.4912281</v>
      </c>
      <c r="AD10" s="236">
        <v>343.99060600000001</v>
      </c>
      <c r="AE10" s="1">
        <v>8.9700000000000002E-2</v>
      </c>
      <c r="AF10" s="236">
        <v>284.93150680000002</v>
      </c>
      <c r="AG10" s="236">
        <v>347.25303639999998</v>
      </c>
    </row>
    <row r="11" spans="1:33" ht="14.45" x14ac:dyDescent="0.35">
      <c r="A11" s="234">
        <v>36403</v>
      </c>
      <c r="B11" s="235">
        <v>245.2</v>
      </c>
      <c r="C11" s="235">
        <v>339.7</v>
      </c>
      <c r="D11" s="235"/>
      <c r="J11" s="234">
        <v>36403</v>
      </c>
      <c r="K11" s="236">
        <v>244.23</v>
      </c>
      <c r="L11" s="236">
        <v>306.97000000000003</v>
      </c>
      <c r="M11" s="236">
        <v>306.97000000000003</v>
      </c>
      <c r="N11" s="236">
        <v>8.3333333330000006</v>
      </c>
      <c r="O11" s="236"/>
      <c r="P11" s="236">
        <v>315.30333330000002</v>
      </c>
      <c r="Q11" s="78"/>
      <c r="S11" s="234">
        <v>36403</v>
      </c>
      <c r="T11" s="236">
        <v>301.25</v>
      </c>
      <c r="U11" s="236">
        <v>353.09</v>
      </c>
      <c r="V11" s="236">
        <v>353.09</v>
      </c>
      <c r="W11" s="236">
        <v>12.5</v>
      </c>
      <c r="X11" s="236"/>
      <c r="Y11" s="236">
        <v>365.59</v>
      </c>
      <c r="Z11" s="78"/>
      <c r="AB11" s="238">
        <v>36403</v>
      </c>
      <c r="AC11" s="236">
        <v>272.38636359999998</v>
      </c>
      <c r="AD11" s="236">
        <v>345.11372540000002</v>
      </c>
      <c r="AE11" s="1">
        <v>9.06E-2</v>
      </c>
      <c r="AF11" s="236">
        <v>290.66901410000003</v>
      </c>
      <c r="AG11" s="236">
        <v>349.51952599999998</v>
      </c>
    </row>
    <row r="12" spans="1:33" ht="14.45" x14ac:dyDescent="0.35">
      <c r="A12" s="234">
        <v>36433</v>
      </c>
      <c r="B12" s="235">
        <v>249.3</v>
      </c>
      <c r="C12" s="235">
        <v>336.3</v>
      </c>
      <c r="D12" s="235"/>
      <c r="J12" s="234">
        <v>36433</v>
      </c>
      <c r="K12" s="236">
        <v>254.55</v>
      </c>
      <c r="L12" s="236">
        <v>320.31</v>
      </c>
      <c r="M12" s="236">
        <v>320.31</v>
      </c>
      <c r="N12" s="236">
        <v>10.83333333</v>
      </c>
      <c r="O12" s="236"/>
      <c r="P12" s="236">
        <v>331.14333329999999</v>
      </c>
      <c r="Q12" s="78"/>
      <c r="S12" s="234">
        <v>36433</v>
      </c>
      <c r="T12" s="236">
        <v>300</v>
      </c>
      <c r="U12" s="236">
        <v>364.58</v>
      </c>
      <c r="V12" s="236">
        <v>364.58</v>
      </c>
      <c r="W12" s="236">
        <v>14.76190476</v>
      </c>
      <c r="X12" s="236"/>
      <c r="Y12" s="236">
        <v>379.34190480000001</v>
      </c>
      <c r="Z12" s="78"/>
      <c r="AB12" s="237">
        <v>36433</v>
      </c>
      <c r="AC12" s="236">
        <v>275.98039219999998</v>
      </c>
      <c r="AD12" s="236">
        <v>343.9319021</v>
      </c>
      <c r="AE12" s="1">
        <v>9.1999999999999998E-2</v>
      </c>
      <c r="AF12" s="236">
        <v>292.60563380000002</v>
      </c>
      <c r="AG12" s="236">
        <v>346.47232480000002</v>
      </c>
    </row>
    <row r="13" spans="1:33" ht="14.45" x14ac:dyDescent="0.35">
      <c r="A13" s="234">
        <v>36464</v>
      </c>
      <c r="B13" s="235">
        <v>240.9</v>
      </c>
      <c r="C13" s="235">
        <v>335.8</v>
      </c>
      <c r="D13" s="235"/>
      <c r="J13" s="234">
        <v>36464</v>
      </c>
      <c r="K13" s="236">
        <v>265</v>
      </c>
      <c r="L13" s="236">
        <v>342.88</v>
      </c>
      <c r="M13" s="236">
        <v>342.88</v>
      </c>
      <c r="N13" s="236">
        <v>11.25</v>
      </c>
      <c r="O13" s="236"/>
      <c r="P13" s="236">
        <v>354.13</v>
      </c>
      <c r="Q13" s="78"/>
      <c r="S13" s="234">
        <v>36464</v>
      </c>
      <c r="T13" s="236">
        <v>300</v>
      </c>
      <c r="U13" s="236">
        <v>368.75</v>
      </c>
      <c r="V13" s="236">
        <v>368.75</v>
      </c>
      <c r="W13" s="236">
        <v>13.33333333</v>
      </c>
      <c r="X13" s="236"/>
      <c r="Y13" s="236">
        <v>382.08333329999999</v>
      </c>
      <c r="Z13" s="78"/>
      <c r="AB13" s="238">
        <v>36464</v>
      </c>
      <c r="AC13" s="236">
        <v>283.42391300000003</v>
      </c>
      <c r="AD13" s="236">
        <v>349.83567629999999</v>
      </c>
      <c r="AE13" s="1">
        <v>9.5699999999999993E-2</v>
      </c>
      <c r="AF13" s="236">
        <v>301.38888889999998</v>
      </c>
      <c r="AG13" s="236">
        <v>351.68602779999998</v>
      </c>
    </row>
    <row r="14" spans="1:33" ht="14.45" x14ac:dyDescent="0.35">
      <c r="A14" s="234">
        <v>36494</v>
      </c>
      <c r="B14" s="235">
        <v>260.5</v>
      </c>
      <c r="C14" s="235">
        <v>349.7</v>
      </c>
      <c r="D14" s="235"/>
      <c r="J14" s="234">
        <v>36494</v>
      </c>
      <c r="K14" s="236">
        <v>254</v>
      </c>
      <c r="L14" s="236">
        <v>325</v>
      </c>
      <c r="M14" s="236">
        <v>325</v>
      </c>
      <c r="N14" s="236">
        <v>8.3333333330000006</v>
      </c>
      <c r="O14" s="236"/>
      <c r="P14" s="236">
        <v>333.33333329999999</v>
      </c>
      <c r="Q14" s="78"/>
      <c r="S14" s="234">
        <v>36494</v>
      </c>
      <c r="T14" s="236">
        <v>308</v>
      </c>
      <c r="U14" s="236">
        <v>373</v>
      </c>
      <c r="V14" s="236">
        <v>373</v>
      </c>
      <c r="W14" s="236">
        <v>18.333333329999999</v>
      </c>
      <c r="X14" s="236"/>
      <c r="Y14" s="236">
        <v>391.33333329999999</v>
      </c>
      <c r="Z14" s="78"/>
      <c r="AB14" s="237">
        <v>36494</v>
      </c>
      <c r="AC14" s="236">
        <v>288.69680849999997</v>
      </c>
      <c r="AD14" s="236">
        <v>356.37831849999998</v>
      </c>
      <c r="AE14" s="1">
        <v>9.8500000000000004E-2</v>
      </c>
      <c r="AF14" s="236">
        <v>297.2426471</v>
      </c>
      <c r="AG14" s="236">
        <v>356.2410936</v>
      </c>
    </row>
    <row r="15" spans="1:33" ht="14.45" x14ac:dyDescent="0.35">
      <c r="A15" s="234">
        <v>36525</v>
      </c>
      <c r="B15" s="235">
        <v>223.9</v>
      </c>
      <c r="C15" s="235">
        <v>318.3</v>
      </c>
      <c r="D15" s="235"/>
      <c r="J15" s="234">
        <v>36525</v>
      </c>
      <c r="K15" s="236">
        <v>234.38</v>
      </c>
      <c r="L15" s="236">
        <v>300</v>
      </c>
      <c r="M15" s="236">
        <v>300</v>
      </c>
      <c r="N15" s="236">
        <v>12.5</v>
      </c>
      <c r="O15" s="236"/>
      <c r="P15" s="236">
        <v>312.5</v>
      </c>
      <c r="Q15" s="78"/>
      <c r="S15" s="234">
        <v>36525</v>
      </c>
      <c r="T15" s="236">
        <v>293</v>
      </c>
      <c r="U15" s="236">
        <v>354</v>
      </c>
      <c r="V15" s="236">
        <v>354</v>
      </c>
      <c r="W15" s="236">
        <v>6.25</v>
      </c>
      <c r="X15" s="236"/>
      <c r="Y15" s="236">
        <v>360.25</v>
      </c>
      <c r="Z15" s="78"/>
      <c r="AB15" s="238">
        <v>36525</v>
      </c>
      <c r="AC15" s="236">
        <v>288.20422539999998</v>
      </c>
      <c r="AD15" s="236">
        <v>359.90259739999999</v>
      </c>
      <c r="AE15" s="1">
        <v>0.10150000000000001</v>
      </c>
      <c r="AF15" s="236">
        <v>302.65957450000002</v>
      </c>
      <c r="AG15" s="236">
        <v>363.2445141</v>
      </c>
    </row>
    <row r="16" spans="1:33" ht="14.45" x14ac:dyDescent="0.35">
      <c r="A16" s="234">
        <v>36556</v>
      </c>
      <c r="B16" s="235">
        <v>290.2</v>
      </c>
      <c r="C16" s="235">
        <v>355</v>
      </c>
      <c r="D16" s="235"/>
      <c r="J16" s="234">
        <v>36556</v>
      </c>
      <c r="K16" s="236">
        <v>235</v>
      </c>
      <c r="L16" s="236">
        <v>291.67</v>
      </c>
      <c r="M16" s="236">
        <v>291.67</v>
      </c>
      <c r="N16" s="236">
        <v>6.25</v>
      </c>
      <c r="O16" s="236"/>
      <c r="P16" s="236">
        <v>297.92</v>
      </c>
      <c r="Q16" s="78"/>
      <c r="S16" s="234">
        <v>36556</v>
      </c>
      <c r="T16" s="236">
        <v>298.20999999999998</v>
      </c>
      <c r="U16" s="236">
        <v>344.64</v>
      </c>
      <c r="V16" s="236">
        <v>344.64</v>
      </c>
      <c r="W16" s="236">
        <v>7.6666666670000003</v>
      </c>
      <c r="X16" s="236"/>
      <c r="Y16" s="236">
        <v>352.30666669999999</v>
      </c>
      <c r="Z16" s="78"/>
      <c r="AB16" s="237">
        <v>36556</v>
      </c>
      <c r="AC16" s="236">
        <v>288.02816899999999</v>
      </c>
      <c r="AD16" s="236">
        <v>362.74153999999999</v>
      </c>
      <c r="AE16" s="1">
        <v>0.10100000000000001</v>
      </c>
      <c r="AF16" s="236">
        <v>297.83653850000002</v>
      </c>
      <c r="AG16" s="236">
        <v>364.65517240000003</v>
      </c>
    </row>
    <row r="17" spans="1:33" ht="14.45" x14ac:dyDescent="0.35">
      <c r="A17" s="234">
        <v>36585</v>
      </c>
      <c r="B17" s="235">
        <v>250.7</v>
      </c>
      <c r="C17" s="235">
        <v>334.8</v>
      </c>
      <c r="D17" s="235"/>
      <c r="J17" s="234">
        <v>36585</v>
      </c>
      <c r="K17" s="236">
        <v>227.77</v>
      </c>
      <c r="L17" s="236">
        <v>276.11</v>
      </c>
      <c r="M17" s="236">
        <v>276.11</v>
      </c>
      <c r="N17" s="236">
        <v>3.611111111</v>
      </c>
      <c r="O17" s="236"/>
      <c r="P17" s="236">
        <v>279.72111109999997</v>
      </c>
      <c r="Q17" s="78"/>
      <c r="S17" s="234">
        <v>36585</v>
      </c>
      <c r="T17" s="236">
        <v>275</v>
      </c>
      <c r="U17" s="236">
        <v>321.02999999999997</v>
      </c>
      <c r="V17" s="236">
        <v>321.02999999999997</v>
      </c>
      <c r="W17" s="236">
        <v>5.3333333329999997</v>
      </c>
      <c r="X17" s="236"/>
      <c r="Y17" s="236">
        <v>326.36333330000002</v>
      </c>
      <c r="Z17" s="78"/>
      <c r="AB17" s="238">
        <v>36585</v>
      </c>
      <c r="AC17" s="236">
        <v>289.40972219999998</v>
      </c>
      <c r="AD17" s="236">
        <v>363.61493560000002</v>
      </c>
      <c r="AE17" s="1">
        <v>0.10150000000000001</v>
      </c>
      <c r="AF17" s="236">
        <v>300.92592589999998</v>
      </c>
      <c r="AG17" s="236">
        <v>364.86486489999999</v>
      </c>
    </row>
    <row r="18" spans="1:33" ht="14.45" x14ac:dyDescent="0.35">
      <c r="A18" s="234">
        <v>36616</v>
      </c>
      <c r="B18" s="235">
        <v>226.9</v>
      </c>
      <c r="C18" s="235">
        <v>323.10000000000002</v>
      </c>
      <c r="D18" s="235"/>
      <c r="J18" s="234">
        <v>36616</v>
      </c>
      <c r="K18" s="236">
        <v>245.83</v>
      </c>
      <c r="L18" s="236">
        <v>302.38</v>
      </c>
      <c r="M18" s="236">
        <v>302.38</v>
      </c>
      <c r="N18" s="236">
        <v>4.3333333329999997</v>
      </c>
      <c r="O18" s="236"/>
      <c r="P18" s="236">
        <v>306.71333329999999</v>
      </c>
      <c r="Q18" s="78"/>
      <c r="S18" s="234">
        <v>36616</v>
      </c>
      <c r="T18" s="236">
        <v>292.85000000000002</v>
      </c>
      <c r="U18" s="236">
        <v>351.61</v>
      </c>
      <c r="V18" s="236">
        <v>351.61</v>
      </c>
      <c r="W18" s="236">
        <v>6.25</v>
      </c>
      <c r="X18" s="236"/>
      <c r="Y18" s="236">
        <v>357.86</v>
      </c>
      <c r="Z18" s="78"/>
      <c r="AB18" s="237">
        <v>36616</v>
      </c>
      <c r="AC18" s="236">
        <v>287.06896549999999</v>
      </c>
      <c r="AD18" s="236">
        <v>366.17107110000001</v>
      </c>
      <c r="AE18" s="1">
        <v>0.1016</v>
      </c>
      <c r="AF18" s="236">
        <v>297.65625</v>
      </c>
      <c r="AG18" s="236">
        <v>365.49654759999999</v>
      </c>
    </row>
    <row r="19" spans="1:33" ht="14.45" x14ac:dyDescent="0.35">
      <c r="A19" s="234">
        <v>36646</v>
      </c>
      <c r="B19" s="235">
        <v>250</v>
      </c>
      <c r="C19" s="235">
        <v>336.8</v>
      </c>
      <c r="D19" s="235"/>
      <c r="J19" s="234">
        <v>36646</v>
      </c>
      <c r="K19" s="236">
        <v>244.44</v>
      </c>
      <c r="L19" s="236">
        <v>308.22510799999998</v>
      </c>
      <c r="M19" s="236">
        <v>308.22510799999998</v>
      </c>
      <c r="N19" s="236">
        <v>7.5</v>
      </c>
      <c r="O19" s="236"/>
      <c r="P19" s="236">
        <v>315.72510799999998</v>
      </c>
      <c r="Q19" s="78"/>
      <c r="S19" s="234">
        <v>36646</v>
      </c>
      <c r="T19" s="236">
        <v>302.5</v>
      </c>
      <c r="U19" s="236">
        <v>365.20213999999999</v>
      </c>
      <c r="V19" s="236">
        <v>365.20213999999999</v>
      </c>
      <c r="W19" s="236">
        <v>11.45833333</v>
      </c>
      <c r="X19" s="236"/>
      <c r="Y19" s="236">
        <v>376.66047329999998</v>
      </c>
      <c r="Z19" s="78"/>
      <c r="AB19" s="238">
        <v>36646</v>
      </c>
      <c r="AC19" s="236">
        <v>283.33333329999999</v>
      </c>
      <c r="AD19" s="236">
        <v>363.0327795</v>
      </c>
      <c r="AE19" s="1">
        <v>0.1027</v>
      </c>
      <c r="AF19" s="236">
        <v>295.61403510000002</v>
      </c>
      <c r="AG19" s="236">
        <v>364.27399659999998</v>
      </c>
    </row>
    <row r="20" spans="1:33" ht="14.45" x14ac:dyDescent="0.35">
      <c r="A20" s="234">
        <v>36677</v>
      </c>
      <c r="B20" s="235">
        <v>233.7</v>
      </c>
      <c r="C20" s="235">
        <v>340.3</v>
      </c>
      <c r="D20" s="235"/>
      <c r="J20" s="234">
        <v>36677</v>
      </c>
      <c r="K20" s="236">
        <v>223.4111111</v>
      </c>
      <c r="L20" s="236">
        <v>291.5625</v>
      </c>
      <c r="M20" s="236">
        <v>291.5625</v>
      </c>
      <c r="N20" s="236">
        <v>8.3333333330000006</v>
      </c>
      <c r="O20" s="236"/>
      <c r="P20" s="236">
        <v>299.89583329999999</v>
      </c>
      <c r="Q20" s="78"/>
      <c r="S20" s="234">
        <v>36677</v>
      </c>
      <c r="T20" s="236">
        <v>291.66000000000003</v>
      </c>
      <c r="U20" s="236">
        <v>350</v>
      </c>
      <c r="V20" s="236">
        <v>350</v>
      </c>
      <c r="W20" s="236">
        <v>10.41666667</v>
      </c>
      <c r="X20" s="236"/>
      <c r="Y20" s="236">
        <v>360.41666670000001</v>
      </c>
      <c r="Z20" s="78"/>
      <c r="AB20" s="237">
        <v>36677</v>
      </c>
      <c r="AC20" s="236">
        <v>283.44512200000003</v>
      </c>
      <c r="AD20" s="236">
        <v>356.73052730000001</v>
      </c>
      <c r="AE20" s="1">
        <v>0.1048</v>
      </c>
      <c r="AF20" s="236">
        <v>297.84482759999997</v>
      </c>
      <c r="AG20" s="236">
        <v>360.76426290000001</v>
      </c>
    </row>
    <row r="21" spans="1:33" ht="14.45" x14ac:dyDescent="0.35">
      <c r="A21" s="234">
        <v>36707</v>
      </c>
      <c r="B21" s="235">
        <v>239.5</v>
      </c>
      <c r="C21" s="235">
        <v>347.2</v>
      </c>
      <c r="D21" s="235"/>
      <c r="J21" s="234">
        <v>36707</v>
      </c>
      <c r="K21" s="236">
        <v>223.61111109999999</v>
      </c>
      <c r="L21" s="236">
        <v>296.42857140000001</v>
      </c>
      <c r="M21" s="236">
        <v>296.42857140000001</v>
      </c>
      <c r="N21" s="236">
        <v>6.25</v>
      </c>
      <c r="O21" s="236"/>
      <c r="P21" s="236">
        <v>302.67857140000001</v>
      </c>
      <c r="Q21" s="78"/>
      <c r="S21" s="234">
        <v>36707</v>
      </c>
      <c r="T21" s="236">
        <v>310</v>
      </c>
      <c r="U21" s="236">
        <v>363.50644119999998</v>
      </c>
      <c r="V21" s="236">
        <v>363.50644119999998</v>
      </c>
      <c r="W21" s="236">
        <v>9.5</v>
      </c>
      <c r="X21" s="236"/>
      <c r="Y21" s="236">
        <v>373.00644119999998</v>
      </c>
      <c r="Z21" s="78"/>
      <c r="AB21" s="238">
        <v>36707</v>
      </c>
      <c r="AC21" s="236">
        <v>285</v>
      </c>
      <c r="AD21" s="236">
        <v>359.64879980000001</v>
      </c>
      <c r="AE21" s="1">
        <v>0.1079</v>
      </c>
      <c r="AF21" s="236">
        <v>299.80769229999999</v>
      </c>
      <c r="AG21" s="236">
        <v>364.10959969999999</v>
      </c>
    </row>
    <row r="22" spans="1:33" ht="14.45" x14ac:dyDescent="0.35">
      <c r="A22" s="234">
        <v>36738</v>
      </c>
      <c r="B22" s="235">
        <v>268.8</v>
      </c>
      <c r="C22" s="235">
        <v>354.8</v>
      </c>
      <c r="D22" s="235"/>
      <c r="J22" s="234">
        <v>36738</v>
      </c>
      <c r="K22" s="236">
        <v>243.75</v>
      </c>
      <c r="L22" s="236">
        <v>327.09100030000002</v>
      </c>
      <c r="M22" s="236">
        <v>327.09100030000002</v>
      </c>
      <c r="N22" s="236">
        <v>11.11111111</v>
      </c>
      <c r="O22" s="236"/>
      <c r="P22" s="236">
        <v>338.20211139999998</v>
      </c>
      <c r="Q22" s="78"/>
      <c r="S22" s="234">
        <v>36738</v>
      </c>
      <c r="T22" s="236">
        <v>330.7692308</v>
      </c>
      <c r="U22" s="236">
        <v>386.53846149999998</v>
      </c>
      <c r="V22" s="236">
        <v>386.53846149999998</v>
      </c>
      <c r="W22" s="236">
        <v>9.375</v>
      </c>
      <c r="X22" s="236"/>
      <c r="Y22" s="236">
        <v>395.91346149999998</v>
      </c>
      <c r="Z22" s="78"/>
      <c r="AB22" s="237">
        <v>36738</v>
      </c>
      <c r="AC22" s="236">
        <v>288.93518519999998</v>
      </c>
      <c r="AD22" s="236">
        <v>361.38128699999999</v>
      </c>
      <c r="AE22" s="1">
        <v>0.1084</v>
      </c>
      <c r="AF22" s="236">
        <v>302.91095890000003</v>
      </c>
      <c r="AG22" s="236">
        <v>364.49623750000001</v>
      </c>
    </row>
    <row r="23" spans="1:33" ht="14.45" x14ac:dyDescent="0.35">
      <c r="A23" s="234">
        <v>36769</v>
      </c>
      <c r="B23" s="235">
        <v>267.60000000000002</v>
      </c>
      <c r="C23" s="235">
        <v>380.7</v>
      </c>
      <c r="D23" s="235"/>
      <c r="J23" s="234">
        <v>36769</v>
      </c>
      <c r="K23" s="236">
        <v>278.40909090000002</v>
      </c>
      <c r="L23" s="236">
        <v>361.11111110000002</v>
      </c>
      <c r="M23" s="236">
        <v>361.11111110000002</v>
      </c>
      <c r="N23" s="236">
        <v>12.5</v>
      </c>
      <c r="O23" s="236"/>
      <c r="P23" s="236">
        <v>373.61111110000002</v>
      </c>
      <c r="Q23" s="78"/>
      <c r="S23" s="234">
        <v>36769</v>
      </c>
      <c r="T23" s="236">
        <v>342.5</v>
      </c>
      <c r="U23" s="236">
        <v>388.88888889999998</v>
      </c>
      <c r="V23" s="236">
        <v>388.88888889999998</v>
      </c>
      <c r="W23" s="236">
        <v>10.41666667</v>
      </c>
      <c r="X23" s="236"/>
      <c r="Y23" s="236">
        <v>399.30555559999999</v>
      </c>
      <c r="Z23" s="78"/>
      <c r="AB23" s="238">
        <v>36769</v>
      </c>
      <c r="AC23" s="236">
        <v>296.2628866</v>
      </c>
      <c r="AD23" s="236">
        <v>373.53316330000001</v>
      </c>
      <c r="AE23" s="1">
        <v>0.10920000000000001</v>
      </c>
      <c r="AF23" s="236">
        <v>310.0746269</v>
      </c>
      <c r="AG23" s="236">
        <v>373.95833329999999</v>
      </c>
    </row>
    <row r="24" spans="1:33" ht="14.45" x14ac:dyDescent="0.35">
      <c r="A24" s="234">
        <v>36799</v>
      </c>
      <c r="B24" s="235">
        <v>249.1</v>
      </c>
      <c r="C24" s="235">
        <v>338.8</v>
      </c>
      <c r="D24" s="235"/>
      <c r="J24" s="234">
        <v>36799</v>
      </c>
      <c r="K24" s="236">
        <v>273.61111110000002</v>
      </c>
      <c r="L24" s="236">
        <v>360.7142857</v>
      </c>
      <c r="M24" s="236">
        <v>360.7142857</v>
      </c>
      <c r="N24" s="236">
        <v>5</v>
      </c>
      <c r="O24" s="236"/>
      <c r="P24" s="236">
        <v>365.7142857</v>
      </c>
      <c r="Q24" s="78"/>
      <c r="S24" s="234">
        <v>36799</v>
      </c>
      <c r="T24" s="236">
        <v>343.75</v>
      </c>
      <c r="U24" s="236">
        <v>390.17857140000001</v>
      </c>
      <c r="V24" s="236">
        <v>390.17857140000001</v>
      </c>
      <c r="W24" s="236">
        <v>8.5</v>
      </c>
      <c r="X24" s="236"/>
      <c r="Y24" s="236">
        <v>398.67857140000001</v>
      </c>
      <c r="Z24" s="78"/>
      <c r="AB24" s="237">
        <v>36799</v>
      </c>
      <c r="AC24" s="236">
        <v>303.54938270000002</v>
      </c>
      <c r="AD24" s="236">
        <v>375.96726189999998</v>
      </c>
      <c r="AE24" s="1">
        <v>0.1087</v>
      </c>
      <c r="AF24" s="236">
        <v>318.05555559999999</v>
      </c>
      <c r="AG24" s="236">
        <v>375.44642859999999</v>
      </c>
    </row>
    <row r="25" spans="1:33" ht="14.45" x14ac:dyDescent="0.35">
      <c r="A25" s="234">
        <v>36830</v>
      </c>
      <c r="B25" s="235">
        <v>228</v>
      </c>
      <c r="C25" s="235">
        <v>356.3</v>
      </c>
      <c r="D25" s="235"/>
      <c r="J25" s="234">
        <v>36830</v>
      </c>
      <c r="K25" s="236">
        <v>266.66666670000001</v>
      </c>
      <c r="L25" s="236">
        <v>352.5</v>
      </c>
      <c r="M25" s="236">
        <v>352.5</v>
      </c>
      <c r="N25" s="236">
        <v>6.4583333329999997</v>
      </c>
      <c r="O25" s="236"/>
      <c r="P25" s="236">
        <v>358.95833329999999</v>
      </c>
      <c r="Q25" s="78"/>
      <c r="S25" s="234">
        <v>36830</v>
      </c>
      <c r="T25" s="236"/>
      <c r="U25" s="236"/>
      <c r="V25" s="236"/>
      <c r="W25" s="236"/>
      <c r="X25" s="236"/>
      <c r="Y25" s="236"/>
      <c r="Z25" s="78"/>
      <c r="AB25" s="238">
        <v>36830</v>
      </c>
      <c r="AC25" s="236">
        <v>302.18253970000001</v>
      </c>
      <c r="AD25" s="236">
        <v>376.7736486</v>
      </c>
      <c r="AE25" s="1">
        <v>0.1087</v>
      </c>
      <c r="AF25" s="236">
        <v>318.90243900000002</v>
      </c>
      <c r="AG25" s="236">
        <v>376.35416670000001</v>
      </c>
    </row>
    <row r="26" spans="1:33" ht="14.45" x14ac:dyDescent="0.35">
      <c r="A26" s="234">
        <v>36860</v>
      </c>
      <c r="B26" s="235">
        <v>248.3</v>
      </c>
      <c r="C26" s="235">
        <v>318.60000000000002</v>
      </c>
      <c r="D26" s="235"/>
      <c r="J26" s="234">
        <v>36860</v>
      </c>
      <c r="K26" s="236">
        <v>257.8125</v>
      </c>
      <c r="L26" s="236">
        <v>312</v>
      </c>
      <c r="M26" s="236">
        <v>312</v>
      </c>
      <c r="N26" s="236">
        <v>8.75</v>
      </c>
      <c r="O26" s="236"/>
      <c r="P26" s="236">
        <v>320.75</v>
      </c>
      <c r="Q26" s="78"/>
      <c r="S26" s="234">
        <v>36860</v>
      </c>
      <c r="T26" s="236">
        <v>325</v>
      </c>
      <c r="U26" s="236">
        <v>393.75</v>
      </c>
      <c r="V26" s="236">
        <v>393.75</v>
      </c>
      <c r="W26" s="236">
        <v>12.5</v>
      </c>
      <c r="X26" s="236"/>
      <c r="Y26" s="236">
        <v>406.25</v>
      </c>
      <c r="Z26" s="78"/>
      <c r="AB26" s="237">
        <v>36860</v>
      </c>
      <c r="AC26" s="236">
        <v>290.68181820000001</v>
      </c>
      <c r="AD26" s="236">
        <v>370.45454549999999</v>
      </c>
      <c r="AE26" s="1">
        <v>0.1087</v>
      </c>
      <c r="AF26" s="236">
        <v>315</v>
      </c>
      <c r="AG26" s="236">
        <v>370</v>
      </c>
    </row>
    <row r="27" spans="1:33" ht="14.45" x14ac:dyDescent="0.35">
      <c r="A27" s="234">
        <v>36891</v>
      </c>
      <c r="B27" s="235">
        <v>277</v>
      </c>
      <c r="C27" s="235">
        <v>324.3</v>
      </c>
      <c r="D27" s="235"/>
      <c r="J27" s="234">
        <v>36891</v>
      </c>
      <c r="K27" s="236">
        <v>269.44444440000001</v>
      </c>
      <c r="L27" s="236">
        <v>335.25068679999998</v>
      </c>
      <c r="M27" s="236">
        <v>335.25068679999998</v>
      </c>
      <c r="N27" s="236">
        <v>5</v>
      </c>
      <c r="O27" s="236"/>
      <c r="P27" s="236">
        <v>340.25068679999998</v>
      </c>
      <c r="Q27" s="78"/>
      <c r="S27" s="234">
        <v>36891</v>
      </c>
      <c r="T27" s="236">
        <v>318.75</v>
      </c>
      <c r="U27" s="236">
        <v>362.5</v>
      </c>
      <c r="V27" s="236">
        <v>362.5</v>
      </c>
      <c r="W27" s="236">
        <v>8.3333333330000006</v>
      </c>
      <c r="X27" s="236"/>
      <c r="Y27" s="236">
        <v>370.83333329999999</v>
      </c>
      <c r="Z27" s="78"/>
      <c r="AB27" s="238">
        <v>36891</v>
      </c>
      <c r="AC27" s="236">
        <v>285.25641030000003</v>
      </c>
      <c r="AD27" s="236">
        <v>371.42857140000001</v>
      </c>
      <c r="AE27" s="1">
        <v>0.10970000000000001</v>
      </c>
      <c r="AF27" s="236">
        <v>305.952381</v>
      </c>
      <c r="AG27" s="236">
        <v>365</v>
      </c>
    </row>
    <row r="28" spans="1:33" ht="14.45" x14ac:dyDescent="0.35">
      <c r="A28" s="234">
        <v>36922</v>
      </c>
      <c r="B28" s="235">
        <v>282.89999999999998</v>
      </c>
      <c r="C28" s="235">
        <v>338.4</v>
      </c>
      <c r="D28" s="235"/>
      <c r="J28" s="234">
        <v>36922</v>
      </c>
      <c r="K28" s="236">
        <v>279.6875</v>
      </c>
      <c r="L28" s="236">
        <v>334.17223280000002</v>
      </c>
      <c r="M28" s="236">
        <v>334.17223280000002</v>
      </c>
      <c r="N28" s="236">
        <v>13.75</v>
      </c>
      <c r="O28" s="236"/>
      <c r="P28" s="236">
        <v>347.92223280000002</v>
      </c>
      <c r="Q28" s="78"/>
      <c r="S28" s="234">
        <v>36922</v>
      </c>
      <c r="T28" s="236">
        <v>325</v>
      </c>
      <c r="U28" s="236">
        <v>359.375</v>
      </c>
      <c r="V28" s="236">
        <v>359.375</v>
      </c>
      <c r="W28" s="236">
        <v>16.875</v>
      </c>
      <c r="X28" s="236"/>
      <c r="Y28" s="236">
        <v>376.25</v>
      </c>
      <c r="Z28" s="78"/>
      <c r="AB28" s="237">
        <v>36922</v>
      </c>
      <c r="AC28" s="236">
        <v>292.5</v>
      </c>
      <c r="AD28" s="236">
        <v>378.57142859999999</v>
      </c>
      <c r="AE28" s="1">
        <v>0.1065</v>
      </c>
      <c r="AF28" s="236">
        <v>313.28125</v>
      </c>
      <c r="AG28" s="236">
        <v>375</v>
      </c>
    </row>
    <row r="29" spans="1:33" ht="14.45" x14ac:dyDescent="0.35">
      <c r="A29" s="234">
        <v>36950</v>
      </c>
      <c r="B29" s="235">
        <v>268.89999999999998</v>
      </c>
      <c r="C29" s="235">
        <v>363.6</v>
      </c>
      <c r="D29" s="235"/>
      <c r="J29" s="234">
        <v>36950</v>
      </c>
      <c r="K29" s="236">
        <v>259.375</v>
      </c>
      <c r="L29" s="236">
        <v>331.25</v>
      </c>
      <c r="M29" s="236">
        <v>331.25</v>
      </c>
      <c r="N29" s="236">
        <v>8.3333333330000006</v>
      </c>
      <c r="O29" s="236"/>
      <c r="P29" s="236">
        <v>339.58333329999999</v>
      </c>
      <c r="Q29" s="78"/>
      <c r="S29" s="234">
        <v>36950</v>
      </c>
      <c r="T29" s="236">
        <v>337.5</v>
      </c>
      <c r="U29" s="236">
        <v>387.5287356</v>
      </c>
      <c r="V29" s="236">
        <v>387.5287356</v>
      </c>
      <c r="W29" s="236">
        <v>22.708333329999999</v>
      </c>
      <c r="X29" s="236"/>
      <c r="Y29" s="236">
        <v>410.2370689</v>
      </c>
      <c r="Z29" s="78"/>
      <c r="AB29" s="238">
        <v>36950</v>
      </c>
      <c r="AC29" s="236">
        <v>308.45588240000001</v>
      </c>
      <c r="AD29" s="236">
        <v>372.65625</v>
      </c>
      <c r="AE29" s="1">
        <v>9.6699999999999994E-2</v>
      </c>
      <c r="AF29" s="236">
        <v>322.5</v>
      </c>
      <c r="AG29" s="236">
        <v>373.95833329999999</v>
      </c>
    </row>
    <row r="30" spans="1:33" ht="14.45" x14ac:dyDescent="0.35">
      <c r="A30" s="234">
        <v>36981</v>
      </c>
      <c r="B30" s="235">
        <v>269.2</v>
      </c>
      <c r="C30" s="235">
        <v>324.5</v>
      </c>
      <c r="D30" s="235"/>
      <c r="J30" s="234">
        <v>36981</v>
      </c>
      <c r="K30" s="236">
        <v>266.25</v>
      </c>
      <c r="L30" s="236">
        <v>314.27999999999997</v>
      </c>
      <c r="M30" s="236">
        <v>314.27999999999997</v>
      </c>
      <c r="N30" s="236">
        <v>10.83333333</v>
      </c>
      <c r="O30" s="236"/>
      <c r="P30" s="236">
        <v>325.11333330000002</v>
      </c>
      <c r="Q30" s="78"/>
      <c r="S30" s="234">
        <v>36981</v>
      </c>
      <c r="T30" s="236">
        <v>300</v>
      </c>
      <c r="U30" s="236">
        <v>370.0287356</v>
      </c>
      <c r="V30" s="236">
        <v>370.0287356</v>
      </c>
      <c r="W30" s="236">
        <v>13.33333333</v>
      </c>
      <c r="X30" s="236"/>
      <c r="Y30" s="236">
        <v>383.3620689</v>
      </c>
      <c r="Z30" s="78"/>
      <c r="AB30" s="237">
        <v>36981</v>
      </c>
      <c r="AC30" s="236">
        <v>307.1875</v>
      </c>
      <c r="AD30" s="236">
        <v>375.3401361</v>
      </c>
      <c r="AE30" s="1">
        <v>9.4500000000000001E-2</v>
      </c>
      <c r="AF30" s="236">
        <v>315.38461539999997</v>
      </c>
      <c r="AG30" s="236">
        <v>379.8319328</v>
      </c>
    </row>
    <row r="31" spans="1:33" ht="14.45" x14ac:dyDescent="0.35">
      <c r="A31" s="234">
        <v>37011</v>
      </c>
      <c r="B31" s="235">
        <v>249.6</v>
      </c>
      <c r="C31" s="235">
        <v>330.9</v>
      </c>
      <c r="D31" s="235"/>
      <c r="J31" s="234">
        <v>37011</v>
      </c>
      <c r="K31" s="236">
        <v>287.5</v>
      </c>
      <c r="L31" s="236">
        <v>331.25</v>
      </c>
      <c r="M31" s="236">
        <v>331.25</v>
      </c>
      <c r="N31" s="236">
        <v>9.375</v>
      </c>
      <c r="O31" s="236"/>
      <c r="P31" s="236">
        <v>340.625</v>
      </c>
      <c r="Q31" s="78"/>
      <c r="S31" s="234">
        <v>37011</v>
      </c>
      <c r="T31" s="236"/>
      <c r="U31" s="236">
        <v>383.33333329999999</v>
      </c>
      <c r="V31" s="236">
        <v>383.33333329999999</v>
      </c>
      <c r="W31" s="236">
        <v>18.75</v>
      </c>
      <c r="X31" s="236"/>
      <c r="Y31" s="236">
        <v>402.08333329999999</v>
      </c>
      <c r="Z31" s="78"/>
      <c r="AB31" s="238">
        <v>37011</v>
      </c>
      <c r="AC31" s="236">
        <v>298.125</v>
      </c>
      <c r="AD31" s="236">
        <v>374.75649349999998</v>
      </c>
      <c r="AE31" s="1">
        <v>9.2600000000000002E-2</v>
      </c>
      <c r="AF31" s="236">
        <v>313.8392857</v>
      </c>
      <c r="AG31" s="236">
        <v>374.71804509999998</v>
      </c>
    </row>
    <row r="32" spans="1:33" ht="14.45" x14ac:dyDescent="0.35">
      <c r="A32" s="234">
        <v>37042</v>
      </c>
      <c r="B32" s="235">
        <v>278.39999999999998</v>
      </c>
      <c r="C32" s="235">
        <v>315.5</v>
      </c>
      <c r="D32" s="235"/>
      <c r="J32" s="234">
        <v>37042</v>
      </c>
      <c r="K32" s="236">
        <v>268.75</v>
      </c>
      <c r="L32" s="236">
        <v>293.75</v>
      </c>
      <c r="M32" s="236">
        <v>293.75</v>
      </c>
      <c r="N32" s="236">
        <v>9.7916666669999994</v>
      </c>
      <c r="O32" s="236"/>
      <c r="P32" s="236">
        <v>303.54166670000001</v>
      </c>
      <c r="Q32" s="78"/>
      <c r="S32" s="234">
        <v>37042</v>
      </c>
      <c r="T32" s="236">
        <v>312.5</v>
      </c>
      <c r="U32" s="236">
        <v>360</v>
      </c>
      <c r="V32" s="236">
        <v>360</v>
      </c>
      <c r="W32" s="236">
        <v>7.5</v>
      </c>
      <c r="X32" s="236"/>
      <c r="Y32" s="236">
        <v>367.5</v>
      </c>
      <c r="Z32" s="78"/>
      <c r="AB32" s="237">
        <v>37042</v>
      </c>
      <c r="AC32" s="236">
        <v>285</v>
      </c>
      <c r="AD32" s="236">
        <v>376.89075630000002</v>
      </c>
      <c r="AE32" s="1">
        <v>8.8499999999999995E-2</v>
      </c>
      <c r="AF32" s="236">
        <v>297.61904759999999</v>
      </c>
      <c r="AG32" s="236">
        <v>365.93406590000001</v>
      </c>
    </row>
    <row r="33" spans="1:33" ht="14.45" x14ac:dyDescent="0.35">
      <c r="A33" s="234">
        <v>37072</v>
      </c>
      <c r="B33" s="235">
        <v>244.4</v>
      </c>
      <c r="C33" s="235">
        <v>317.5</v>
      </c>
      <c r="D33" s="235"/>
      <c r="J33" s="234">
        <v>37072</v>
      </c>
      <c r="K33" s="236">
        <v>272.2</v>
      </c>
      <c r="L33" s="236">
        <v>315.60000000000002</v>
      </c>
      <c r="M33" s="236">
        <v>315.60000000000002</v>
      </c>
      <c r="N33" s="236">
        <v>6.19047619</v>
      </c>
      <c r="O33" s="236"/>
      <c r="P33" s="236">
        <v>321.7904762</v>
      </c>
      <c r="Q33" s="78"/>
      <c r="S33" s="234">
        <v>37072</v>
      </c>
      <c r="T33" s="236">
        <v>316.7</v>
      </c>
      <c r="U33" s="236">
        <v>362.5</v>
      </c>
      <c r="V33" s="236">
        <v>362.5</v>
      </c>
      <c r="W33" s="236">
        <v>20.416666670000001</v>
      </c>
      <c r="X33" s="236"/>
      <c r="Y33" s="236">
        <v>382.91666670000001</v>
      </c>
      <c r="Z33" s="78"/>
      <c r="AB33" s="238">
        <v>37072</v>
      </c>
      <c r="AC33" s="236">
        <v>280.9210526</v>
      </c>
      <c r="AD33" s="236">
        <v>364.16666670000001</v>
      </c>
      <c r="AE33" s="1">
        <v>8.1500000000000003E-2</v>
      </c>
      <c r="AF33" s="236">
        <v>305.26315790000001</v>
      </c>
      <c r="AG33" s="236">
        <v>356.25</v>
      </c>
    </row>
    <row r="34" spans="1:33" ht="14.45" x14ac:dyDescent="0.35">
      <c r="A34" s="234">
        <v>37103</v>
      </c>
      <c r="B34" s="235">
        <v>284.60000000000002</v>
      </c>
      <c r="C34" s="235">
        <v>376.3</v>
      </c>
      <c r="D34" s="235"/>
      <c r="J34" s="234">
        <v>37103</v>
      </c>
      <c r="K34" s="236">
        <v>282.14285710000001</v>
      </c>
      <c r="L34" s="236">
        <v>329.20533560000001</v>
      </c>
      <c r="M34" s="236">
        <v>329.20533560000001</v>
      </c>
      <c r="N34" s="236">
        <v>7.5</v>
      </c>
      <c r="O34" s="236"/>
      <c r="P34" s="236">
        <v>336.70533560000001</v>
      </c>
      <c r="Q34" s="78"/>
      <c r="S34" s="234">
        <v>37103</v>
      </c>
      <c r="T34" s="236">
        <v>335</v>
      </c>
      <c r="U34" s="236">
        <v>391.7</v>
      </c>
      <c r="V34" s="236">
        <v>391.7</v>
      </c>
      <c r="W34" s="236">
        <v>33.333333330000002</v>
      </c>
      <c r="X34" s="236"/>
      <c r="Y34" s="236">
        <v>425.03333329999998</v>
      </c>
      <c r="Z34" s="78"/>
      <c r="AB34" s="237">
        <v>37103</v>
      </c>
      <c r="AC34" s="236">
        <v>285</v>
      </c>
      <c r="AD34" s="236">
        <v>380.35714289999999</v>
      </c>
      <c r="AE34" s="1">
        <v>8.1100000000000005E-2</v>
      </c>
      <c r="AF34" s="236">
        <v>310.7142857</v>
      </c>
      <c r="AG34" s="236">
        <v>371.875</v>
      </c>
    </row>
    <row r="35" spans="1:33" ht="14.45" x14ac:dyDescent="0.35">
      <c r="A35" s="234">
        <v>37134</v>
      </c>
      <c r="B35" s="235">
        <v>264.2</v>
      </c>
      <c r="C35" s="235">
        <v>332.2</v>
      </c>
      <c r="D35" s="235"/>
      <c r="J35" s="234">
        <v>37134</v>
      </c>
      <c r="K35" s="236">
        <v>271.875</v>
      </c>
      <c r="L35" s="236">
        <v>332.63449370000001</v>
      </c>
      <c r="M35" s="236">
        <v>332.63449370000001</v>
      </c>
      <c r="N35" s="236">
        <v>3.611111111</v>
      </c>
      <c r="O35" s="236"/>
      <c r="P35" s="236">
        <v>336.24560480000002</v>
      </c>
      <c r="Q35" s="78"/>
      <c r="S35" s="234">
        <v>37134</v>
      </c>
      <c r="T35" s="236">
        <v>341.66666670000001</v>
      </c>
      <c r="U35" s="236">
        <v>400</v>
      </c>
      <c r="V35" s="236">
        <v>400</v>
      </c>
      <c r="W35" s="236">
        <v>5.5555555559999998</v>
      </c>
      <c r="X35" s="236"/>
      <c r="Y35" s="236">
        <v>405.55555559999999</v>
      </c>
      <c r="Z35" s="78"/>
      <c r="AB35" s="238">
        <v>37134</v>
      </c>
      <c r="AC35" s="236">
        <v>298.52941179999999</v>
      </c>
      <c r="AD35" s="236">
        <v>384.375</v>
      </c>
      <c r="AE35" s="1">
        <v>7.8E-2</v>
      </c>
      <c r="AF35" s="236">
        <v>328.84615380000002</v>
      </c>
      <c r="AG35" s="236">
        <v>393.75</v>
      </c>
    </row>
    <row r="36" spans="1:33" ht="14.45" x14ac:dyDescent="0.35">
      <c r="A36" s="234">
        <v>37164</v>
      </c>
      <c r="B36" s="235">
        <v>252.8</v>
      </c>
      <c r="C36" s="235">
        <v>339.6</v>
      </c>
      <c r="D36" s="235"/>
      <c r="J36" s="234">
        <v>37164</v>
      </c>
      <c r="K36" s="236">
        <v>280</v>
      </c>
      <c r="L36" s="236">
        <v>345</v>
      </c>
      <c r="M36" s="236">
        <v>345</v>
      </c>
      <c r="N36" s="236">
        <v>50</v>
      </c>
      <c r="O36" s="236"/>
      <c r="P36" s="236">
        <v>395</v>
      </c>
      <c r="Q36" s="78"/>
      <c r="S36" s="234">
        <v>37164</v>
      </c>
      <c r="T36" s="236"/>
      <c r="U36" s="236"/>
      <c r="V36" s="236"/>
      <c r="W36" s="236"/>
      <c r="X36" s="236"/>
      <c r="Y36" s="236"/>
      <c r="Z36" s="78"/>
      <c r="AB36" s="237">
        <v>37164</v>
      </c>
      <c r="AC36" s="236">
        <v>310.86956520000001</v>
      </c>
      <c r="AD36" s="236">
        <v>416.66666670000001</v>
      </c>
      <c r="AE36" s="1">
        <v>7.8100000000000003E-2</v>
      </c>
      <c r="AF36" s="236">
        <v>330.55555559999999</v>
      </c>
      <c r="AG36" s="236">
        <v>416.66666670000001</v>
      </c>
    </row>
    <row r="37" spans="1:33" ht="14.45" x14ac:dyDescent="0.35">
      <c r="A37" s="234">
        <v>37195</v>
      </c>
      <c r="B37" s="235">
        <v>285.7</v>
      </c>
      <c r="C37" s="235">
        <v>400</v>
      </c>
      <c r="D37" s="235"/>
      <c r="J37" s="234">
        <v>37195</v>
      </c>
      <c r="K37" s="236">
        <v>341.66666670000001</v>
      </c>
      <c r="L37" s="236">
        <v>425</v>
      </c>
      <c r="M37" s="236">
        <v>425</v>
      </c>
      <c r="N37" s="236">
        <v>41.666666669999998</v>
      </c>
      <c r="O37" s="236"/>
      <c r="P37" s="236">
        <v>466.66666670000001</v>
      </c>
      <c r="Q37" s="78"/>
      <c r="S37" s="234">
        <v>37195</v>
      </c>
      <c r="T37" s="236"/>
      <c r="U37" s="236"/>
      <c r="V37" s="236"/>
      <c r="W37" s="236"/>
      <c r="X37" s="236"/>
      <c r="Y37" s="236"/>
      <c r="Z37" s="78"/>
      <c r="AB37" s="238">
        <v>37195</v>
      </c>
      <c r="AC37" s="236">
        <v>301.04166670000001</v>
      </c>
      <c r="AD37" s="236">
        <v>400</v>
      </c>
      <c r="AE37" s="1">
        <v>6.9099999999999995E-2</v>
      </c>
      <c r="AF37" s="236">
        <v>312.5</v>
      </c>
      <c r="AG37" s="236">
        <v>400</v>
      </c>
    </row>
    <row r="38" spans="1:33" ht="14.45" x14ac:dyDescent="0.35">
      <c r="A38" s="234">
        <v>37225</v>
      </c>
      <c r="B38" s="235">
        <v>281.89999999999998</v>
      </c>
      <c r="C38" s="235">
        <v>403.6</v>
      </c>
      <c r="D38" s="235"/>
      <c r="J38" s="234">
        <v>37225</v>
      </c>
      <c r="K38" s="236">
        <v>312.5</v>
      </c>
      <c r="L38" s="236">
        <v>343.75</v>
      </c>
      <c r="M38" s="236">
        <v>343.75</v>
      </c>
      <c r="N38" s="236">
        <v>16.666666670000001</v>
      </c>
      <c r="O38" s="236"/>
      <c r="P38" s="236">
        <v>360.41666670000001</v>
      </c>
      <c r="Q38" s="78"/>
      <c r="S38" s="234">
        <v>37225</v>
      </c>
      <c r="T38" s="236"/>
      <c r="U38" s="236"/>
      <c r="V38" s="236"/>
      <c r="W38" s="236"/>
      <c r="X38" s="236"/>
      <c r="Y38" s="236"/>
      <c r="Z38" s="78"/>
      <c r="AB38" s="237">
        <v>37225</v>
      </c>
      <c r="AC38" s="236">
        <v>277.72727270000001</v>
      </c>
      <c r="AD38" s="236">
        <v>393.75</v>
      </c>
      <c r="AE38" s="1">
        <v>6.8000000000000005E-2</v>
      </c>
      <c r="AF38" s="236">
        <v>302.08333329999999</v>
      </c>
      <c r="AG38" s="236">
        <v>391.66666670000001</v>
      </c>
    </row>
    <row r="39" spans="1:33" ht="14.45" x14ac:dyDescent="0.35">
      <c r="A39" s="234">
        <v>37256</v>
      </c>
      <c r="B39" s="235">
        <v>312.5</v>
      </c>
      <c r="C39" s="235">
        <v>346.9</v>
      </c>
      <c r="D39" s="235"/>
      <c r="J39" s="234">
        <v>37256</v>
      </c>
      <c r="K39" s="236">
        <v>325</v>
      </c>
      <c r="L39" s="236">
        <v>310</v>
      </c>
      <c r="M39" s="236">
        <v>310</v>
      </c>
      <c r="N39" s="236">
        <v>18.75</v>
      </c>
      <c r="O39" s="236"/>
      <c r="P39" s="236">
        <v>328.75</v>
      </c>
      <c r="Q39" s="78"/>
      <c r="S39" s="234">
        <v>37256</v>
      </c>
      <c r="T39" s="236"/>
      <c r="U39" s="236"/>
      <c r="V39" s="236"/>
      <c r="W39" s="236"/>
      <c r="X39" s="236"/>
      <c r="Y39" s="236"/>
      <c r="Z39" s="78"/>
      <c r="AB39" s="238">
        <v>37256</v>
      </c>
      <c r="AC39" s="236">
        <v>273</v>
      </c>
      <c r="AD39" s="236">
        <v>395.83333329999999</v>
      </c>
      <c r="AE39" s="1">
        <v>6.3500000000000001E-2</v>
      </c>
      <c r="AF39" s="236">
        <v>309.375</v>
      </c>
      <c r="AG39" s="236">
        <v>387.5</v>
      </c>
    </row>
    <row r="40" spans="1:33" ht="14.45" x14ac:dyDescent="0.35">
      <c r="A40" s="234">
        <v>37287</v>
      </c>
      <c r="B40" s="235">
        <v>240.8</v>
      </c>
      <c r="C40" s="235">
        <v>341.2</v>
      </c>
      <c r="D40" s="235"/>
      <c r="J40" s="234">
        <v>37287</v>
      </c>
      <c r="K40" s="236">
        <v>290</v>
      </c>
      <c r="L40" s="236">
        <v>333.33</v>
      </c>
      <c r="M40" s="236">
        <v>333.33</v>
      </c>
      <c r="N40" s="236">
        <v>6.25</v>
      </c>
      <c r="O40" s="236"/>
      <c r="P40" s="236">
        <v>339.58</v>
      </c>
      <c r="Q40" s="78"/>
      <c r="S40" s="234">
        <v>37287</v>
      </c>
      <c r="T40" s="236">
        <v>350</v>
      </c>
      <c r="U40" s="236">
        <v>400</v>
      </c>
      <c r="V40" s="236">
        <v>400</v>
      </c>
      <c r="W40" s="236">
        <v>73.611111109999996</v>
      </c>
      <c r="X40" s="236"/>
      <c r="Y40" s="236">
        <v>473.61111110000002</v>
      </c>
      <c r="Z40" s="78"/>
      <c r="AB40" s="237">
        <v>37287</v>
      </c>
      <c r="AC40" s="236">
        <v>242.8125</v>
      </c>
      <c r="AD40" s="236">
        <v>368.75</v>
      </c>
      <c r="AE40" s="1">
        <v>5.8200000000000002E-2</v>
      </c>
      <c r="AF40" s="236">
        <v>325</v>
      </c>
      <c r="AG40" s="236">
        <v>375</v>
      </c>
    </row>
    <row r="41" spans="1:33" ht="14.45" x14ac:dyDescent="0.35">
      <c r="A41" s="234">
        <v>37315</v>
      </c>
      <c r="B41" s="235">
        <v>265.89999999999998</v>
      </c>
      <c r="C41" s="235">
        <v>308.8</v>
      </c>
      <c r="D41" s="235"/>
      <c r="J41" s="234">
        <v>37315</v>
      </c>
      <c r="K41" s="236">
        <v>241.7</v>
      </c>
      <c r="L41" s="236">
        <v>283.3</v>
      </c>
      <c r="M41" s="236">
        <v>283.3</v>
      </c>
      <c r="N41" s="236">
        <v>3.75</v>
      </c>
      <c r="O41" s="236"/>
      <c r="P41" s="236">
        <v>287.05</v>
      </c>
      <c r="Q41" s="78"/>
      <c r="S41" s="234">
        <v>37315</v>
      </c>
      <c r="T41" s="236">
        <v>325</v>
      </c>
      <c r="U41" s="236">
        <v>400</v>
      </c>
      <c r="V41" s="236">
        <v>400</v>
      </c>
      <c r="W41" s="236">
        <v>5.2777777779999999</v>
      </c>
      <c r="X41" s="236"/>
      <c r="Y41" s="236">
        <v>405.27777780000002</v>
      </c>
      <c r="Z41" s="78"/>
      <c r="AB41" s="238">
        <v>37315</v>
      </c>
      <c r="AC41" s="236">
        <v>260</v>
      </c>
      <c r="AD41" s="236">
        <v>357.14285710000001</v>
      </c>
      <c r="AE41" s="1">
        <v>5.6899999999999999E-2</v>
      </c>
      <c r="AF41" s="236">
        <v>341.66666670000001</v>
      </c>
      <c r="AG41" s="236">
        <v>391.66666670000001</v>
      </c>
    </row>
    <row r="42" spans="1:33" ht="14.45" x14ac:dyDescent="0.35">
      <c r="A42" s="234">
        <v>37346</v>
      </c>
      <c r="B42" s="235">
        <v>267.7</v>
      </c>
      <c r="C42" s="235">
        <v>331.3</v>
      </c>
      <c r="D42" s="235"/>
      <c r="J42" s="234">
        <v>37346</v>
      </c>
      <c r="K42" s="236">
        <v>275</v>
      </c>
      <c r="L42" s="236">
        <v>301.13636359999998</v>
      </c>
      <c r="M42" s="236">
        <v>301.13636359999998</v>
      </c>
      <c r="N42" s="236">
        <v>3.3333333330000001</v>
      </c>
      <c r="O42" s="236"/>
      <c r="P42" s="236">
        <v>304.46969689999997</v>
      </c>
      <c r="Q42" s="78"/>
      <c r="S42" s="234">
        <v>37346</v>
      </c>
      <c r="T42" s="236">
        <v>362.5</v>
      </c>
      <c r="U42" s="236">
        <v>425</v>
      </c>
      <c r="V42" s="236">
        <v>425</v>
      </c>
      <c r="W42" s="236">
        <v>20.833333329999999</v>
      </c>
      <c r="X42" s="236"/>
      <c r="Y42" s="236">
        <v>445.83333329999999</v>
      </c>
      <c r="Z42" s="78"/>
      <c r="AB42" s="237">
        <v>37346</v>
      </c>
      <c r="AC42" s="236">
        <v>259.09090909999998</v>
      </c>
      <c r="AD42" s="236">
        <v>344.44444440000001</v>
      </c>
      <c r="AE42" s="1">
        <v>5.57E-2</v>
      </c>
      <c r="AF42" s="236">
        <v>322.72727270000001</v>
      </c>
      <c r="AG42" s="236">
        <v>366.66666670000001</v>
      </c>
    </row>
    <row r="43" spans="1:33" ht="14.45" x14ac:dyDescent="0.35">
      <c r="A43" s="234">
        <v>37376</v>
      </c>
      <c r="B43" s="235">
        <v>243.9</v>
      </c>
      <c r="C43" s="235">
        <v>298</v>
      </c>
      <c r="D43" s="235"/>
      <c r="J43" s="234">
        <v>37376</v>
      </c>
      <c r="K43" s="236">
        <v>250</v>
      </c>
      <c r="L43" s="236">
        <v>300</v>
      </c>
      <c r="M43" s="236">
        <v>300</v>
      </c>
      <c r="N43" s="236">
        <v>2.5</v>
      </c>
      <c r="O43" s="236"/>
      <c r="P43" s="236">
        <v>302.5</v>
      </c>
      <c r="Q43" s="78"/>
      <c r="S43" s="234">
        <v>37376</v>
      </c>
      <c r="T43" s="236"/>
      <c r="U43" s="236"/>
      <c r="V43" s="236"/>
      <c r="W43" s="236"/>
      <c r="X43" s="236"/>
      <c r="Y43" s="236"/>
      <c r="Z43" s="78"/>
      <c r="AB43" s="238">
        <v>37376</v>
      </c>
      <c r="AC43" s="236">
        <v>275.73529409999998</v>
      </c>
      <c r="AD43" s="236">
        <v>360</v>
      </c>
      <c r="AE43" s="1">
        <v>5.7299999999999997E-2</v>
      </c>
      <c r="AF43" s="236">
        <v>327.08333329999999</v>
      </c>
      <c r="AG43" s="236">
        <v>375</v>
      </c>
    </row>
    <row r="44" spans="1:33" ht="14.45" x14ac:dyDescent="0.35">
      <c r="A44" s="234">
        <v>37407</v>
      </c>
      <c r="B44" s="235">
        <v>252.1</v>
      </c>
      <c r="C44" s="235">
        <v>290.5</v>
      </c>
      <c r="D44" s="235"/>
      <c r="J44" s="234">
        <v>37407</v>
      </c>
      <c r="K44" s="236">
        <v>253.57142859999999</v>
      </c>
      <c r="L44" s="236">
        <v>261.11111110000002</v>
      </c>
      <c r="M44" s="236">
        <v>261.11111110000002</v>
      </c>
      <c r="N44" s="236">
        <v>3.9583333330000001</v>
      </c>
      <c r="O44" s="236"/>
      <c r="P44" s="236">
        <v>265.06944440000001</v>
      </c>
      <c r="Q44" s="78"/>
      <c r="S44" s="234">
        <v>37407</v>
      </c>
      <c r="T44" s="236">
        <v>375</v>
      </c>
      <c r="U44" s="236">
        <v>387.5</v>
      </c>
      <c r="V44" s="236">
        <v>387.5</v>
      </c>
      <c r="W44" s="236">
        <v>15.625</v>
      </c>
      <c r="X44" s="236"/>
      <c r="Y44" s="236">
        <v>403.125</v>
      </c>
      <c r="Z44" s="78"/>
      <c r="AB44" s="237">
        <v>37407</v>
      </c>
      <c r="AC44" s="236">
        <v>269.2307692</v>
      </c>
      <c r="AD44" s="236">
        <v>354.16666670000001</v>
      </c>
      <c r="AE44" s="1">
        <v>5.6899999999999999E-2</v>
      </c>
      <c r="AF44" s="236">
        <v>285.7142857</v>
      </c>
      <c r="AG44" s="236">
        <v>362.5</v>
      </c>
    </row>
    <row r="45" spans="1:33" ht="14.45" x14ac:dyDescent="0.35">
      <c r="A45" s="234">
        <v>37437</v>
      </c>
      <c r="B45" s="235">
        <v>266</v>
      </c>
      <c r="C45" s="235">
        <v>286.10000000000002</v>
      </c>
      <c r="D45" s="235"/>
      <c r="J45" s="234">
        <v>37437</v>
      </c>
      <c r="K45" s="236">
        <v>233.33333329999999</v>
      </c>
      <c r="L45" s="236">
        <v>247.5</v>
      </c>
      <c r="M45" s="236">
        <v>247.5</v>
      </c>
      <c r="N45" s="236">
        <v>0</v>
      </c>
      <c r="O45" s="236"/>
      <c r="P45" s="236">
        <v>247.5</v>
      </c>
      <c r="Q45" s="78"/>
      <c r="S45" s="234">
        <v>37437</v>
      </c>
      <c r="T45" s="236">
        <v>312.5</v>
      </c>
      <c r="U45" s="236">
        <v>325</v>
      </c>
      <c r="V45" s="236">
        <v>325</v>
      </c>
      <c r="W45" s="236">
        <v>1.388888889</v>
      </c>
      <c r="X45" s="236"/>
      <c r="Y45" s="236">
        <v>326.38888889999998</v>
      </c>
      <c r="Z45" s="78"/>
      <c r="AB45" s="238">
        <v>37437</v>
      </c>
      <c r="AC45" s="236">
        <v>278.84615380000002</v>
      </c>
      <c r="AD45" s="236">
        <v>393.75</v>
      </c>
      <c r="AE45" s="1">
        <v>6.1100000000000002E-2</v>
      </c>
      <c r="AF45" s="236">
        <v>312.5</v>
      </c>
      <c r="AG45" s="236">
        <v>415</v>
      </c>
    </row>
    <row r="46" spans="1:33" ht="14.45" x14ac:dyDescent="0.35">
      <c r="A46" s="234">
        <v>37468</v>
      </c>
      <c r="B46" s="235">
        <v>274.60000000000002</v>
      </c>
      <c r="C46" s="235">
        <v>321</v>
      </c>
      <c r="D46" s="235"/>
      <c r="J46" s="234">
        <v>37468</v>
      </c>
      <c r="K46" s="236">
        <v>266.66666670000001</v>
      </c>
      <c r="L46" s="236">
        <v>281.81818179999999</v>
      </c>
      <c r="M46" s="236">
        <v>281.81818179999999</v>
      </c>
      <c r="N46" s="236">
        <v>5.5555555559999998</v>
      </c>
      <c r="O46" s="236"/>
      <c r="P46" s="236">
        <v>287.37373739999998</v>
      </c>
      <c r="Q46" s="78"/>
      <c r="S46" s="234">
        <v>37468</v>
      </c>
      <c r="T46" s="236">
        <v>337.5</v>
      </c>
      <c r="U46" s="236">
        <v>370</v>
      </c>
      <c r="V46" s="236">
        <v>370</v>
      </c>
      <c r="W46" s="236">
        <v>32.8125</v>
      </c>
      <c r="X46" s="236"/>
      <c r="Y46" s="236">
        <v>402.8125</v>
      </c>
      <c r="Z46" s="78"/>
      <c r="AB46" s="237">
        <v>37468</v>
      </c>
      <c r="AC46" s="236">
        <v>279</v>
      </c>
      <c r="AD46" s="236">
        <v>394.44444440000001</v>
      </c>
      <c r="AE46" s="1">
        <v>6.8199999999999997E-2</v>
      </c>
      <c r="AF46" s="236">
        <v>311.11111110000002</v>
      </c>
      <c r="AG46" s="236">
        <v>408.33333329999999</v>
      </c>
    </row>
    <row r="47" spans="1:33" ht="14.45" x14ac:dyDescent="0.35">
      <c r="A47" s="234">
        <v>37499</v>
      </c>
      <c r="B47" s="235">
        <v>272.2</v>
      </c>
      <c r="C47" s="235">
        <v>378.6</v>
      </c>
      <c r="D47" s="235"/>
      <c r="J47" s="234">
        <v>37499</v>
      </c>
      <c r="K47" s="236">
        <v>291.66666670000001</v>
      </c>
      <c r="L47" s="236">
        <v>316.66666670000001</v>
      </c>
      <c r="M47" s="236">
        <v>316.66666670000001</v>
      </c>
      <c r="N47" s="236">
        <v>4.1666666670000003</v>
      </c>
      <c r="O47" s="236"/>
      <c r="P47" s="236">
        <v>320.83333340000001</v>
      </c>
      <c r="Q47" s="78"/>
      <c r="S47" s="234">
        <v>37499</v>
      </c>
      <c r="T47" s="236">
        <v>391.66699999999997</v>
      </c>
      <c r="U47" s="236">
        <v>416.66699999999997</v>
      </c>
      <c r="V47" s="236">
        <v>416.66699999999997</v>
      </c>
      <c r="W47" s="236">
        <v>8.3333333330000006</v>
      </c>
      <c r="X47" s="236"/>
      <c r="Y47" s="236">
        <v>425.00033330000002</v>
      </c>
      <c r="Z47" s="78"/>
      <c r="AB47" s="238">
        <v>37499</v>
      </c>
      <c r="AC47" s="236">
        <v>288.0434783</v>
      </c>
      <c r="AD47" s="236">
        <v>397.72727270000001</v>
      </c>
      <c r="AE47" s="1">
        <v>6.6199999999999995E-2</v>
      </c>
      <c r="AF47" s="236">
        <v>330</v>
      </c>
      <c r="AG47" s="236">
        <v>396.42857140000001</v>
      </c>
    </row>
    <row r="48" spans="1:33" ht="14.45" x14ac:dyDescent="0.35">
      <c r="A48" s="234">
        <v>37529</v>
      </c>
      <c r="B48" s="235">
        <v>290.2</v>
      </c>
      <c r="C48" s="235">
        <v>361.4</v>
      </c>
      <c r="D48" s="235"/>
      <c r="J48" s="234">
        <v>37529</v>
      </c>
      <c r="K48" s="236">
        <v>306.25</v>
      </c>
      <c r="L48" s="236">
        <v>325</v>
      </c>
      <c r="M48" s="236">
        <v>325</v>
      </c>
      <c r="N48" s="236">
        <v>16.041666670000001</v>
      </c>
      <c r="O48" s="236"/>
      <c r="P48" s="236">
        <v>341.04166670000001</v>
      </c>
      <c r="Q48" s="78"/>
      <c r="S48" s="234">
        <v>37529</v>
      </c>
      <c r="T48" s="236">
        <v>325</v>
      </c>
      <c r="U48" s="236">
        <v>381.25</v>
      </c>
      <c r="V48" s="236">
        <v>381.25</v>
      </c>
      <c r="W48" s="236">
        <v>7.2916666670000003</v>
      </c>
      <c r="X48" s="236"/>
      <c r="Y48" s="236">
        <v>388.54166670000001</v>
      </c>
      <c r="Z48" s="78"/>
      <c r="AB48" s="237">
        <v>37529</v>
      </c>
      <c r="AC48" s="236">
        <v>301.19047619999998</v>
      </c>
      <c r="AD48" s="236">
        <v>395.45454549999999</v>
      </c>
      <c r="AE48" s="1">
        <v>6.4799999999999996E-2</v>
      </c>
      <c r="AF48" s="236">
        <v>356.25</v>
      </c>
      <c r="AG48" s="236">
        <v>392.85714289999999</v>
      </c>
    </row>
    <row r="49" spans="1:33" ht="14.45" x14ac:dyDescent="0.35">
      <c r="A49" s="234">
        <v>37560</v>
      </c>
      <c r="B49" s="235">
        <v>316.10000000000002</v>
      </c>
      <c r="C49" s="235">
        <v>405.6</v>
      </c>
      <c r="D49" s="235"/>
      <c r="J49" s="234">
        <v>37560</v>
      </c>
      <c r="K49" s="236">
        <v>305</v>
      </c>
      <c r="L49" s="236">
        <v>375</v>
      </c>
      <c r="M49" s="236">
        <v>375</v>
      </c>
      <c r="N49" s="236">
        <v>27.083333329999999</v>
      </c>
      <c r="O49" s="236"/>
      <c r="P49" s="236">
        <v>402.08333329999999</v>
      </c>
      <c r="Q49" s="78"/>
      <c r="S49" s="234">
        <v>37560</v>
      </c>
      <c r="T49" s="236"/>
      <c r="U49" s="236"/>
      <c r="V49" s="236"/>
      <c r="W49" s="236"/>
      <c r="X49" s="236"/>
      <c r="Y49" s="236"/>
      <c r="Z49" s="78"/>
      <c r="AB49" s="238">
        <v>37560</v>
      </c>
      <c r="AC49" s="236">
        <v>308.92857140000001</v>
      </c>
      <c r="AD49" s="236">
        <v>411.36363640000002</v>
      </c>
      <c r="AE49" s="1">
        <v>6.3700000000000007E-2</v>
      </c>
      <c r="AF49" s="236">
        <v>354.54545450000001</v>
      </c>
      <c r="AG49" s="236">
        <v>415.625</v>
      </c>
    </row>
    <row r="50" spans="1:33" ht="14.45" x14ac:dyDescent="0.35">
      <c r="A50" s="234">
        <v>37590</v>
      </c>
      <c r="B50" s="235">
        <v>289.3</v>
      </c>
      <c r="C50" s="235">
        <v>378.8</v>
      </c>
      <c r="D50" s="235"/>
      <c r="J50" s="234">
        <v>37590</v>
      </c>
      <c r="K50" s="236">
        <v>316.66666670000001</v>
      </c>
      <c r="L50" s="236">
        <v>393.18181820000001</v>
      </c>
      <c r="M50" s="236">
        <v>393.18181820000001</v>
      </c>
      <c r="N50" s="236">
        <v>17.222222219999999</v>
      </c>
      <c r="O50" s="236"/>
      <c r="P50" s="236">
        <v>410.40404039999999</v>
      </c>
      <c r="Q50" s="78"/>
      <c r="S50" s="234">
        <v>37590</v>
      </c>
      <c r="T50" s="236">
        <v>350</v>
      </c>
      <c r="U50" s="236">
        <v>408.33333329999999</v>
      </c>
      <c r="V50" s="236">
        <v>408.33333329999999</v>
      </c>
      <c r="W50" s="236">
        <v>87.5</v>
      </c>
      <c r="X50" s="236"/>
      <c r="Y50" s="236">
        <v>495.83333329999999</v>
      </c>
      <c r="Z50" s="78"/>
      <c r="AB50" s="237">
        <v>37590</v>
      </c>
      <c r="AC50" s="236">
        <v>309.72222219999998</v>
      </c>
      <c r="AD50" s="236">
        <v>422.91666670000001</v>
      </c>
      <c r="AE50" s="1">
        <v>6.3799999999999996E-2</v>
      </c>
      <c r="AF50" s="236">
        <v>361.36363640000002</v>
      </c>
      <c r="AG50" s="236">
        <v>431.25</v>
      </c>
    </row>
    <row r="51" spans="1:33" ht="14.45" x14ac:dyDescent="0.35">
      <c r="A51" s="234">
        <v>37621</v>
      </c>
      <c r="B51" s="235">
        <v>330</v>
      </c>
      <c r="C51" s="235">
        <v>426.8</v>
      </c>
      <c r="D51" s="235"/>
      <c r="J51" s="234">
        <v>37621</v>
      </c>
      <c r="K51" s="236">
        <v>325</v>
      </c>
      <c r="L51" s="236">
        <v>371.42857140000001</v>
      </c>
      <c r="M51" s="236">
        <v>371.42857140000001</v>
      </c>
      <c r="N51" s="236">
        <v>27.777777780000001</v>
      </c>
      <c r="O51" s="236"/>
      <c r="P51" s="236">
        <v>399.20634919999998</v>
      </c>
      <c r="Q51" s="78"/>
      <c r="S51" s="234">
        <v>37621</v>
      </c>
      <c r="T51" s="236"/>
      <c r="U51" s="236">
        <v>400</v>
      </c>
      <c r="V51" s="236">
        <v>400</v>
      </c>
      <c r="W51" s="236">
        <v>18.333333329999999</v>
      </c>
      <c r="X51" s="236"/>
      <c r="Y51" s="236">
        <v>418.33333329999999</v>
      </c>
      <c r="Z51" s="78"/>
      <c r="AB51" s="238">
        <v>37621</v>
      </c>
      <c r="AC51" s="236">
        <v>307.73809519999998</v>
      </c>
      <c r="AD51" s="236">
        <v>437.5</v>
      </c>
      <c r="AE51" s="1">
        <v>6.5199999999999994E-2</v>
      </c>
      <c r="AF51" s="236">
        <v>353.125</v>
      </c>
      <c r="AG51" s="236">
        <v>455</v>
      </c>
    </row>
    <row r="52" spans="1:33" ht="14.45" x14ac:dyDescent="0.35">
      <c r="A52" s="234">
        <v>37652</v>
      </c>
      <c r="B52" s="235">
        <v>298.39999999999998</v>
      </c>
      <c r="C52" s="235">
        <v>336.4</v>
      </c>
      <c r="D52" s="235"/>
      <c r="J52" s="234">
        <v>37652</v>
      </c>
      <c r="K52" s="236">
        <v>291.07142859999999</v>
      </c>
      <c r="L52" s="236">
        <v>307.14</v>
      </c>
      <c r="M52" s="236">
        <v>307.14</v>
      </c>
      <c r="N52" s="236">
        <v>5</v>
      </c>
      <c r="O52" s="236"/>
      <c r="P52" s="236">
        <v>312.14</v>
      </c>
      <c r="Q52" s="78"/>
      <c r="S52" s="234">
        <v>37652</v>
      </c>
      <c r="T52" s="236">
        <v>350</v>
      </c>
      <c r="U52" s="236">
        <v>391.66666670000001</v>
      </c>
      <c r="V52" s="236">
        <v>391.66666670000001</v>
      </c>
      <c r="W52" s="236">
        <v>20.833333329999999</v>
      </c>
      <c r="X52" s="236"/>
      <c r="Y52" s="236">
        <v>412.5</v>
      </c>
      <c r="Z52" s="78"/>
      <c r="AB52" s="237">
        <v>37652</v>
      </c>
      <c r="AC52" s="236">
        <v>319.73684209999999</v>
      </c>
      <c r="AD52" s="236">
        <v>392.5</v>
      </c>
      <c r="AE52" s="1">
        <v>5.6099999999999997E-2</v>
      </c>
      <c r="AF52" s="236">
        <v>365</v>
      </c>
      <c r="AG52" s="236">
        <v>380</v>
      </c>
    </row>
    <row r="53" spans="1:33" ht="14.45" x14ac:dyDescent="0.35">
      <c r="A53" s="234">
        <v>37680</v>
      </c>
      <c r="B53" s="235">
        <v>299</v>
      </c>
      <c r="C53" s="235">
        <v>403.4</v>
      </c>
      <c r="D53" s="235"/>
      <c r="J53" s="234">
        <v>37680</v>
      </c>
      <c r="K53" s="236">
        <v>325</v>
      </c>
      <c r="L53" s="236">
        <v>325</v>
      </c>
      <c r="M53" s="236">
        <v>325</v>
      </c>
      <c r="N53" s="236">
        <v>7.87</v>
      </c>
      <c r="O53" s="236"/>
      <c r="P53" s="236">
        <v>332.87</v>
      </c>
      <c r="Q53" s="78"/>
      <c r="S53" s="234">
        <v>37680</v>
      </c>
      <c r="T53" s="236">
        <v>370</v>
      </c>
      <c r="U53" s="236">
        <v>415</v>
      </c>
      <c r="V53" s="236">
        <v>415</v>
      </c>
      <c r="W53" s="236">
        <v>16.666666670000001</v>
      </c>
      <c r="X53" s="236"/>
      <c r="Y53" s="236">
        <v>431.66666670000001</v>
      </c>
      <c r="Z53" s="78"/>
      <c r="AB53" s="238">
        <v>37680</v>
      </c>
      <c r="AC53" s="236">
        <v>322.91666670000001</v>
      </c>
      <c r="AD53" s="236">
        <v>380.55555559999999</v>
      </c>
      <c r="AE53" s="1">
        <v>5.3199999999999997E-2</v>
      </c>
      <c r="AF53" s="236">
        <v>345</v>
      </c>
      <c r="AG53" s="236">
        <v>383.33333329999999</v>
      </c>
    </row>
    <row r="54" spans="1:33" ht="14.45" x14ac:dyDescent="0.35">
      <c r="A54" s="234">
        <v>37711</v>
      </c>
      <c r="B54" s="235">
        <v>325</v>
      </c>
      <c r="C54" s="235">
        <v>410.9</v>
      </c>
      <c r="D54" s="235"/>
      <c r="J54" s="234">
        <v>37711</v>
      </c>
      <c r="K54" s="236">
        <v>325</v>
      </c>
      <c r="L54" s="236">
        <v>383.33333329999999</v>
      </c>
      <c r="M54" s="236">
        <v>383.33333329999999</v>
      </c>
      <c r="N54" s="236">
        <v>11.111000000000001</v>
      </c>
      <c r="O54" s="236"/>
      <c r="P54" s="236">
        <v>394.44433329999998</v>
      </c>
      <c r="Q54" s="78"/>
      <c r="S54" s="234">
        <v>37711</v>
      </c>
      <c r="T54" s="236">
        <v>410</v>
      </c>
      <c r="U54" s="236">
        <v>425</v>
      </c>
      <c r="V54" s="236">
        <v>425</v>
      </c>
      <c r="W54" s="236">
        <v>31.666666670000001</v>
      </c>
      <c r="X54" s="236"/>
      <c r="Y54" s="236">
        <v>456.66666670000001</v>
      </c>
      <c r="Z54" s="78"/>
      <c r="AB54" s="237">
        <v>37711</v>
      </c>
      <c r="AC54" s="236">
        <v>325.73529409999998</v>
      </c>
      <c r="AD54" s="236">
        <v>376.714135</v>
      </c>
      <c r="AE54" s="1">
        <v>5.9799999999999999E-2</v>
      </c>
      <c r="AF54" s="236">
        <v>367.1875</v>
      </c>
      <c r="AG54" s="236">
        <v>396.875</v>
      </c>
    </row>
    <row r="55" spans="1:33" ht="14.45" x14ac:dyDescent="0.35">
      <c r="A55" s="234">
        <v>37741</v>
      </c>
      <c r="B55" s="235">
        <v>293.39999999999998</v>
      </c>
      <c r="C55" s="235">
        <v>379.4</v>
      </c>
      <c r="D55" s="235"/>
      <c r="J55" s="234">
        <v>37741</v>
      </c>
      <c r="K55" s="236">
        <v>291.66666670000001</v>
      </c>
      <c r="L55" s="236">
        <v>317.5</v>
      </c>
      <c r="M55" s="236">
        <v>317.5</v>
      </c>
      <c r="N55" s="236">
        <v>0</v>
      </c>
      <c r="O55" s="236"/>
      <c r="P55" s="236">
        <v>317.5</v>
      </c>
      <c r="Q55" s="78"/>
      <c r="S55" s="234">
        <v>37741</v>
      </c>
      <c r="T55" s="236">
        <v>383.33333329999999</v>
      </c>
      <c r="U55" s="236">
        <v>425</v>
      </c>
      <c r="V55" s="236">
        <v>425</v>
      </c>
      <c r="W55" s="236">
        <v>14.58333333</v>
      </c>
      <c r="X55" s="236"/>
      <c r="Y55" s="236">
        <v>439.58333329999999</v>
      </c>
      <c r="Z55" s="78"/>
      <c r="AB55" s="238">
        <v>37741</v>
      </c>
      <c r="AC55" s="236">
        <v>325</v>
      </c>
      <c r="AD55" s="236">
        <v>393.38080170000001</v>
      </c>
      <c r="AE55" s="1">
        <v>6.1400000000000003E-2</v>
      </c>
      <c r="AF55" s="236">
        <v>356.94444440000001</v>
      </c>
      <c r="AG55" s="236">
        <v>415.625</v>
      </c>
    </row>
    <row r="56" spans="1:33" ht="14.45" x14ac:dyDescent="0.35">
      <c r="A56" s="234">
        <v>37772</v>
      </c>
      <c r="B56" s="235">
        <v>313.5</v>
      </c>
      <c r="C56" s="235">
        <v>353.6</v>
      </c>
      <c r="D56" s="235"/>
      <c r="J56" s="234">
        <v>37772</v>
      </c>
      <c r="K56" s="236">
        <v>292.85714289999999</v>
      </c>
      <c r="L56" s="236">
        <v>311.67265509999999</v>
      </c>
      <c r="M56" s="236">
        <v>311.67265509999999</v>
      </c>
      <c r="N56" s="236">
        <v>4.07</v>
      </c>
      <c r="O56" s="236"/>
      <c r="P56" s="236">
        <v>315.74</v>
      </c>
      <c r="Q56" s="78"/>
      <c r="S56" s="234">
        <v>37772</v>
      </c>
      <c r="T56" s="236">
        <v>370</v>
      </c>
      <c r="U56" s="236">
        <v>405</v>
      </c>
      <c r="V56" s="236">
        <v>405</v>
      </c>
      <c r="W56" s="236">
        <v>11.66666667</v>
      </c>
      <c r="X56" s="236"/>
      <c r="Y56" s="236">
        <v>416.66666670000001</v>
      </c>
      <c r="Z56" s="78"/>
      <c r="AB56" s="237">
        <v>37772</v>
      </c>
      <c r="AC56" s="236">
        <v>347.5</v>
      </c>
      <c r="AD56" s="236">
        <v>407.35150929999998</v>
      </c>
      <c r="AE56" s="1">
        <v>6.3E-2</v>
      </c>
      <c r="AF56" s="236">
        <v>377.88461539999997</v>
      </c>
      <c r="AG56" s="236">
        <v>422.5</v>
      </c>
    </row>
    <row r="57" spans="1:33" ht="14.45" x14ac:dyDescent="0.35">
      <c r="A57" s="234">
        <v>37802</v>
      </c>
      <c r="B57" s="235">
        <v>296.39999999999998</v>
      </c>
      <c r="C57" s="235">
        <v>341.6</v>
      </c>
      <c r="D57" s="235"/>
      <c r="J57" s="234">
        <v>37802</v>
      </c>
      <c r="K57" s="236">
        <v>290</v>
      </c>
      <c r="L57" s="236">
        <v>278.57142859999999</v>
      </c>
      <c r="M57" s="236">
        <v>278.57142859999999</v>
      </c>
      <c r="N57" s="236">
        <v>0</v>
      </c>
      <c r="O57" s="236"/>
      <c r="P57" s="236">
        <v>278.57142859999999</v>
      </c>
      <c r="Q57" s="78"/>
      <c r="S57" s="234">
        <v>37802</v>
      </c>
      <c r="T57" s="236">
        <v>325</v>
      </c>
      <c r="U57" s="236">
        <v>320</v>
      </c>
      <c r="V57" s="236">
        <v>320</v>
      </c>
      <c r="W57" s="236">
        <v>7.5</v>
      </c>
      <c r="X57" s="236"/>
      <c r="Y57" s="236">
        <v>327.5</v>
      </c>
      <c r="Z57" s="78"/>
      <c r="AB57" s="238">
        <v>37802</v>
      </c>
      <c r="AC57" s="236">
        <v>347.5</v>
      </c>
      <c r="AD57" s="236">
        <v>420</v>
      </c>
      <c r="AE57" s="1">
        <v>5.7500000000000002E-2</v>
      </c>
      <c r="AF57" s="236">
        <v>370</v>
      </c>
      <c r="AG57" s="236">
        <v>418.75</v>
      </c>
    </row>
    <row r="58" spans="1:33" ht="14.45" x14ac:dyDescent="0.35">
      <c r="A58" s="234">
        <v>37833</v>
      </c>
      <c r="B58" s="235">
        <v>313.8</v>
      </c>
      <c r="C58" s="235">
        <v>321.2</v>
      </c>
      <c r="D58" s="235"/>
      <c r="J58" s="234">
        <v>37833</v>
      </c>
      <c r="K58" s="236">
        <v>270.83333329999999</v>
      </c>
      <c r="L58" s="236">
        <v>269.2307692</v>
      </c>
      <c r="M58" s="236">
        <v>269.2307692</v>
      </c>
      <c r="N58" s="236">
        <v>2.0830000000000002</v>
      </c>
      <c r="O58" s="236"/>
      <c r="P58" s="236">
        <v>271.31376920000002</v>
      </c>
      <c r="Q58" s="78"/>
      <c r="S58" s="234">
        <v>37833</v>
      </c>
      <c r="T58" s="236">
        <v>327.77777780000002</v>
      </c>
      <c r="U58" s="236">
        <v>345.45454549999999</v>
      </c>
      <c r="V58" s="236">
        <v>345.45454549999999</v>
      </c>
      <c r="W58" s="236">
        <v>0</v>
      </c>
      <c r="X58" s="236"/>
      <c r="Y58" s="236">
        <v>345.45454549999999</v>
      </c>
      <c r="Z58" s="78"/>
      <c r="AB58" s="237">
        <v>37833</v>
      </c>
      <c r="AC58" s="236">
        <v>342.1875</v>
      </c>
      <c r="AD58" s="236">
        <v>431.25</v>
      </c>
      <c r="AE58" s="1">
        <v>5.4699999999999999E-2</v>
      </c>
      <c r="AF58" s="236">
        <v>388.88888889999998</v>
      </c>
      <c r="AG58" s="236">
        <v>446.42857140000001</v>
      </c>
    </row>
    <row r="59" spans="1:33" ht="14.45" x14ac:dyDescent="0.35">
      <c r="A59" s="234">
        <v>37864</v>
      </c>
      <c r="B59" s="235">
        <v>282.89999999999998</v>
      </c>
      <c r="C59" s="235">
        <v>375.5</v>
      </c>
      <c r="D59" s="235"/>
      <c r="J59" s="234">
        <v>37864</v>
      </c>
      <c r="K59" s="236">
        <v>281.25</v>
      </c>
      <c r="L59" s="236">
        <v>275</v>
      </c>
      <c r="M59" s="236">
        <v>275</v>
      </c>
      <c r="N59" s="236">
        <v>0</v>
      </c>
      <c r="O59" s="236"/>
      <c r="P59" s="236">
        <v>275</v>
      </c>
      <c r="Q59" s="78"/>
      <c r="S59" s="234">
        <v>37864</v>
      </c>
      <c r="T59" s="236">
        <v>341.66666670000001</v>
      </c>
      <c r="U59" s="236">
        <v>357.14285710000001</v>
      </c>
      <c r="V59" s="236">
        <v>357.14285710000001</v>
      </c>
      <c r="W59" s="236">
        <v>6.25</v>
      </c>
      <c r="X59" s="236"/>
      <c r="Y59" s="236">
        <v>363.39285710000001</v>
      </c>
      <c r="Z59" s="78"/>
      <c r="AB59" s="238">
        <v>37864</v>
      </c>
      <c r="AC59" s="236">
        <v>342.5</v>
      </c>
      <c r="AD59" s="236">
        <v>410</v>
      </c>
      <c r="AE59" s="1">
        <v>5.6000000000000001E-2</v>
      </c>
      <c r="AF59" s="236">
        <v>400</v>
      </c>
      <c r="AG59" s="236">
        <v>441.66666670000001</v>
      </c>
    </row>
    <row r="60" spans="1:33" ht="14.45" x14ac:dyDescent="0.35">
      <c r="A60" s="234">
        <v>37894</v>
      </c>
      <c r="B60" s="235">
        <v>301.5</v>
      </c>
      <c r="C60" s="235">
        <v>354</v>
      </c>
      <c r="D60" s="235"/>
      <c r="J60" s="234">
        <v>37894</v>
      </c>
      <c r="K60" s="236">
        <v>256.25</v>
      </c>
      <c r="L60" s="236">
        <v>295</v>
      </c>
      <c r="M60" s="236">
        <v>295</v>
      </c>
      <c r="N60" s="236">
        <v>6.25</v>
      </c>
      <c r="O60" s="236"/>
      <c r="P60" s="236">
        <v>301.25</v>
      </c>
      <c r="Q60" s="78"/>
      <c r="S60" s="234">
        <v>37894</v>
      </c>
      <c r="T60" s="236">
        <v>307.14999999999998</v>
      </c>
      <c r="U60" s="236">
        <v>350</v>
      </c>
      <c r="V60" s="236">
        <v>350</v>
      </c>
      <c r="W60" s="236">
        <v>0</v>
      </c>
      <c r="X60" s="236"/>
      <c r="Y60" s="236">
        <v>350</v>
      </c>
      <c r="Z60" s="78"/>
      <c r="AB60" s="237">
        <v>37894</v>
      </c>
      <c r="AC60" s="236">
        <v>335</v>
      </c>
      <c r="AD60" s="236">
        <v>386.11111110000002</v>
      </c>
      <c r="AE60" s="1">
        <v>5.5599999999999997E-2</v>
      </c>
      <c r="AF60" s="236">
        <v>367.85714289999999</v>
      </c>
      <c r="AG60" s="236">
        <v>405</v>
      </c>
    </row>
    <row r="61" spans="1:33" ht="14.45" x14ac:dyDescent="0.35">
      <c r="A61" s="234">
        <v>37925</v>
      </c>
      <c r="B61" s="235">
        <v>318.89999999999998</v>
      </c>
      <c r="C61" s="235">
        <v>317.60000000000002</v>
      </c>
      <c r="D61" s="235"/>
      <c r="J61" s="234">
        <v>37925</v>
      </c>
      <c r="K61" s="236">
        <v>270.8</v>
      </c>
      <c r="L61" s="236">
        <v>261.10000000000002</v>
      </c>
      <c r="M61" s="236">
        <v>261.10000000000002</v>
      </c>
      <c r="N61" s="236">
        <v>1.0416666670000001</v>
      </c>
      <c r="O61" s="236"/>
      <c r="P61" s="236">
        <v>262.10000000000002</v>
      </c>
      <c r="Q61" s="78"/>
      <c r="S61" s="234">
        <v>37925</v>
      </c>
      <c r="T61" s="236">
        <v>327.5</v>
      </c>
      <c r="U61" s="236">
        <v>332.35</v>
      </c>
      <c r="V61" s="236">
        <v>332.35</v>
      </c>
      <c r="W61" s="236">
        <v>0</v>
      </c>
      <c r="X61" s="236"/>
      <c r="Y61" s="236">
        <v>332.35</v>
      </c>
      <c r="Z61" s="78"/>
      <c r="AB61" s="238">
        <v>37925</v>
      </c>
      <c r="AC61" s="236">
        <v>355.952381</v>
      </c>
      <c r="AD61" s="236">
        <v>416.07142859999999</v>
      </c>
      <c r="AE61" s="1">
        <v>5.4300000000000001E-2</v>
      </c>
      <c r="AF61" s="236">
        <v>390.90909090000002</v>
      </c>
      <c r="AG61" s="236">
        <v>439.2857143</v>
      </c>
    </row>
    <row r="62" spans="1:33" ht="14.45" x14ac:dyDescent="0.35">
      <c r="A62" s="234">
        <v>37955</v>
      </c>
      <c r="B62" s="235">
        <v>292.8</v>
      </c>
      <c r="C62" s="235">
        <v>317.7</v>
      </c>
      <c r="D62" s="235"/>
      <c r="J62" s="234">
        <v>37955</v>
      </c>
      <c r="K62" s="236">
        <v>250</v>
      </c>
      <c r="L62" s="236">
        <v>237.5</v>
      </c>
      <c r="M62" s="236">
        <v>237.5</v>
      </c>
      <c r="N62" s="236">
        <v>0.11904761899999999</v>
      </c>
      <c r="O62" s="236"/>
      <c r="P62" s="236">
        <v>237.6</v>
      </c>
      <c r="Q62" s="78"/>
      <c r="S62" s="234">
        <v>37955</v>
      </c>
      <c r="T62" s="236">
        <v>286.53846149999998</v>
      </c>
      <c r="U62" s="236">
        <v>290.27777780000002</v>
      </c>
      <c r="V62" s="236">
        <v>290.27777780000002</v>
      </c>
      <c r="W62" s="236">
        <v>0</v>
      </c>
      <c r="X62" s="236"/>
      <c r="Y62" s="236">
        <v>290.27777780000002</v>
      </c>
      <c r="Z62" s="78"/>
      <c r="AB62" s="237">
        <v>37955</v>
      </c>
      <c r="AC62" s="236">
        <v>350.92592589999998</v>
      </c>
      <c r="AD62" s="236">
        <v>368.4210526</v>
      </c>
      <c r="AE62" s="1">
        <v>5.2200000000000003E-2</v>
      </c>
      <c r="AF62" s="236">
        <v>398.07692309999999</v>
      </c>
      <c r="AG62" s="236">
        <v>411.11111110000002</v>
      </c>
    </row>
    <row r="63" spans="1:33" ht="14.45" x14ac:dyDescent="0.35">
      <c r="A63" s="234">
        <v>37986</v>
      </c>
      <c r="B63" s="235">
        <v>290.60000000000002</v>
      </c>
      <c r="C63" s="235">
        <v>302.10000000000002</v>
      </c>
      <c r="D63" s="235"/>
      <c r="J63" s="234">
        <v>37986</v>
      </c>
      <c r="K63" s="236">
        <v>225</v>
      </c>
      <c r="L63" s="236">
        <v>247.73</v>
      </c>
      <c r="M63" s="236">
        <v>247.72727269999999</v>
      </c>
      <c r="N63" s="236">
        <v>0</v>
      </c>
      <c r="O63" s="236"/>
      <c r="P63" s="236">
        <v>247.72727269999999</v>
      </c>
      <c r="Q63" s="78"/>
      <c r="S63" s="234">
        <v>37986</v>
      </c>
      <c r="T63" s="236">
        <v>260</v>
      </c>
      <c r="U63" s="236">
        <v>290.625</v>
      </c>
      <c r="V63" s="236">
        <v>290.625</v>
      </c>
      <c r="W63" s="236">
        <v>0</v>
      </c>
      <c r="X63" s="236"/>
      <c r="Y63" s="236">
        <v>290.625</v>
      </c>
      <c r="Z63" s="78"/>
      <c r="AB63" s="238">
        <v>37986</v>
      </c>
      <c r="AC63" s="236">
        <v>347.11538460000003</v>
      </c>
      <c r="AD63" s="236">
        <v>366.66666670000001</v>
      </c>
      <c r="AE63" s="1">
        <v>5.2499999999999998E-2</v>
      </c>
      <c r="AF63" s="236">
        <v>365.90909090000002</v>
      </c>
      <c r="AG63" s="236">
        <v>380.55555559999999</v>
      </c>
    </row>
    <row r="64" spans="1:33" ht="14.45" x14ac:dyDescent="0.35">
      <c r="A64" s="234">
        <v>38017</v>
      </c>
      <c r="B64" s="235">
        <v>277.94</v>
      </c>
      <c r="C64" s="235">
        <v>311.5</v>
      </c>
      <c r="D64" s="235"/>
      <c r="J64" s="234">
        <v>38017</v>
      </c>
      <c r="K64" s="236">
        <v>200</v>
      </c>
      <c r="L64" s="236">
        <v>215.9090909</v>
      </c>
      <c r="M64" s="236">
        <v>215.9090909</v>
      </c>
      <c r="N64" s="236">
        <v>1.388888889</v>
      </c>
      <c r="O64" s="236"/>
      <c r="P64" s="236">
        <v>217.29797980000001</v>
      </c>
      <c r="Q64" s="78"/>
      <c r="S64" s="234">
        <v>38017</v>
      </c>
      <c r="T64" s="236">
        <v>302.27272729999999</v>
      </c>
      <c r="U64" s="236">
        <v>306.94444440000001</v>
      </c>
      <c r="V64" s="236">
        <v>306.94444440000001</v>
      </c>
      <c r="W64" s="236">
        <v>1.2820512820000001</v>
      </c>
      <c r="X64" s="236"/>
      <c r="Y64" s="236">
        <v>308.22649569999999</v>
      </c>
      <c r="Z64" s="78"/>
      <c r="AB64" s="237">
        <v>38017</v>
      </c>
      <c r="AC64" s="236">
        <v>342.12121209999998</v>
      </c>
      <c r="AD64" s="236">
        <v>371.42857140000001</v>
      </c>
      <c r="AE64" s="1">
        <v>5.0999999999999997E-2</v>
      </c>
      <c r="AF64" s="236">
        <v>345.38461539999997</v>
      </c>
      <c r="AG64" s="236">
        <v>371.15384619999998</v>
      </c>
    </row>
    <row r="65" spans="1:33" ht="14.45" x14ac:dyDescent="0.35">
      <c r="A65" s="234">
        <v>38046</v>
      </c>
      <c r="B65" s="235">
        <v>298.5</v>
      </c>
      <c r="C65" s="235">
        <v>299.5</v>
      </c>
      <c r="D65" s="235"/>
      <c r="J65" s="234">
        <v>38046</v>
      </c>
      <c r="K65" s="236">
        <v>237.5</v>
      </c>
      <c r="L65" s="236">
        <v>235.71</v>
      </c>
      <c r="M65" s="236">
        <v>235.71</v>
      </c>
      <c r="N65" s="236">
        <v>0</v>
      </c>
      <c r="O65" s="236"/>
      <c r="P65" s="236">
        <v>235.71</v>
      </c>
      <c r="Q65" s="78"/>
      <c r="S65" s="234">
        <v>38046</v>
      </c>
      <c r="T65" s="236">
        <v>287.5</v>
      </c>
      <c r="U65" s="236">
        <v>294.05</v>
      </c>
      <c r="V65" s="236">
        <v>294.05</v>
      </c>
      <c r="W65" s="236">
        <v>0</v>
      </c>
      <c r="X65" s="236"/>
      <c r="Y65" s="236">
        <v>294.05</v>
      </c>
      <c r="Z65" s="78"/>
      <c r="AB65" s="238">
        <v>38046</v>
      </c>
      <c r="AC65" s="236">
        <v>340</v>
      </c>
      <c r="AD65" s="236">
        <v>363.97058820000001</v>
      </c>
      <c r="AE65" s="1">
        <v>4.9000000000000002E-2</v>
      </c>
      <c r="AF65" s="236">
        <v>340</v>
      </c>
      <c r="AG65" s="236">
        <v>363.97058820000001</v>
      </c>
    </row>
    <row r="66" spans="1:33" ht="14.45" x14ac:dyDescent="0.35">
      <c r="A66" s="234">
        <v>38077</v>
      </c>
      <c r="B66" s="235">
        <v>263.2</v>
      </c>
      <c r="C66" s="235">
        <v>284.8</v>
      </c>
      <c r="D66" s="235"/>
      <c r="J66" s="234">
        <v>38077</v>
      </c>
      <c r="K66" s="236">
        <v>230.55555559999999</v>
      </c>
      <c r="L66" s="236">
        <v>225</v>
      </c>
      <c r="M66" s="236">
        <v>225</v>
      </c>
      <c r="N66" s="236">
        <v>1.5625</v>
      </c>
      <c r="O66" s="236"/>
      <c r="P66" s="236">
        <v>226.5625</v>
      </c>
      <c r="Q66" s="78"/>
      <c r="S66" s="234">
        <v>38077</v>
      </c>
      <c r="T66" s="236">
        <v>278.57142859999999</v>
      </c>
      <c r="U66" s="236">
        <v>278.57142859999999</v>
      </c>
      <c r="V66" s="236">
        <v>278.57142859999999</v>
      </c>
      <c r="W66" s="236">
        <v>4.7619047620000003</v>
      </c>
      <c r="X66" s="236"/>
      <c r="Y66" s="236">
        <v>283.33333340000001</v>
      </c>
      <c r="Z66" s="78"/>
      <c r="AB66" s="237">
        <v>38077</v>
      </c>
      <c r="AC66" s="236">
        <v>325.55555559999999</v>
      </c>
      <c r="AD66" s="236">
        <v>343.4210526</v>
      </c>
      <c r="AE66" s="1">
        <v>4.6800000000000001E-2</v>
      </c>
      <c r="AF66" s="236">
        <v>346.66666670000001</v>
      </c>
      <c r="AG66" s="236">
        <v>365</v>
      </c>
    </row>
    <row r="67" spans="1:33" ht="14.45" x14ac:dyDescent="0.35">
      <c r="A67" s="234">
        <v>38107</v>
      </c>
      <c r="B67" s="235">
        <v>273.10000000000002</v>
      </c>
      <c r="C67" s="235">
        <v>325.8</v>
      </c>
      <c r="D67" s="235"/>
      <c r="J67" s="234">
        <v>38107</v>
      </c>
      <c r="K67" s="236">
        <v>231.25</v>
      </c>
      <c r="L67" s="236">
        <v>237.5</v>
      </c>
      <c r="M67" s="236">
        <v>237.5</v>
      </c>
      <c r="N67" s="236">
        <v>0</v>
      </c>
      <c r="O67" s="236"/>
      <c r="P67" s="236">
        <v>237.5</v>
      </c>
      <c r="Q67" s="78"/>
      <c r="S67" s="234">
        <v>38107</v>
      </c>
      <c r="T67" s="236">
        <v>273.08</v>
      </c>
      <c r="U67" s="236">
        <v>298.33</v>
      </c>
      <c r="V67" s="236">
        <v>298.3</v>
      </c>
      <c r="W67" s="236">
        <v>0</v>
      </c>
      <c r="X67" s="236"/>
      <c r="Y67" s="236">
        <v>298.3</v>
      </c>
      <c r="Z67" s="78"/>
      <c r="AB67" s="238">
        <v>38107</v>
      </c>
      <c r="AC67" s="236">
        <v>325</v>
      </c>
      <c r="AD67" s="236">
        <v>339.81481480000002</v>
      </c>
      <c r="AE67" s="1">
        <v>4.9000000000000002E-2</v>
      </c>
      <c r="AF67" s="236">
        <v>337.5</v>
      </c>
      <c r="AG67" s="236">
        <v>351.38888889999998</v>
      </c>
    </row>
    <row r="68" spans="1:33" ht="14.45" x14ac:dyDescent="0.35">
      <c r="A68" s="234">
        <v>38138</v>
      </c>
      <c r="B68" s="235">
        <v>290.60000000000002</v>
      </c>
      <c r="C68" s="235">
        <v>308.7</v>
      </c>
      <c r="D68" s="235"/>
      <c r="J68" s="234">
        <v>38138</v>
      </c>
      <c r="K68" s="236">
        <v>215.63</v>
      </c>
      <c r="L68" s="236">
        <v>229.17</v>
      </c>
      <c r="M68" s="236">
        <v>229.17</v>
      </c>
      <c r="N68" s="236">
        <v>0</v>
      </c>
      <c r="O68" s="236"/>
      <c r="P68" s="236">
        <v>229.17</v>
      </c>
      <c r="Q68" s="78"/>
      <c r="S68" s="234">
        <v>38138</v>
      </c>
      <c r="T68" s="236">
        <v>307.14</v>
      </c>
      <c r="U68" s="236">
        <v>326.5625</v>
      </c>
      <c r="V68" s="236">
        <v>326.5625</v>
      </c>
      <c r="W68" s="236">
        <v>3.5185185190000001</v>
      </c>
      <c r="X68" s="236"/>
      <c r="Y68" s="236">
        <v>330.08101850000003</v>
      </c>
      <c r="Z68" s="78"/>
      <c r="AB68" s="237">
        <v>38138</v>
      </c>
      <c r="AC68" s="236">
        <v>332.35294119999998</v>
      </c>
      <c r="AD68" s="236">
        <v>336.20689659999999</v>
      </c>
      <c r="AE68" s="1">
        <v>4.9799999999999997E-2</v>
      </c>
      <c r="AF68" s="236">
        <v>338.33333329999999</v>
      </c>
      <c r="AG68" s="236">
        <v>337.5</v>
      </c>
    </row>
    <row r="69" spans="1:33" ht="14.45" x14ac:dyDescent="0.35">
      <c r="A69" s="234">
        <v>38168</v>
      </c>
      <c r="B69" s="235">
        <v>282.60000000000002</v>
      </c>
      <c r="C69" s="235">
        <v>279.39999999999998</v>
      </c>
      <c r="D69" s="235"/>
      <c r="J69" s="234">
        <v>38168</v>
      </c>
      <c r="K69" s="236">
        <v>229.17</v>
      </c>
      <c r="L69" s="236">
        <v>214.58</v>
      </c>
      <c r="M69" s="236">
        <v>214.58</v>
      </c>
      <c r="N69" s="236">
        <v>0</v>
      </c>
      <c r="O69" s="236"/>
      <c r="P69" s="236">
        <v>214.58</v>
      </c>
      <c r="Q69" s="78"/>
      <c r="S69" s="234">
        <v>38168</v>
      </c>
      <c r="T69" s="236">
        <v>300</v>
      </c>
      <c r="U69" s="236">
        <v>293.06</v>
      </c>
      <c r="V69" s="236">
        <v>293.06</v>
      </c>
      <c r="W69" s="236">
        <v>0</v>
      </c>
      <c r="X69" s="236"/>
      <c r="Y69" s="236">
        <v>293.06</v>
      </c>
      <c r="Z69" s="78"/>
      <c r="AB69" s="238">
        <v>38168</v>
      </c>
      <c r="AC69" s="236">
        <v>332.69230770000001</v>
      </c>
      <c r="AD69" s="236">
        <v>352.33333329999999</v>
      </c>
      <c r="AE69" s="1">
        <v>5.2299999999999999E-2</v>
      </c>
      <c r="AF69" s="236">
        <v>334.61538460000003</v>
      </c>
      <c r="AG69" s="236">
        <v>357.57575759999997</v>
      </c>
    </row>
    <row r="70" spans="1:33" ht="14.45" x14ac:dyDescent="0.35">
      <c r="A70" s="234">
        <v>38199</v>
      </c>
      <c r="B70" s="235">
        <v>265.7</v>
      </c>
      <c r="C70" s="235">
        <v>272.3</v>
      </c>
      <c r="D70" s="235"/>
      <c r="J70" s="234">
        <v>38199</v>
      </c>
      <c r="K70" s="236">
        <v>222.72727269999999</v>
      </c>
      <c r="L70" s="236">
        <v>203.8461538</v>
      </c>
      <c r="M70" s="236">
        <v>203.8461538</v>
      </c>
      <c r="N70" s="236">
        <v>0.41666666699999999</v>
      </c>
      <c r="O70" s="236"/>
      <c r="P70" s="236">
        <v>204.2628205</v>
      </c>
      <c r="Q70" s="78"/>
      <c r="S70" s="234">
        <v>38199</v>
      </c>
      <c r="T70" s="236">
        <v>282.14285710000001</v>
      </c>
      <c r="U70" s="236">
        <v>273.80952380000002</v>
      </c>
      <c r="V70" s="236">
        <v>273.80952380000002</v>
      </c>
      <c r="W70" s="236">
        <v>0.75757575799999999</v>
      </c>
      <c r="X70" s="236"/>
      <c r="Y70" s="236">
        <v>274.56709960000001</v>
      </c>
      <c r="Z70" s="78"/>
      <c r="AB70" s="237">
        <v>38199</v>
      </c>
      <c r="AC70" s="236">
        <v>334.61538460000003</v>
      </c>
      <c r="AD70" s="236">
        <v>353.81944440000001</v>
      </c>
      <c r="AE70" s="1">
        <v>5.3999999999999999E-2</v>
      </c>
      <c r="AF70" s="236">
        <v>331.94444440000001</v>
      </c>
      <c r="AG70" s="236">
        <v>366.66666670000001</v>
      </c>
    </row>
    <row r="71" spans="1:33" ht="14.45" x14ac:dyDescent="0.35">
      <c r="A71" s="234">
        <v>38230</v>
      </c>
      <c r="B71" s="235">
        <v>295.8</v>
      </c>
      <c r="C71" s="235">
        <v>286.5</v>
      </c>
      <c r="D71" s="235"/>
      <c r="J71" s="234">
        <v>38230</v>
      </c>
      <c r="K71" s="236">
        <v>225</v>
      </c>
      <c r="L71" s="236">
        <v>222.5</v>
      </c>
      <c r="M71" s="236">
        <v>222.5</v>
      </c>
      <c r="N71" s="236">
        <v>0</v>
      </c>
      <c r="O71" s="236"/>
      <c r="P71" s="236">
        <v>222.5</v>
      </c>
      <c r="Q71" s="78"/>
      <c r="S71" s="234">
        <v>38230</v>
      </c>
      <c r="T71" s="236">
        <v>291.67</v>
      </c>
      <c r="U71" s="236">
        <v>300</v>
      </c>
      <c r="V71" s="236">
        <v>300</v>
      </c>
      <c r="W71" s="236">
        <v>0</v>
      </c>
      <c r="X71" s="236"/>
      <c r="Y71" s="236">
        <v>300</v>
      </c>
      <c r="Z71" s="78"/>
      <c r="AB71" s="238">
        <v>38230</v>
      </c>
      <c r="AC71" s="236">
        <v>336.29032260000002</v>
      </c>
      <c r="AD71" s="236">
        <v>350.37878790000002</v>
      </c>
      <c r="AE71" s="1">
        <v>5.5399999999999998E-2</v>
      </c>
      <c r="AF71" s="236">
        <v>341.07142859999999</v>
      </c>
      <c r="AG71" s="236">
        <v>375</v>
      </c>
    </row>
    <row r="72" spans="1:33" ht="14.45" x14ac:dyDescent="0.35">
      <c r="A72" s="234">
        <v>38260</v>
      </c>
      <c r="B72" s="235">
        <v>277.89999999999998</v>
      </c>
      <c r="C72" s="235">
        <v>296.2</v>
      </c>
      <c r="D72" s="235"/>
      <c r="J72" s="234">
        <v>38260</v>
      </c>
      <c r="K72" s="236">
        <v>220.71</v>
      </c>
      <c r="L72" s="236">
        <v>227.5</v>
      </c>
      <c r="M72" s="236">
        <v>227.5</v>
      </c>
      <c r="N72" s="236">
        <v>0</v>
      </c>
      <c r="O72" s="236"/>
      <c r="P72" s="236">
        <v>227.5</v>
      </c>
      <c r="Q72" s="78"/>
      <c r="S72" s="234">
        <v>38260</v>
      </c>
      <c r="T72" s="236">
        <v>256.25</v>
      </c>
      <c r="U72" s="236">
        <v>272.22000000000003</v>
      </c>
      <c r="V72" s="236">
        <v>272.22000000000003</v>
      </c>
      <c r="W72" s="236">
        <v>2.7776666670000001</v>
      </c>
      <c r="X72" s="236"/>
      <c r="Y72" s="236">
        <v>275</v>
      </c>
      <c r="Z72" s="78"/>
      <c r="AB72" s="237">
        <v>38260</v>
      </c>
      <c r="AC72" s="236">
        <v>343.24324319999999</v>
      </c>
      <c r="AD72" s="236">
        <v>361.11111110000002</v>
      </c>
      <c r="AE72" s="1">
        <v>5.6000000000000001E-2</v>
      </c>
      <c r="AF72" s="236">
        <v>340.78947369999997</v>
      </c>
      <c r="AG72" s="236">
        <v>378.94736840000002</v>
      </c>
    </row>
    <row r="73" spans="1:33" ht="14.45" x14ac:dyDescent="0.35">
      <c r="A73" s="234">
        <v>38291</v>
      </c>
      <c r="B73" s="235">
        <v>251.6</v>
      </c>
      <c r="C73" s="235">
        <v>280.5</v>
      </c>
      <c r="D73" s="235"/>
      <c r="J73" s="234">
        <v>38291</v>
      </c>
      <c r="K73" s="236">
        <v>215.63</v>
      </c>
      <c r="L73" s="236">
        <v>225</v>
      </c>
      <c r="M73" s="236">
        <v>225</v>
      </c>
      <c r="N73" s="236">
        <v>0</v>
      </c>
      <c r="O73" s="236"/>
      <c r="P73" s="236">
        <v>225</v>
      </c>
      <c r="Q73" s="78"/>
      <c r="S73" s="234">
        <v>38291</v>
      </c>
      <c r="T73" s="236">
        <v>272.22000000000003</v>
      </c>
      <c r="U73" s="236">
        <v>270.83</v>
      </c>
      <c r="V73" s="236">
        <v>273.52999999999997</v>
      </c>
      <c r="W73" s="236">
        <v>1.5151515149999999</v>
      </c>
      <c r="X73" s="236"/>
      <c r="Y73" s="236">
        <v>275.04000000000002</v>
      </c>
      <c r="Z73" s="78"/>
      <c r="AB73" s="238">
        <v>38291</v>
      </c>
      <c r="AC73" s="236">
        <v>325</v>
      </c>
      <c r="AD73" s="236">
        <v>341.66666670000001</v>
      </c>
      <c r="AE73" s="1">
        <v>5.45E-2</v>
      </c>
      <c r="AF73" s="236">
        <v>317.64705880000002</v>
      </c>
      <c r="AG73" s="236">
        <v>335</v>
      </c>
    </row>
    <row r="74" spans="1:33" ht="14.45" x14ac:dyDescent="0.35">
      <c r="A74" s="234">
        <v>38321</v>
      </c>
      <c r="B74" s="235">
        <v>252.6</v>
      </c>
      <c r="C74" s="235">
        <v>282.60000000000002</v>
      </c>
      <c r="D74" s="235"/>
      <c r="J74" s="234">
        <v>38321</v>
      </c>
      <c r="K74" s="236">
        <v>227.78</v>
      </c>
      <c r="L74" s="236">
        <v>210</v>
      </c>
      <c r="M74" s="236">
        <v>210</v>
      </c>
      <c r="N74" s="236">
        <v>0</v>
      </c>
      <c r="O74" s="236"/>
      <c r="P74" s="236">
        <v>210</v>
      </c>
      <c r="Q74" s="78"/>
      <c r="S74" s="234">
        <v>38321</v>
      </c>
      <c r="T74" s="236">
        <v>273.2142857</v>
      </c>
      <c r="U74" s="236">
        <v>266.20370370000001</v>
      </c>
      <c r="V74" s="236">
        <v>266.20370370000001</v>
      </c>
      <c r="W74" s="236">
        <v>0</v>
      </c>
      <c r="X74" s="236"/>
      <c r="Y74" s="236">
        <v>266.20370370000001</v>
      </c>
      <c r="Z74" s="78"/>
      <c r="AB74" s="237">
        <v>38321</v>
      </c>
      <c r="AC74" s="236">
        <v>322</v>
      </c>
      <c r="AD74" s="236">
        <v>326.53061220000001</v>
      </c>
      <c r="AE74" s="1">
        <v>5.5199999999999999E-2</v>
      </c>
      <c r="AF74" s="236">
        <v>317.58999999999997</v>
      </c>
      <c r="AG74" s="236">
        <v>333.33</v>
      </c>
    </row>
    <row r="75" spans="1:33" ht="14.45" x14ac:dyDescent="0.35">
      <c r="A75" s="234">
        <v>38352</v>
      </c>
      <c r="B75" s="235">
        <v>262.10000000000002</v>
      </c>
      <c r="C75" s="235">
        <v>273.39999999999998</v>
      </c>
      <c r="D75" s="235"/>
      <c r="J75" s="234">
        <v>38352</v>
      </c>
      <c r="K75" s="236">
        <v>176.79</v>
      </c>
      <c r="L75" s="236">
        <v>196.25</v>
      </c>
      <c r="M75" s="236">
        <v>196.25</v>
      </c>
      <c r="N75" s="236">
        <v>0</v>
      </c>
      <c r="O75" s="236"/>
      <c r="P75" s="236">
        <v>196.25</v>
      </c>
      <c r="Q75" s="78"/>
      <c r="S75" s="234">
        <v>38352</v>
      </c>
      <c r="T75" s="236">
        <v>261.54000000000002</v>
      </c>
      <c r="U75" s="236">
        <v>255</v>
      </c>
      <c r="V75" s="236">
        <v>255</v>
      </c>
      <c r="W75" s="236">
        <v>0</v>
      </c>
      <c r="X75" s="236"/>
      <c r="Y75" s="236">
        <v>255</v>
      </c>
      <c r="Z75" s="78"/>
      <c r="AB75" s="238">
        <v>38352</v>
      </c>
      <c r="AC75" s="236">
        <v>320.21276599999999</v>
      </c>
      <c r="AD75" s="236">
        <v>330.45040069999999</v>
      </c>
      <c r="AE75" s="1">
        <v>5.8500000000000003E-2</v>
      </c>
      <c r="AF75" s="236">
        <v>328.84615380000002</v>
      </c>
      <c r="AG75" s="236">
        <v>338.46153850000002</v>
      </c>
    </row>
    <row r="76" spans="1:33" ht="14.45" x14ac:dyDescent="0.35">
      <c r="A76" s="234">
        <v>38383</v>
      </c>
      <c r="B76" s="235">
        <v>244</v>
      </c>
      <c r="C76" s="235">
        <v>266.7</v>
      </c>
      <c r="D76" s="235"/>
      <c r="J76" s="234">
        <v>38383</v>
      </c>
      <c r="K76" s="236">
        <v>196.15</v>
      </c>
      <c r="L76" s="236">
        <v>201.79</v>
      </c>
      <c r="M76" s="236">
        <v>201.79</v>
      </c>
      <c r="N76" s="236">
        <v>0</v>
      </c>
      <c r="O76" s="236"/>
      <c r="P76" s="236">
        <v>201.79</v>
      </c>
      <c r="Q76" s="78"/>
      <c r="S76" s="234">
        <v>38383</v>
      </c>
      <c r="T76" s="236">
        <v>261.25</v>
      </c>
      <c r="U76" s="236">
        <v>265.38461539999997</v>
      </c>
      <c r="V76" s="236">
        <v>265.38461539999997</v>
      </c>
      <c r="W76" s="236">
        <v>0</v>
      </c>
      <c r="X76" s="236"/>
      <c r="Y76" s="236">
        <v>265.38461539999997</v>
      </c>
      <c r="Z76" s="78"/>
      <c r="AB76" s="237">
        <v>38383</v>
      </c>
      <c r="AC76" s="236">
        <v>324.4186047</v>
      </c>
      <c r="AD76" s="236">
        <v>331.89935059999999</v>
      </c>
      <c r="AE76" s="1">
        <v>6.1100000000000002E-2</v>
      </c>
      <c r="AF76" s="236">
        <v>322</v>
      </c>
      <c r="AG76" s="236">
        <v>326.04166670000001</v>
      </c>
    </row>
    <row r="77" spans="1:33" ht="14.45" x14ac:dyDescent="0.35">
      <c r="A77" s="234">
        <v>38411</v>
      </c>
      <c r="B77" s="235">
        <v>256.3</v>
      </c>
      <c r="C77" s="235">
        <v>275.7</v>
      </c>
      <c r="D77" s="235"/>
      <c r="J77" s="234">
        <v>38411</v>
      </c>
      <c r="K77" s="236">
        <v>195.83333329999999</v>
      </c>
      <c r="L77" s="236">
        <v>200</v>
      </c>
      <c r="M77" s="236">
        <v>200</v>
      </c>
      <c r="N77" s="236">
        <v>0</v>
      </c>
      <c r="O77" s="236"/>
      <c r="P77" s="236">
        <v>200</v>
      </c>
      <c r="Q77" s="78"/>
      <c r="S77" s="234">
        <v>38411</v>
      </c>
      <c r="T77" s="236">
        <v>276.92</v>
      </c>
      <c r="U77" s="236">
        <v>254.69</v>
      </c>
      <c r="V77" s="236">
        <v>254.6875</v>
      </c>
      <c r="W77" s="236">
        <v>0</v>
      </c>
      <c r="X77" s="236"/>
      <c r="Y77" s="236">
        <v>254.6875</v>
      </c>
      <c r="Z77" s="78"/>
      <c r="AB77" s="238">
        <v>38411</v>
      </c>
      <c r="AC77" s="236">
        <v>325</v>
      </c>
      <c r="AD77" s="236">
        <v>336.47674419999998</v>
      </c>
      <c r="AE77" s="1">
        <v>6.3200000000000006E-2</v>
      </c>
      <c r="AF77" s="236">
        <v>320.83333329999999</v>
      </c>
      <c r="AG77" s="236">
        <v>339.2857143</v>
      </c>
    </row>
    <row r="78" spans="1:33" ht="14.45" x14ac:dyDescent="0.35">
      <c r="A78" s="234">
        <v>38442</v>
      </c>
      <c r="B78" s="235">
        <v>248.7</v>
      </c>
      <c r="C78" s="235">
        <v>255.5</v>
      </c>
      <c r="D78" s="235"/>
      <c r="J78" s="234">
        <v>38442</v>
      </c>
      <c r="K78" s="236">
        <v>150</v>
      </c>
      <c r="L78" s="236">
        <v>181.25</v>
      </c>
      <c r="M78" s="236">
        <v>181.25</v>
      </c>
      <c r="N78" s="236">
        <v>0</v>
      </c>
      <c r="O78" s="236"/>
      <c r="P78" s="236">
        <v>181.25</v>
      </c>
      <c r="Q78" s="78"/>
      <c r="S78" s="234">
        <v>38442</v>
      </c>
      <c r="T78" s="236">
        <v>270.45</v>
      </c>
      <c r="U78" s="236">
        <v>235.23</v>
      </c>
      <c r="V78" s="236">
        <v>235.23</v>
      </c>
      <c r="W78" s="236">
        <v>0</v>
      </c>
      <c r="X78" s="236"/>
      <c r="Y78" s="236">
        <v>235.23</v>
      </c>
      <c r="Z78" s="78"/>
      <c r="AB78" s="237">
        <v>38442</v>
      </c>
      <c r="AC78" s="236">
        <v>296.875</v>
      </c>
      <c r="AD78" s="236">
        <v>306.11111110000002</v>
      </c>
      <c r="AE78" s="1">
        <v>6.1100000000000002E-2</v>
      </c>
      <c r="AF78" s="236">
        <v>305.26315790000001</v>
      </c>
      <c r="AG78" s="236">
        <v>312.5</v>
      </c>
    </row>
    <row r="79" spans="1:33" ht="14.45" x14ac:dyDescent="0.35">
      <c r="A79" s="234">
        <v>38472</v>
      </c>
      <c r="B79" s="235">
        <v>239.8</v>
      </c>
      <c r="C79" s="235">
        <v>261.7</v>
      </c>
      <c r="D79" s="235"/>
      <c r="J79" s="234">
        <v>38472</v>
      </c>
      <c r="K79" s="236">
        <v>141.07</v>
      </c>
      <c r="L79" s="236">
        <v>169.32</v>
      </c>
      <c r="M79" s="236">
        <v>169.32</v>
      </c>
      <c r="N79" s="236">
        <v>0</v>
      </c>
      <c r="O79" s="236"/>
      <c r="P79" s="236">
        <v>169.32</v>
      </c>
      <c r="Q79" s="78"/>
      <c r="S79" s="234">
        <v>38472</v>
      </c>
      <c r="T79" s="236">
        <v>268.27</v>
      </c>
      <c r="U79" s="236">
        <v>262.5</v>
      </c>
      <c r="V79" s="236">
        <v>262.5</v>
      </c>
      <c r="W79" s="236">
        <v>0</v>
      </c>
      <c r="X79" s="236"/>
      <c r="Y79" s="236">
        <v>262.5</v>
      </c>
      <c r="Z79" s="78"/>
      <c r="AB79" s="238">
        <v>38472</v>
      </c>
      <c r="AC79" s="236">
        <v>274.52830189999997</v>
      </c>
      <c r="AD79" s="236">
        <v>296.09375</v>
      </c>
      <c r="AE79" s="1">
        <v>6.13E-2</v>
      </c>
      <c r="AF79" s="236">
        <v>301.31578949999999</v>
      </c>
      <c r="AG79" s="236">
        <v>306.25</v>
      </c>
    </row>
    <row r="80" spans="1:33" ht="14.45" x14ac:dyDescent="0.35">
      <c r="A80" s="234">
        <v>38503</v>
      </c>
      <c r="B80" s="235">
        <v>261.8</v>
      </c>
      <c r="C80" s="235">
        <v>316.39999999999998</v>
      </c>
      <c r="D80" s="235"/>
      <c r="J80" s="234">
        <v>38503</v>
      </c>
      <c r="K80" s="236">
        <v>177.7777778</v>
      </c>
      <c r="L80" s="236">
        <v>203.57142859999999</v>
      </c>
      <c r="M80" s="236">
        <v>203.57</v>
      </c>
      <c r="N80" s="236">
        <v>0</v>
      </c>
      <c r="O80" s="236"/>
      <c r="P80" s="236">
        <v>203.57</v>
      </c>
      <c r="Q80" s="78"/>
      <c r="S80" s="234">
        <v>38503</v>
      </c>
      <c r="T80" s="236">
        <v>267.31</v>
      </c>
      <c r="U80" s="236">
        <v>286.11</v>
      </c>
      <c r="V80" s="236">
        <v>286.11</v>
      </c>
      <c r="W80" s="236">
        <v>0</v>
      </c>
      <c r="X80" s="236"/>
      <c r="Y80" s="236">
        <v>286.11</v>
      </c>
      <c r="Z80" s="78"/>
      <c r="AB80" s="237">
        <v>38503</v>
      </c>
      <c r="AC80" s="236">
        <v>287.76595739999999</v>
      </c>
      <c r="AD80" s="236">
        <v>319.51219509999999</v>
      </c>
      <c r="AE80" s="1">
        <v>6.54E-2</v>
      </c>
      <c r="AF80" s="236">
        <v>310.52631580000002</v>
      </c>
      <c r="AG80" s="236">
        <v>317.5</v>
      </c>
    </row>
    <row r="81" spans="1:33" ht="14.45" x14ac:dyDescent="0.35">
      <c r="A81" s="234">
        <v>38533</v>
      </c>
      <c r="B81" s="235">
        <v>254.7</v>
      </c>
      <c r="C81" s="235">
        <v>258.60000000000002</v>
      </c>
      <c r="D81" s="235"/>
      <c r="J81" s="234">
        <v>38533</v>
      </c>
      <c r="K81" s="236">
        <v>155.36000000000001</v>
      </c>
      <c r="L81" s="236">
        <v>188.54</v>
      </c>
      <c r="M81" s="236">
        <v>188.54</v>
      </c>
      <c r="N81" s="236">
        <v>0</v>
      </c>
      <c r="O81" s="236"/>
      <c r="P81" s="236">
        <v>188.54</v>
      </c>
      <c r="Q81" s="78"/>
      <c r="S81" s="234">
        <v>38533</v>
      </c>
      <c r="T81" s="236">
        <v>271.14999999999998</v>
      </c>
      <c r="U81" s="236">
        <v>268.33</v>
      </c>
      <c r="V81" s="236">
        <v>268.33</v>
      </c>
      <c r="W81" s="236">
        <v>0</v>
      </c>
      <c r="X81" s="236"/>
      <c r="Y81" s="236">
        <v>268.33</v>
      </c>
      <c r="Z81" s="78"/>
      <c r="AB81" s="238">
        <v>38533</v>
      </c>
      <c r="AC81" s="236">
        <v>298.68421050000001</v>
      </c>
      <c r="AD81" s="236">
        <v>321.77419350000002</v>
      </c>
      <c r="AE81" s="1">
        <v>6.6699999999999995E-2</v>
      </c>
      <c r="AF81" s="236">
        <v>323.52941179999999</v>
      </c>
      <c r="AG81" s="236">
        <v>313.23529409999998</v>
      </c>
    </row>
    <row r="82" spans="1:33" ht="14.45" x14ac:dyDescent="0.35">
      <c r="A82" s="234">
        <v>38564</v>
      </c>
      <c r="B82" s="235">
        <v>265.7</v>
      </c>
      <c r="C82" s="235">
        <v>257.7</v>
      </c>
      <c r="D82" s="235"/>
      <c r="J82" s="234">
        <v>38564</v>
      </c>
      <c r="K82" s="236">
        <v>180</v>
      </c>
      <c r="L82" s="236">
        <v>181.25</v>
      </c>
      <c r="M82" s="236">
        <v>181.25</v>
      </c>
      <c r="N82" s="236">
        <v>0</v>
      </c>
      <c r="O82" s="236"/>
      <c r="P82" s="236">
        <v>181.25</v>
      </c>
      <c r="Q82" s="78"/>
      <c r="S82" s="234">
        <v>38564</v>
      </c>
      <c r="T82" s="236">
        <v>258.93</v>
      </c>
      <c r="U82" s="236">
        <v>242.5</v>
      </c>
      <c r="V82" s="236">
        <v>242.5</v>
      </c>
      <c r="W82" s="236">
        <v>0</v>
      </c>
      <c r="X82" s="236"/>
      <c r="Y82" s="236">
        <v>242.5</v>
      </c>
      <c r="Z82" s="78"/>
      <c r="AB82" s="237">
        <v>38564</v>
      </c>
      <c r="AC82" s="236">
        <v>319.44444440000001</v>
      </c>
      <c r="AD82" s="236">
        <v>302.5</v>
      </c>
      <c r="AE82" s="1">
        <v>6.6699999999999995E-2</v>
      </c>
      <c r="AF82" s="236">
        <v>316.17647060000002</v>
      </c>
      <c r="AG82" s="236">
        <v>286.66666670000001</v>
      </c>
    </row>
    <row r="83" spans="1:33" ht="14.45" x14ac:dyDescent="0.35">
      <c r="A83" s="234">
        <v>38595</v>
      </c>
      <c r="B83" s="235">
        <v>229.2</v>
      </c>
      <c r="C83" s="235">
        <v>266.8</v>
      </c>
      <c r="D83" s="235"/>
      <c r="J83" s="234">
        <v>38595</v>
      </c>
      <c r="K83" s="236">
        <v>184.38</v>
      </c>
      <c r="L83" s="236">
        <v>178.13</v>
      </c>
      <c r="M83" s="236">
        <v>178.13</v>
      </c>
      <c r="N83" s="236">
        <v>0</v>
      </c>
      <c r="O83" s="236"/>
      <c r="P83" s="236">
        <v>178.13</v>
      </c>
      <c r="Q83" s="78"/>
      <c r="S83" s="234">
        <v>38595</v>
      </c>
      <c r="T83" s="236">
        <v>238.89</v>
      </c>
      <c r="U83" s="236">
        <v>250</v>
      </c>
      <c r="V83" s="236">
        <v>250</v>
      </c>
      <c r="W83" s="236">
        <v>0.41666666699999999</v>
      </c>
      <c r="X83" s="236"/>
      <c r="Y83" s="236">
        <v>250.42</v>
      </c>
      <c r="Z83" s="78"/>
      <c r="AB83" s="238">
        <v>38595</v>
      </c>
      <c r="AC83" s="236">
        <v>305.20833329999999</v>
      </c>
      <c r="AD83" s="236">
        <v>281.42857140000001</v>
      </c>
      <c r="AE83" s="1">
        <v>6.5199999999999994E-2</v>
      </c>
      <c r="AF83" s="236">
        <v>297.05882350000002</v>
      </c>
      <c r="AG83" s="236">
        <v>274.16666670000001</v>
      </c>
    </row>
    <row r="84" spans="1:33" ht="14.45" x14ac:dyDescent="0.35">
      <c r="A84" s="234">
        <v>38625</v>
      </c>
      <c r="B84" s="235">
        <v>235.9</v>
      </c>
      <c r="C84" s="235">
        <v>259.7</v>
      </c>
      <c r="D84" s="235"/>
      <c r="J84" s="234">
        <v>38625</v>
      </c>
      <c r="K84" s="236">
        <v>175</v>
      </c>
      <c r="L84" s="236">
        <v>177.27</v>
      </c>
      <c r="M84" s="236">
        <v>177.27</v>
      </c>
      <c r="N84" s="236">
        <v>0</v>
      </c>
      <c r="O84" s="236"/>
      <c r="P84" s="236">
        <v>177.27</v>
      </c>
      <c r="Q84" s="78"/>
      <c r="S84" s="234">
        <v>38625</v>
      </c>
      <c r="T84" s="236">
        <v>263.89</v>
      </c>
      <c r="U84" s="236">
        <v>253.98</v>
      </c>
      <c r="V84" s="236">
        <v>253.98</v>
      </c>
      <c r="W84" s="236">
        <v>3.5714285710000002</v>
      </c>
      <c r="X84" s="236"/>
      <c r="Y84" s="236">
        <v>257.55</v>
      </c>
      <c r="Z84" s="78"/>
      <c r="AB84" s="237">
        <v>38625</v>
      </c>
      <c r="AC84" s="236">
        <v>295.95588240000001</v>
      </c>
      <c r="AD84" s="236">
        <v>279.296875</v>
      </c>
      <c r="AE84" s="1">
        <v>6.7100000000000007E-2</v>
      </c>
      <c r="AF84" s="236">
        <v>292.64705880000002</v>
      </c>
      <c r="AG84" s="236">
        <v>280.14705880000002</v>
      </c>
    </row>
    <row r="85" spans="1:33" ht="14.45" x14ac:dyDescent="0.35">
      <c r="A85" s="234">
        <v>38656</v>
      </c>
      <c r="B85" s="235">
        <v>236.5</v>
      </c>
      <c r="C85" s="235">
        <v>258.60000000000002</v>
      </c>
      <c r="D85" s="235"/>
      <c r="J85" s="234">
        <v>38656</v>
      </c>
      <c r="K85" s="236">
        <v>159.375</v>
      </c>
      <c r="L85" s="236">
        <v>175</v>
      </c>
      <c r="M85" s="236">
        <v>175</v>
      </c>
      <c r="N85" s="236">
        <v>0</v>
      </c>
      <c r="O85" s="236"/>
      <c r="P85" s="236">
        <v>175</v>
      </c>
      <c r="Q85" s="78"/>
      <c r="S85" s="234">
        <v>38656</v>
      </c>
      <c r="T85" s="236">
        <v>268.18181820000001</v>
      </c>
      <c r="U85" s="236">
        <v>268.75</v>
      </c>
      <c r="V85" s="236">
        <v>268.75</v>
      </c>
      <c r="W85" s="236">
        <v>0</v>
      </c>
      <c r="X85" s="236"/>
      <c r="Y85" s="236">
        <v>268.75</v>
      </c>
      <c r="Z85" s="78"/>
      <c r="AB85" s="238">
        <v>38656</v>
      </c>
      <c r="AC85" s="236">
        <v>269.64285710000001</v>
      </c>
      <c r="AD85" s="236">
        <v>285.41666670000001</v>
      </c>
      <c r="AE85" s="1">
        <v>7.1599999999999997E-2</v>
      </c>
      <c r="AF85" s="236">
        <v>263.88888889999998</v>
      </c>
      <c r="AG85" s="236">
        <v>283.33333329999999</v>
      </c>
    </row>
    <row r="86" spans="1:33" ht="14.45" x14ac:dyDescent="0.35">
      <c r="A86" s="234">
        <v>38686</v>
      </c>
      <c r="B86" s="235">
        <v>246.9</v>
      </c>
      <c r="C86" s="235">
        <v>247.6</v>
      </c>
      <c r="D86" s="235"/>
      <c r="J86" s="234">
        <v>38686</v>
      </c>
      <c r="K86" s="236">
        <v>165</v>
      </c>
      <c r="L86" s="236">
        <v>168.54</v>
      </c>
      <c r="M86" s="236">
        <v>168.54</v>
      </c>
      <c r="N86" s="236">
        <v>0</v>
      </c>
      <c r="O86" s="236"/>
      <c r="P86" s="236">
        <v>168.54</v>
      </c>
      <c r="Q86" s="78"/>
      <c r="S86" s="234">
        <v>38686</v>
      </c>
      <c r="T86" s="236">
        <v>260</v>
      </c>
      <c r="U86" s="236">
        <v>265.69</v>
      </c>
      <c r="V86" s="236">
        <v>265.69</v>
      </c>
      <c r="W86" s="236">
        <v>3.6858974359999999</v>
      </c>
      <c r="X86" s="236"/>
      <c r="Y86" s="236">
        <v>269.37</v>
      </c>
      <c r="Z86" s="78"/>
      <c r="AB86" s="237">
        <v>38686</v>
      </c>
      <c r="AC86" s="236">
        <v>280.1020408</v>
      </c>
      <c r="AD86" s="236">
        <v>296.29629629999999</v>
      </c>
      <c r="AE86" s="1">
        <v>7.3700000000000002E-2</v>
      </c>
      <c r="AF86" s="236">
        <v>275</v>
      </c>
      <c r="AG86" s="236">
        <v>282.14285710000001</v>
      </c>
    </row>
    <row r="87" spans="1:33" ht="14.45" x14ac:dyDescent="0.35">
      <c r="A87" s="234">
        <v>38717</v>
      </c>
      <c r="B87" s="235">
        <v>267.10000000000002</v>
      </c>
      <c r="C87" s="235">
        <v>265.10000000000002</v>
      </c>
      <c r="D87" s="235"/>
      <c r="J87" s="234">
        <v>38717</v>
      </c>
      <c r="K87" s="236">
        <v>191.67</v>
      </c>
      <c r="L87" s="236">
        <v>185</v>
      </c>
      <c r="M87" s="236">
        <v>185</v>
      </c>
      <c r="N87" s="236">
        <v>0</v>
      </c>
      <c r="O87" s="236"/>
      <c r="P87" s="236">
        <v>185</v>
      </c>
      <c r="Q87" s="78"/>
      <c r="S87" s="234">
        <v>38717</v>
      </c>
      <c r="T87" s="236">
        <v>260</v>
      </c>
      <c r="U87" s="236">
        <v>263.04000000000002</v>
      </c>
      <c r="V87" s="236">
        <v>263.04000000000002</v>
      </c>
      <c r="W87" s="236">
        <v>2.9411764709999999</v>
      </c>
      <c r="X87" s="236"/>
      <c r="Y87" s="236">
        <v>265.98</v>
      </c>
      <c r="Z87" s="78"/>
      <c r="AB87" s="238">
        <v>38717</v>
      </c>
      <c r="AC87" s="236">
        <v>288.72549020000002</v>
      </c>
      <c r="AD87" s="236">
        <v>302.55102040000003</v>
      </c>
      <c r="AE87" s="1">
        <v>7.5300000000000006E-2</v>
      </c>
      <c r="AF87" s="236">
        <v>276.92307690000001</v>
      </c>
      <c r="AG87" s="236">
        <v>289</v>
      </c>
    </row>
    <row r="88" spans="1:33" ht="14.45" x14ac:dyDescent="0.35">
      <c r="A88" s="234">
        <v>38748</v>
      </c>
      <c r="B88" s="235">
        <v>242.5</v>
      </c>
      <c r="C88" s="235">
        <v>255.7</v>
      </c>
      <c r="D88" s="235"/>
      <c r="J88" s="234">
        <v>38748</v>
      </c>
      <c r="K88" s="236">
        <v>181.81818179999999</v>
      </c>
      <c r="L88" s="236">
        <v>187.5</v>
      </c>
      <c r="M88" s="236">
        <v>187.5</v>
      </c>
      <c r="N88" s="236">
        <v>0</v>
      </c>
      <c r="O88" s="236"/>
      <c r="P88" s="236">
        <v>187.5</v>
      </c>
      <c r="Q88" s="78"/>
      <c r="S88" s="234">
        <v>38748</v>
      </c>
      <c r="T88" s="236">
        <v>263.46153850000002</v>
      </c>
      <c r="U88" s="236">
        <v>261.76470590000002</v>
      </c>
      <c r="V88" s="236">
        <v>261.76470590000002</v>
      </c>
      <c r="W88" s="236">
        <v>0</v>
      </c>
      <c r="X88" s="236"/>
      <c r="Y88" s="236">
        <v>261.76470590000002</v>
      </c>
      <c r="Z88" s="78"/>
      <c r="AB88" s="237">
        <v>38748</v>
      </c>
      <c r="AC88" s="236">
        <v>287.5</v>
      </c>
      <c r="AD88" s="236">
        <v>290</v>
      </c>
      <c r="AE88" s="1">
        <v>7.7899999999999997E-2</v>
      </c>
      <c r="AF88" s="236">
        <v>288.63636359999998</v>
      </c>
      <c r="AG88" s="236">
        <v>301.38888889999998</v>
      </c>
    </row>
    <row r="89" spans="1:33" ht="14.45" x14ac:dyDescent="0.35">
      <c r="A89" s="234">
        <v>38776</v>
      </c>
      <c r="B89" s="235">
        <v>266.89999999999998</v>
      </c>
      <c r="C89" s="235">
        <v>269.5</v>
      </c>
      <c r="D89" s="235"/>
      <c r="J89" s="234">
        <v>38776</v>
      </c>
      <c r="K89" s="236">
        <v>182.14285709999999</v>
      </c>
      <c r="L89" s="236">
        <v>168.75</v>
      </c>
      <c r="M89" s="236">
        <v>168.75</v>
      </c>
      <c r="N89" s="236">
        <v>0</v>
      </c>
      <c r="O89" s="236"/>
      <c r="P89" s="236">
        <v>168.75</v>
      </c>
      <c r="Q89" s="78"/>
      <c r="S89" s="234">
        <v>38776</v>
      </c>
      <c r="T89" s="236">
        <v>251.5625</v>
      </c>
      <c r="U89" s="236">
        <v>252.7173913</v>
      </c>
      <c r="V89" s="236">
        <v>252.7173913</v>
      </c>
      <c r="W89" s="236">
        <v>0</v>
      </c>
      <c r="X89" s="236"/>
      <c r="Y89" s="236">
        <v>252.7173913</v>
      </c>
      <c r="Z89" s="78"/>
      <c r="AB89" s="238">
        <v>38776</v>
      </c>
      <c r="AC89" s="236">
        <v>298</v>
      </c>
      <c r="AD89" s="236">
        <v>299</v>
      </c>
      <c r="AE89" s="1">
        <v>8.0600000000000005E-2</v>
      </c>
      <c r="AF89" s="236">
        <v>284.61538460000003</v>
      </c>
      <c r="AG89" s="236">
        <v>291.07142859999999</v>
      </c>
    </row>
    <row r="90" spans="1:33" ht="14.45" x14ac:dyDescent="0.35">
      <c r="A90" s="234">
        <v>38807</v>
      </c>
      <c r="B90" s="235">
        <v>216.2</v>
      </c>
      <c r="C90" s="235">
        <v>249.8</v>
      </c>
      <c r="D90" s="235"/>
      <c r="J90" s="234">
        <v>38807</v>
      </c>
      <c r="K90" s="236">
        <v>180</v>
      </c>
      <c r="L90" s="236">
        <v>163.63999999999999</v>
      </c>
      <c r="M90" s="236">
        <v>163.63999999999999</v>
      </c>
      <c r="N90" s="236">
        <v>0</v>
      </c>
      <c r="O90" s="236"/>
      <c r="P90" s="236">
        <v>163.63999999999999</v>
      </c>
      <c r="Q90" s="78"/>
      <c r="S90" s="234">
        <v>38807</v>
      </c>
      <c r="T90" s="236">
        <v>257.89</v>
      </c>
      <c r="U90" s="236">
        <v>253.75</v>
      </c>
      <c r="V90" s="236">
        <v>253.75</v>
      </c>
      <c r="W90" s="236">
        <v>0</v>
      </c>
      <c r="X90" s="236"/>
      <c r="Y90" s="236">
        <v>253.75</v>
      </c>
      <c r="Z90" s="78"/>
      <c r="AB90" s="237">
        <v>38807</v>
      </c>
      <c r="AC90" s="236">
        <v>293.96551720000002</v>
      </c>
      <c r="AD90" s="236">
        <v>308.1896552</v>
      </c>
      <c r="AE90" s="1">
        <v>8.1299999999999997E-2</v>
      </c>
      <c r="AF90" s="236">
        <v>284.21052630000003</v>
      </c>
      <c r="AG90" s="236">
        <v>299.30555559999999</v>
      </c>
    </row>
    <row r="91" spans="1:33" ht="14.45" x14ac:dyDescent="0.35">
      <c r="A91" s="234">
        <v>38837</v>
      </c>
      <c r="B91" s="235">
        <v>220.1</v>
      </c>
      <c r="C91" s="235">
        <v>257.8</v>
      </c>
      <c r="D91" s="235"/>
      <c r="J91" s="234">
        <v>38837</v>
      </c>
      <c r="K91" s="236">
        <v>155</v>
      </c>
      <c r="L91" s="236">
        <v>161.11000000000001</v>
      </c>
      <c r="M91" s="236">
        <v>161.11000000000001</v>
      </c>
      <c r="N91" s="236">
        <v>0</v>
      </c>
      <c r="O91" s="236"/>
      <c r="P91" s="236">
        <v>161.11000000000001</v>
      </c>
      <c r="Q91" s="78"/>
      <c r="S91" s="234">
        <v>38837</v>
      </c>
      <c r="T91" s="236">
        <v>244.44</v>
      </c>
      <c r="U91" s="236">
        <v>235.65</v>
      </c>
      <c r="V91" s="236">
        <v>235.65</v>
      </c>
      <c r="W91" s="236">
        <v>0</v>
      </c>
      <c r="X91" s="236"/>
      <c r="Y91" s="236">
        <v>235.65</v>
      </c>
      <c r="Z91" s="78"/>
      <c r="AB91" s="238">
        <v>38837</v>
      </c>
      <c r="AC91" s="236">
        <v>295.27027029999999</v>
      </c>
      <c r="AD91" s="236">
        <v>304.16666670000001</v>
      </c>
      <c r="AE91" s="1">
        <v>8.1600000000000006E-2</v>
      </c>
      <c r="AF91" s="236">
        <v>306.81818179999999</v>
      </c>
      <c r="AG91" s="236">
        <v>309.65909090000002</v>
      </c>
    </row>
    <row r="92" spans="1:33" ht="14.45" x14ac:dyDescent="0.35">
      <c r="A92" s="234">
        <v>38868</v>
      </c>
      <c r="B92" s="235">
        <v>238.2</v>
      </c>
      <c r="C92" s="235">
        <v>278.39999999999998</v>
      </c>
      <c r="D92" s="235"/>
      <c r="J92" s="234">
        <v>38868</v>
      </c>
      <c r="K92" s="236">
        <v>165.63</v>
      </c>
      <c r="L92" s="236">
        <v>175</v>
      </c>
      <c r="M92" s="236">
        <v>175</v>
      </c>
      <c r="N92" s="236">
        <v>0</v>
      </c>
      <c r="O92" s="236"/>
      <c r="P92" s="236">
        <v>175</v>
      </c>
      <c r="Q92" s="78"/>
      <c r="S92" s="234">
        <v>38868</v>
      </c>
      <c r="T92" s="236">
        <v>257.5</v>
      </c>
      <c r="U92" s="236">
        <v>244.7</v>
      </c>
      <c r="V92" s="236">
        <v>244.7</v>
      </c>
      <c r="W92" s="236">
        <v>0.41666666699999999</v>
      </c>
      <c r="X92" s="236"/>
      <c r="Y92" s="236">
        <v>245.11</v>
      </c>
      <c r="Z92" s="78"/>
      <c r="AB92" s="237">
        <v>38868</v>
      </c>
      <c r="AC92" s="236">
        <v>279.72972970000001</v>
      </c>
      <c r="AD92" s="236">
        <v>288.51351349999999</v>
      </c>
      <c r="AE92" s="1">
        <v>8.3000000000000004E-2</v>
      </c>
      <c r="AF92" s="236">
        <v>292.85714289999999</v>
      </c>
      <c r="AG92" s="236">
        <v>296.42857140000001</v>
      </c>
    </row>
    <row r="93" spans="1:33" ht="14.45" x14ac:dyDescent="0.35">
      <c r="A93" s="234">
        <v>38898</v>
      </c>
      <c r="B93" s="235">
        <v>232.3</v>
      </c>
      <c r="C93" s="235">
        <v>269.7</v>
      </c>
      <c r="D93" s="235"/>
      <c r="J93" s="234">
        <v>38898</v>
      </c>
      <c r="K93" s="236">
        <v>168.75</v>
      </c>
      <c r="L93" s="236">
        <v>192.5</v>
      </c>
      <c r="M93" s="236">
        <v>192.5</v>
      </c>
      <c r="N93" s="236">
        <v>0</v>
      </c>
      <c r="O93" s="236"/>
      <c r="P93" s="236">
        <v>192.5</v>
      </c>
      <c r="Q93" s="78"/>
      <c r="S93" s="234">
        <v>38898</v>
      </c>
      <c r="T93" s="236">
        <v>275</v>
      </c>
      <c r="U93" s="236">
        <v>276.92</v>
      </c>
      <c r="V93" s="236">
        <v>276.92</v>
      </c>
      <c r="W93" s="236">
        <v>0.29166666699999999</v>
      </c>
      <c r="X93" s="236"/>
      <c r="Y93" s="236">
        <v>277.20999999999998</v>
      </c>
      <c r="Z93" s="78"/>
      <c r="AB93" s="238">
        <v>38898</v>
      </c>
      <c r="AC93" s="236">
        <v>276.7</v>
      </c>
      <c r="AD93" s="236">
        <v>298.33</v>
      </c>
      <c r="AE93" s="1">
        <v>8.8200000000000001E-2</v>
      </c>
      <c r="AF93" s="236">
        <v>278.7</v>
      </c>
      <c r="AG93" s="236">
        <v>307.29000000000002</v>
      </c>
    </row>
    <row r="94" spans="1:33" ht="14.45" x14ac:dyDescent="0.35">
      <c r="A94" s="234">
        <v>38929</v>
      </c>
      <c r="B94" s="235">
        <v>252.3</v>
      </c>
      <c r="C94" s="235">
        <v>297.7</v>
      </c>
      <c r="D94" s="235"/>
      <c r="J94" s="234">
        <v>38929</v>
      </c>
      <c r="K94" s="236">
        <v>214.29</v>
      </c>
      <c r="L94" s="236">
        <v>213.46</v>
      </c>
      <c r="M94" s="236">
        <v>213.46</v>
      </c>
      <c r="N94" s="236">
        <v>0</v>
      </c>
      <c r="O94" s="236"/>
      <c r="P94" s="236">
        <v>213.46</v>
      </c>
      <c r="Q94" s="78"/>
      <c r="S94" s="234">
        <v>38929</v>
      </c>
      <c r="T94" s="236">
        <v>266</v>
      </c>
      <c r="U94" s="236">
        <v>284.68</v>
      </c>
      <c r="V94" s="236">
        <v>284.68</v>
      </c>
      <c r="W94" s="236">
        <v>4.6296296300000002</v>
      </c>
      <c r="X94" s="236"/>
      <c r="Y94" s="236">
        <v>289.31</v>
      </c>
      <c r="Z94" s="78"/>
      <c r="AB94" s="237">
        <v>38929</v>
      </c>
      <c r="AC94" s="236">
        <v>286.36363640000002</v>
      </c>
      <c r="AD94" s="236">
        <v>294.56140349999998</v>
      </c>
      <c r="AE94" s="1">
        <v>9.0200000000000002E-2</v>
      </c>
      <c r="AF94" s="236">
        <v>281.66666670000001</v>
      </c>
      <c r="AG94" s="236">
        <v>293.96551720000002</v>
      </c>
    </row>
    <row r="95" spans="1:33" ht="14.45" x14ac:dyDescent="0.35">
      <c r="A95" s="234">
        <v>38960</v>
      </c>
      <c r="B95" s="235">
        <v>225</v>
      </c>
      <c r="C95" s="235">
        <v>270.2</v>
      </c>
      <c r="D95" s="235"/>
      <c r="J95" s="234">
        <v>38960</v>
      </c>
      <c r="K95" s="236">
        <v>180.56</v>
      </c>
      <c r="L95" s="236">
        <v>194.44</v>
      </c>
      <c r="M95" s="236">
        <v>194.44</v>
      </c>
      <c r="N95" s="236">
        <v>0</v>
      </c>
      <c r="O95" s="236"/>
      <c r="P95" s="236">
        <v>194.44</v>
      </c>
      <c r="Q95" s="78"/>
      <c r="S95" s="234">
        <v>38960</v>
      </c>
      <c r="T95" s="236">
        <v>275</v>
      </c>
      <c r="U95" s="236">
        <v>301.47000000000003</v>
      </c>
      <c r="V95" s="236">
        <v>301.47000000000003</v>
      </c>
      <c r="W95" s="236">
        <v>2.5641025640000001</v>
      </c>
      <c r="X95" s="236"/>
      <c r="Y95" s="236">
        <v>304.02999999999997</v>
      </c>
      <c r="Z95" s="78"/>
      <c r="AB95" s="238">
        <v>38960</v>
      </c>
      <c r="AC95" s="236">
        <v>285.52631580000002</v>
      </c>
      <c r="AD95" s="236">
        <v>303.84615380000002</v>
      </c>
      <c r="AE95" s="1">
        <v>9.0700000000000003E-2</v>
      </c>
      <c r="AF95" s="236">
        <v>290.7407407</v>
      </c>
      <c r="AG95" s="236">
        <v>303.57142859999999</v>
      </c>
    </row>
    <row r="96" spans="1:33" ht="14.45" x14ac:dyDescent="0.35">
      <c r="A96" s="234">
        <v>38990</v>
      </c>
      <c r="B96" s="235">
        <v>246.7</v>
      </c>
      <c r="C96" s="235">
        <v>261.10000000000002</v>
      </c>
      <c r="D96" s="235"/>
      <c r="J96" s="234">
        <v>38990</v>
      </c>
      <c r="K96" s="236">
        <v>185</v>
      </c>
      <c r="L96" s="236">
        <v>191.67</v>
      </c>
      <c r="M96" s="236">
        <v>191.67</v>
      </c>
      <c r="N96" s="236">
        <v>0</v>
      </c>
      <c r="O96" s="236"/>
      <c r="P96" s="236">
        <v>191.67</v>
      </c>
      <c r="Q96" s="78"/>
      <c r="S96" s="234">
        <v>38990</v>
      </c>
      <c r="T96" s="236">
        <v>261.36</v>
      </c>
      <c r="U96" s="236">
        <v>264.29000000000002</v>
      </c>
      <c r="V96" s="236">
        <v>264.29000000000002</v>
      </c>
      <c r="W96" s="236">
        <v>0</v>
      </c>
      <c r="X96" s="236"/>
      <c r="Y96" s="236">
        <v>264.29000000000002</v>
      </c>
      <c r="Z96" s="78"/>
      <c r="AB96" s="237">
        <v>38990</v>
      </c>
      <c r="AC96" s="236">
        <v>271.66666670000001</v>
      </c>
      <c r="AD96" s="236">
        <v>303.52564100000001</v>
      </c>
      <c r="AE96" s="1">
        <v>8.8300000000000003E-2</v>
      </c>
      <c r="AF96" s="236">
        <v>281.48</v>
      </c>
      <c r="AG96" s="236">
        <v>300.5</v>
      </c>
    </row>
    <row r="97" spans="1:33" ht="14.45" x14ac:dyDescent="0.35">
      <c r="A97" s="234">
        <v>39021</v>
      </c>
      <c r="B97" s="235">
        <v>245.2</v>
      </c>
      <c r="C97" s="235">
        <v>273.5</v>
      </c>
      <c r="D97" s="235"/>
      <c r="J97" s="234">
        <v>39021</v>
      </c>
      <c r="K97" s="236">
        <v>175</v>
      </c>
      <c r="L97" s="236">
        <v>202.8</v>
      </c>
      <c r="M97" s="236">
        <v>202.8</v>
      </c>
      <c r="N97" s="236">
        <v>0</v>
      </c>
      <c r="O97" s="236"/>
      <c r="P97" s="236">
        <v>202.8</v>
      </c>
      <c r="Q97" s="78"/>
      <c r="S97" s="234">
        <v>39021</v>
      </c>
      <c r="T97" s="236">
        <v>270.26</v>
      </c>
      <c r="U97" s="236">
        <v>273.85000000000002</v>
      </c>
      <c r="V97" s="236">
        <v>273.85000000000002</v>
      </c>
      <c r="W97" s="236">
        <v>4.1666666670000003</v>
      </c>
      <c r="X97" s="236"/>
      <c r="Y97" s="236">
        <v>278.02</v>
      </c>
      <c r="Z97" s="78"/>
      <c r="AB97" s="238">
        <v>39021</v>
      </c>
      <c r="AC97" s="236">
        <v>277.89999999999998</v>
      </c>
      <c r="AD97" s="236">
        <v>311.7</v>
      </c>
      <c r="AE97" s="1">
        <v>8.7099999999999997E-2</v>
      </c>
      <c r="AF97" s="236">
        <v>281.5789474</v>
      </c>
      <c r="AG97" s="236">
        <v>305.46875</v>
      </c>
    </row>
    <row r="98" spans="1:33" ht="14.45" x14ac:dyDescent="0.35">
      <c r="A98" s="234">
        <v>39051</v>
      </c>
      <c r="B98" s="235">
        <v>256.7</v>
      </c>
      <c r="C98" s="235">
        <v>296.60000000000002</v>
      </c>
      <c r="D98" s="235"/>
      <c r="J98" s="234">
        <v>39051</v>
      </c>
      <c r="K98" s="236">
        <v>172.5</v>
      </c>
      <c r="L98" s="236">
        <v>200</v>
      </c>
      <c r="M98" s="236">
        <v>200</v>
      </c>
      <c r="N98" s="236">
        <v>0</v>
      </c>
      <c r="O98" s="236"/>
      <c r="P98" s="236">
        <v>200</v>
      </c>
      <c r="Q98" s="78"/>
      <c r="S98" s="234">
        <v>39051</v>
      </c>
      <c r="T98" s="236">
        <v>272.92</v>
      </c>
      <c r="U98" s="236">
        <v>283.33</v>
      </c>
      <c r="V98" s="236">
        <v>283.33</v>
      </c>
      <c r="W98" s="236">
        <v>0</v>
      </c>
      <c r="X98" s="236"/>
      <c r="Y98" s="236">
        <v>283.33</v>
      </c>
      <c r="Z98" s="78"/>
      <c r="AB98" s="237">
        <v>39051</v>
      </c>
      <c r="AC98" s="236">
        <v>281.875</v>
      </c>
      <c r="AD98" s="236">
        <v>309.375</v>
      </c>
      <c r="AE98" s="1">
        <v>8.6800000000000002E-2</v>
      </c>
      <c r="AF98" s="236">
        <v>273.80952380000002</v>
      </c>
      <c r="AG98" s="236">
        <v>294.0789474</v>
      </c>
    </row>
    <row r="99" spans="1:33" ht="14.45" x14ac:dyDescent="0.35">
      <c r="A99" s="234">
        <v>39082</v>
      </c>
      <c r="B99" s="235">
        <v>235.1</v>
      </c>
      <c r="C99" s="235">
        <v>273.10000000000002</v>
      </c>
      <c r="D99" s="235"/>
      <c r="J99" s="234">
        <v>39082</v>
      </c>
      <c r="K99" s="236">
        <v>146.88</v>
      </c>
      <c r="L99" s="236">
        <v>187.5</v>
      </c>
      <c r="M99" s="236">
        <v>187.5</v>
      </c>
      <c r="N99" s="236">
        <v>0</v>
      </c>
      <c r="O99" s="236"/>
      <c r="P99" s="236">
        <v>187.5</v>
      </c>
      <c r="Q99" s="78"/>
      <c r="S99" s="234">
        <v>39082</v>
      </c>
      <c r="T99" s="236">
        <v>242.5</v>
      </c>
      <c r="U99" s="236">
        <v>271.35000000000002</v>
      </c>
      <c r="V99" s="236">
        <v>271.35000000000002</v>
      </c>
      <c r="W99" s="236">
        <v>0</v>
      </c>
      <c r="X99" s="236"/>
      <c r="Y99" s="236">
        <v>271.35000000000002</v>
      </c>
      <c r="Z99" s="78"/>
      <c r="AB99" s="238">
        <v>39082</v>
      </c>
      <c r="AC99" s="236">
        <v>274.2</v>
      </c>
      <c r="AD99" s="236">
        <v>281.10000000000002</v>
      </c>
      <c r="AE99" s="1">
        <v>8.77E-2</v>
      </c>
      <c r="AF99" s="236">
        <v>271.10000000000002</v>
      </c>
      <c r="AG99" s="236">
        <v>277.60000000000002</v>
      </c>
    </row>
    <row r="100" spans="1:33" ht="14.45" x14ac:dyDescent="0.35">
      <c r="A100" s="234">
        <v>39113</v>
      </c>
      <c r="B100" s="235">
        <v>231.8</v>
      </c>
      <c r="C100" s="235">
        <v>257.7</v>
      </c>
      <c r="D100" s="235"/>
      <c r="J100" s="234">
        <v>39113</v>
      </c>
      <c r="K100" s="236">
        <v>162.5</v>
      </c>
      <c r="L100" s="236">
        <v>165</v>
      </c>
      <c r="M100" s="236">
        <v>165</v>
      </c>
      <c r="N100" s="236">
        <v>0</v>
      </c>
      <c r="O100" s="236"/>
      <c r="P100" s="236">
        <v>165</v>
      </c>
      <c r="Q100" s="78"/>
      <c r="S100" s="234">
        <v>39113</v>
      </c>
      <c r="T100" s="236">
        <v>220.27</v>
      </c>
      <c r="U100" s="236">
        <v>233.67</v>
      </c>
      <c r="V100" s="236">
        <v>230.625</v>
      </c>
      <c r="W100" s="236">
        <v>0</v>
      </c>
      <c r="X100" s="236"/>
      <c r="Y100" s="236">
        <v>230.625</v>
      </c>
      <c r="Z100" s="78"/>
      <c r="AB100" s="237">
        <v>39113</v>
      </c>
      <c r="AC100" s="236">
        <v>289.51612899999998</v>
      </c>
      <c r="AD100" s="236">
        <v>292.42424240000003</v>
      </c>
      <c r="AE100" s="1">
        <v>8.8499999999999995E-2</v>
      </c>
      <c r="AF100" s="236">
        <v>285.86956520000001</v>
      </c>
      <c r="AG100" s="236">
        <v>287.5</v>
      </c>
    </row>
    <row r="101" spans="1:33" ht="14.45" x14ac:dyDescent="0.35">
      <c r="A101" s="234">
        <v>39141</v>
      </c>
      <c r="B101" s="235">
        <v>227.1</v>
      </c>
      <c r="C101" s="235">
        <v>263.8</v>
      </c>
      <c r="D101" s="235"/>
      <c r="J101" s="234">
        <v>39141</v>
      </c>
      <c r="K101" s="236">
        <v>162.5</v>
      </c>
      <c r="L101" s="236">
        <v>157.29166670000001</v>
      </c>
      <c r="M101" s="236">
        <v>157.29166670000001</v>
      </c>
      <c r="N101" s="236">
        <v>0</v>
      </c>
      <c r="O101" s="236"/>
      <c r="P101" s="236">
        <v>157.29166670000001</v>
      </c>
      <c r="Q101" s="78"/>
      <c r="S101" s="234">
        <v>39141</v>
      </c>
      <c r="T101" s="236">
        <v>225</v>
      </c>
      <c r="U101" s="236">
        <v>213.61111109999999</v>
      </c>
      <c r="V101" s="236">
        <v>213.61111109999999</v>
      </c>
      <c r="W101" s="236">
        <v>0</v>
      </c>
      <c r="X101" s="236"/>
      <c r="Y101" s="236">
        <v>213.61111109999999</v>
      </c>
      <c r="Z101" s="78"/>
      <c r="AB101" s="238">
        <v>39141</v>
      </c>
      <c r="AC101" s="236">
        <v>277.60000000000002</v>
      </c>
      <c r="AD101" s="236">
        <v>286.39999999999998</v>
      </c>
      <c r="AE101" s="1">
        <v>8.6999999999999994E-2</v>
      </c>
      <c r="AF101" s="236">
        <v>275</v>
      </c>
      <c r="AG101" s="236">
        <v>283</v>
      </c>
    </row>
    <row r="102" spans="1:33" ht="14.45" x14ac:dyDescent="0.35">
      <c r="A102" s="234">
        <v>39172</v>
      </c>
      <c r="B102" s="235">
        <v>220.7</v>
      </c>
      <c r="C102" s="235">
        <v>243.3</v>
      </c>
      <c r="D102" s="235"/>
      <c r="J102" s="234">
        <v>39172</v>
      </c>
      <c r="K102" s="236">
        <v>156.25</v>
      </c>
      <c r="L102" s="236">
        <v>172.12</v>
      </c>
      <c r="M102" s="236">
        <v>172.12</v>
      </c>
      <c r="N102" s="236">
        <v>0</v>
      </c>
      <c r="O102" s="236"/>
      <c r="P102" s="236">
        <v>172.12</v>
      </c>
      <c r="Q102" s="78"/>
      <c r="S102" s="234">
        <v>39172</v>
      </c>
      <c r="T102" s="236">
        <v>223.21</v>
      </c>
      <c r="U102" s="236">
        <v>218.75</v>
      </c>
      <c r="V102" s="236">
        <v>223.21</v>
      </c>
      <c r="W102" s="236">
        <v>0</v>
      </c>
      <c r="X102" s="236"/>
      <c r="Y102" s="236">
        <v>223.21</v>
      </c>
      <c r="Z102" s="78"/>
      <c r="AB102" s="237">
        <v>39172</v>
      </c>
      <c r="AC102" s="236">
        <v>277.14</v>
      </c>
      <c r="AD102" s="236">
        <v>280.41000000000003</v>
      </c>
      <c r="AE102" s="1">
        <v>8.6499999999999994E-2</v>
      </c>
      <c r="AF102" s="236">
        <v>273.86363640000002</v>
      </c>
      <c r="AG102" s="236">
        <v>286.25</v>
      </c>
    </row>
    <row r="103" spans="1:33" ht="14.45" x14ac:dyDescent="0.35">
      <c r="A103" s="234">
        <v>39202</v>
      </c>
      <c r="B103" s="235">
        <v>228.1</v>
      </c>
      <c r="C103" s="235">
        <v>265.60000000000002</v>
      </c>
      <c r="D103" s="235"/>
      <c r="J103" s="234">
        <v>39202</v>
      </c>
      <c r="K103" s="236">
        <v>157.1</v>
      </c>
      <c r="L103" s="236">
        <v>172.7</v>
      </c>
      <c r="M103" s="236">
        <v>172.7</v>
      </c>
      <c r="N103" s="236">
        <v>0</v>
      </c>
      <c r="O103" s="236"/>
      <c r="P103" s="236">
        <v>172.7</v>
      </c>
      <c r="Q103" s="78"/>
      <c r="S103" s="234">
        <v>39202</v>
      </c>
      <c r="T103" s="236">
        <v>227.1</v>
      </c>
      <c r="U103" s="236">
        <v>237.2</v>
      </c>
      <c r="V103" s="236">
        <v>237.2</v>
      </c>
      <c r="W103" s="236">
        <v>0</v>
      </c>
      <c r="X103" s="236"/>
      <c r="Y103" s="236">
        <v>237.2</v>
      </c>
      <c r="Z103" s="78"/>
      <c r="AB103" s="238">
        <v>39202</v>
      </c>
      <c r="AC103" s="236">
        <v>267.8</v>
      </c>
      <c r="AD103" s="236">
        <v>288.7</v>
      </c>
      <c r="AE103" s="1">
        <v>8.5500000000000007E-2</v>
      </c>
      <c r="AF103" s="236">
        <v>267</v>
      </c>
      <c r="AG103" s="236">
        <v>286</v>
      </c>
    </row>
    <row r="104" spans="1:33" ht="14.45" x14ac:dyDescent="0.35">
      <c r="A104" s="234">
        <v>39233</v>
      </c>
      <c r="B104" s="235">
        <v>234.2</v>
      </c>
      <c r="C104" s="235">
        <v>244.5</v>
      </c>
      <c r="D104" s="235"/>
      <c r="J104" s="234">
        <v>39233</v>
      </c>
      <c r="K104" s="236">
        <v>164.29</v>
      </c>
      <c r="L104" s="236">
        <v>170</v>
      </c>
      <c r="M104" s="236">
        <v>170</v>
      </c>
      <c r="N104" s="236">
        <v>0</v>
      </c>
      <c r="O104" s="236"/>
      <c r="P104" s="236">
        <v>170</v>
      </c>
      <c r="Q104" s="78"/>
      <c r="S104" s="234">
        <v>39233</v>
      </c>
      <c r="T104" s="236">
        <v>223.48</v>
      </c>
      <c r="U104" s="236">
        <v>233.14</v>
      </c>
      <c r="V104" s="236">
        <v>233.14</v>
      </c>
      <c r="W104" s="236">
        <v>0</v>
      </c>
      <c r="X104" s="236"/>
      <c r="Y104" s="236">
        <v>233.14</v>
      </c>
      <c r="Z104" s="78"/>
      <c r="AB104" s="237">
        <v>39233</v>
      </c>
      <c r="AC104" s="236">
        <v>270.7</v>
      </c>
      <c r="AD104" s="236">
        <v>281.39999999999998</v>
      </c>
      <c r="AE104" s="1">
        <v>8.5999999999999993E-2</v>
      </c>
      <c r="AF104" s="236">
        <v>286.8</v>
      </c>
      <c r="AG104" s="236">
        <v>277.39999999999998</v>
      </c>
    </row>
    <row r="105" spans="1:33" ht="14.45" x14ac:dyDescent="0.35">
      <c r="A105" s="234">
        <v>39263</v>
      </c>
      <c r="B105" s="235">
        <v>232.2</v>
      </c>
      <c r="C105" s="235">
        <v>292.2</v>
      </c>
      <c r="D105" s="235"/>
      <c r="J105" s="234">
        <v>39263</v>
      </c>
      <c r="K105" s="236">
        <v>175</v>
      </c>
      <c r="L105" s="236">
        <v>177.5</v>
      </c>
      <c r="M105" s="236">
        <v>177.5</v>
      </c>
      <c r="N105" s="236">
        <v>0</v>
      </c>
      <c r="O105" s="236"/>
      <c r="P105" s="236">
        <v>177.5</v>
      </c>
      <c r="Q105" s="78"/>
      <c r="S105" s="234">
        <v>39263</v>
      </c>
      <c r="T105" s="236">
        <v>228.57</v>
      </c>
      <c r="U105" s="236">
        <v>243.75</v>
      </c>
      <c r="V105" s="236">
        <v>243.75</v>
      </c>
      <c r="W105" s="236">
        <v>0</v>
      </c>
      <c r="X105" s="236"/>
      <c r="Y105" s="236">
        <v>243.75</v>
      </c>
      <c r="Z105" s="78"/>
      <c r="AB105" s="238">
        <v>39263</v>
      </c>
      <c r="AC105" s="236">
        <v>259.44</v>
      </c>
      <c r="AD105" s="236">
        <v>266.67</v>
      </c>
      <c r="AE105" s="1">
        <v>8.5900000000000004E-2</v>
      </c>
      <c r="AF105" s="236">
        <v>281.7</v>
      </c>
      <c r="AG105" s="236">
        <v>273.14999999999998</v>
      </c>
    </row>
    <row r="106" spans="1:33" ht="14.45" x14ac:dyDescent="0.35">
      <c r="A106" s="234">
        <v>39294</v>
      </c>
      <c r="B106" s="235">
        <v>245.1</v>
      </c>
      <c r="C106" s="235">
        <v>303.60000000000002</v>
      </c>
      <c r="D106" s="235"/>
      <c r="J106" s="234">
        <v>39294</v>
      </c>
      <c r="K106" s="236">
        <v>175</v>
      </c>
      <c r="L106" s="236">
        <v>240</v>
      </c>
      <c r="M106" s="236">
        <v>240</v>
      </c>
      <c r="N106" s="236">
        <v>10</v>
      </c>
      <c r="O106" s="236"/>
      <c r="P106" s="236">
        <v>250</v>
      </c>
      <c r="Q106" s="78"/>
      <c r="S106" s="234">
        <v>39294</v>
      </c>
      <c r="T106" s="236">
        <v>265</v>
      </c>
      <c r="U106" s="236">
        <v>293.47826090000001</v>
      </c>
      <c r="V106" s="236">
        <v>293.48</v>
      </c>
      <c r="W106" s="236">
        <v>32.99</v>
      </c>
      <c r="X106" s="236"/>
      <c r="Y106" s="236">
        <v>326.45999999999998</v>
      </c>
      <c r="Z106" s="78"/>
      <c r="AB106" s="237">
        <v>39294</v>
      </c>
      <c r="AC106" s="236">
        <v>267.22000000000003</v>
      </c>
      <c r="AD106" s="236">
        <v>288.61</v>
      </c>
      <c r="AE106" s="1">
        <v>8.6999999999999994E-2</v>
      </c>
      <c r="AF106" s="236">
        <v>280.14999999999998</v>
      </c>
      <c r="AG106" s="236">
        <v>291.8</v>
      </c>
    </row>
    <row r="107" spans="1:33" ht="14.45" x14ac:dyDescent="0.35">
      <c r="A107" s="234">
        <v>39325</v>
      </c>
      <c r="B107" s="235">
        <v>305</v>
      </c>
      <c r="C107" s="235">
        <v>393.8</v>
      </c>
      <c r="D107" s="235"/>
      <c r="J107" s="234">
        <v>39325</v>
      </c>
      <c r="K107" s="236" t="s">
        <v>2</v>
      </c>
      <c r="L107" s="236" t="s">
        <v>2</v>
      </c>
      <c r="M107" s="236" t="s">
        <v>2</v>
      </c>
      <c r="N107" s="236" t="s">
        <v>2</v>
      </c>
      <c r="O107" s="236"/>
      <c r="P107" s="236" t="s">
        <v>2</v>
      </c>
      <c r="Q107" s="78"/>
      <c r="S107" s="234">
        <v>39325</v>
      </c>
      <c r="T107" s="236">
        <v>311.45999999999998</v>
      </c>
      <c r="U107" s="236">
        <v>338.54</v>
      </c>
      <c r="V107" s="236">
        <v>338.54</v>
      </c>
      <c r="W107" s="236">
        <v>48.958333330000002</v>
      </c>
      <c r="X107" s="236"/>
      <c r="Y107" s="236">
        <v>387.5</v>
      </c>
      <c r="Z107" s="78"/>
      <c r="AB107" s="238">
        <v>39325</v>
      </c>
      <c r="AC107" s="236">
        <v>283.55</v>
      </c>
      <c r="AD107" s="236">
        <v>309.82</v>
      </c>
      <c r="AE107" s="1">
        <v>8.9300000000000004E-2</v>
      </c>
      <c r="AF107" s="236">
        <v>282.41000000000003</v>
      </c>
      <c r="AG107" s="236">
        <v>306.94</v>
      </c>
    </row>
    <row r="108" spans="1:33" ht="14.45" x14ac:dyDescent="0.35">
      <c r="A108" s="234">
        <v>39355</v>
      </c>
      <c r="B108" s="235">
        <v>243.1</v>
      </c>
      <c r="C108" s="235">
        <v>332.9</v>
      </c>
      <c r="D108" s="235"/>
      <c r="J108" s="234">
        <v>39355</v>
      </c>
      <c r="K108" s="236">
        <v>216.67</v>
      </c>
      <c r="L108" s="236" t="s">
        <v>2</v>
      </c>
      <c r="M108" s="236" t="s">
        <v>2</v>
      </c>
      <c r="N108" s="236" t="s">
        <v>2</v>
      </c>
      <c r="O108" s="236"/>
      <c r="P108" s="236" t="s">
        <v>2</v>
      </c>
      <c r="Q108" s="78"/>
      <c r="S108" s="234">
        <v>39355</v>
      </c>
      <c r="T108" s="236">
        <v>267.86</v>
      </c>
      <c r="U108" s="236">
        <v>316.67</v>
      </c>
      <c r="V108" s="236">
        <v>316.66666670000001</v>
      </c>
      <c r="W108" s="236">
        <v>88.333333330000002</v>
      </c>
      <c r="X108" s="236"/>
      <c r="Y108" s="236">
        <v>405</v>
      </c>
      <c r="Z108" s="78"/>
      <c r="AB108" s="237">
        <v>39355</v>
      </c>
      <c r="AC108" s="236">
        <v>303.13</v>
      </c>
      <c r="AD108" s="236">
        <v>331.25</v>
      </c>
      <c r="AE108" s="1">
        <v>9.2799999999999994E-2</v>
      </c>
      <c r="AF108" s="236">
        <v>292.5</v>
      </c>
      <c r="AG108" s="236">
        <v>336.46</v>
      </c>
    </row>
    <row r="109" spans="1:33" ht="14.45" x14ac:dyDescent="0.35">
      <c r="A109" s="234">
        <v>39386</v>
      </c>
      <c r="B109" s="235">
        <v>272.89999999999998</v>
      </c>
      <c r="C109" s="235">
        <v>324</v>
      </c>
      <c r="D109" s="235"/>
      <c r="J109" s="234">
        <v>39386</v>
      </c>
      <c r="K109" s="236">
        <v>190</v>
      </c>
      <c r="L109" s="236">
        <v>225</v>
      </c>
      <c r="M109" s="236">
        <v>225</v>
      </c>
      <c r="N109" s="236">
        <v>23.61111111</v>
      </c>
      <c r="O109" s="236"/>
      <c r="P109" s="236">
        <v>248.61111109999999</v>
      </c>
      <c r="Q109" s="78"/>
      <c r="S109" s="234">
        <v>39386</v>
      </c>
      <c r="T109" s="236">
        <v>303.13</v>
      </c>
      <c r="U109" s="236">
        <v>325.69</v>
      </c>
      <c r="V109" s="236">
        <v>325.69</v>
      </c>
      <c r="W109" s="236">
        <v>59.25925926</v>
      </c>
      <c r="X109" s="236"/>
      <c r="Y109" s="236">
        <v>384.95</v>
      </c>
      <c r="Z109" s="78"/>
      <c r="AB109" s="238">
        <v>39386</v>
      </c>
      <c r="AC109" s="236">
        <v>296.88</v>
      </c>
      <c r="AD109" s="236">
        <v>350</v>
      </c>
      <c r="AE109" s="1">
        <v>9.7299999999999998E-2</v>
      </c>
      <c r="AF109" s="236">
        <v>336.11</v>
      </c>
      <c r="AG109" s="236">
        <v>350</v>
      </c>
    </row>
    <row r="110" spans="1:33" ht="14.45" x14ac:dyDescent="0.35">
      <c r="A110" s="234">
        <v>39416</v>
      </c>
      <c r="B110" s="235">
        <v>291</v>
      </c>
      <c r="C110" s="235">
        <v>333.3</v>
      </c>
      <c r="D110" s="235"/>
      <c r="J110" s="234">
        <v>39416</v>
      </c>
      <c r="K110" s="236">
        <v>200</v>
      </c>
      <c r="L110" s="236">
        <v>241.67</v>
      </c>
      <c r="M110" s="236">
        <v>241.67</v>
      </c>
      <c r="N110" s="236">
        <v>43.333333330000002</v>
      </c>
      <c r="O110" s="236"/>
      <c r="P110" s="236">
        <v>285</v>
      </c>
      <c r="Q110" s="78"/>
      <c r="S110" s="234">
        <v>39416</v>
      </c>
      <c r="T110" s="236">
        <v>320</v>
      </c>
      <c r="U110" s="236">
        <v>328.57</v>
      </c>
      <c r="V110" s="236">
        <v>328.57</v>
      </c>
      <c r="W110" s="236">
        <v>69.086021509999995</v>
      </c>
      <c r="X110" s="236"/>
      <c r="Y110" s="236">
        <v>397.66</v>
      </c>
      <c r="Z110" s="78"/>
      <c r="AB110" s="237">
        <v>39416</v>
      </c>
      <c r="AC110" s="236">
        <v>297.60000000000002</v>
      </c>
      <c r="AD110" s="236">
        <v>368.7</v>
      </c>
      <c r="AE110" s="1">
        <v>9.5399999999999999E-2</v>
      </c>
      <c r="AF110" s="236">
        <v>350</v>
      </c>
      <c r="AG110" s="236">
        <v>368.67</v>
      </c>
    </row>
    <row r="111" spans="1:33" ht="14.45" x14ac:dyDescent="0.35">
      <c r="A111" s="234">
        <v>39447</v>
      </c>
      <c r="B111" s="235">
        <v>314.10000000000002</v>
      </c>
      <c r="C111" s="235">
        <v>401.6</v>
      </c>
      <c r="D111" s="235"/>
      <c r="J111" s="234">
        <v>39447</v>
      </c>
      <c r="K111" s="236">
        <v>193.75</v>
      </c>
      <c r="L111" s="236">
        <v>250</v>
      </c>
      <c r="M111" s="236">
        <v>250</v>
      </c>
      <c r="N111" s="236">
        <v>38.888888889999997</v>
      </c>
      <c r="O111" s="236"/>
      <c r="P111" s="236">
        <v>288.89</v>
      </c>
      <c r="Q111" s="78"/>
      <c r="S111" s="234">
        <v>39447</v>
      </c>
      <c r="T111" s="236">
        <v>253.13</v>
      </c>
      <c r="U111" s="236">
        <v>350</v>
      </c>
      <c r="V111" s="236">
        <v>350</v>
      </c>
      <c r="W111" s="236">
        <v>77.777777779999994</v>
      </c>
      <c r="X111" s="236"/>
      <c r="Y111" s="236">
        <v>427.78</v>
      </c>
      <c r="Z111" s="78"/>
      <c r="AB111" s="238">
        <v>39447</v>
      </c>
      <c r="AC111" s="236">
        <v>291.67</v>
      </c>
      <c r="AD111" s="236">
        <v>343.75</v>
      </c>
      <c r="AE111" s="1">
        <v>9.5000000000000001E-2</v>
      </c>
      <c r="AF111" s="236">
        <v>337.5</v>
      </c>
      <c r="AG111" s="236">
        <v>340.91</v>
      </c>
    </row>
    <row r="112" spans="1:33" ht="14.45" x14ac:dyDescent="0.35">
      <c r="A112" s="234">
        <v>39478</v>
      </c>
      <c r="B112" s="235">
        <v>267.8</v>
      </c>
      <c r="C112" s="235">
        <v>393.8</v>
      </c>
      <c r="D112" s="235"/>
      <c r="J112" s="234">
        <v>39478</v>
      </c>
      <c r="K112" s="236" t="s">
        <v>218</v>
      </c>
      <c r="L112" s="236" t="s">
        <v>218</v>
      </c>
      <c r="M112" s="236" t="s">
        <v>2</v>
      </c>
      <c r="N112" s="236" t="s">
        <v>2</v>
      </c>
      <c r="O112" s="236" t="s">
        <v>2</v>
      </c>
      <c r="P112" s="236" t="s">
        <v>2</v>
      </c>
      <c r="Q112" s="78"/>
      <c r="S112" s="234">
        <v>39478</v>
      </c>
      <c r="T112" s="236">
        <v>241.67</v>
      </c>
      <c r="U112" s="236">
        <v>364.29</v>
      </c>
      <c r="V112" s="236">
        <v>364.29</v>
      </c>
      <c r="W112" s="236">
        <v>95.833333330000002</v>
      </c>
      <c r="X112" s="236">
        <v>0</v>
      </c>
      <c r="Y112" s="236">
        <v>460.12</v>
      </c>
      <c r="Z112" s="78"/>
      <c r="AB112" s="237">
        <v>39478</v>
      </c>
      <c r="AC112" s="236">
        <v>332.35</v>
      </c>
      <c r="AD112" s="236">
        <v>367.19</v>
      </c>
      <c r="AE112" s="1">
        <v>9.4100000000000003E-2</v>
      </c>
      <c r="AF112" s="236">
        <v>345.5</v>
      </c>
      <c r="AG112" s="236">
        <v>368.8</v>
      </c>
    </row>
    <row r="113" spans="1:33" ht="14.45" x14ac:dyDescent="0.35">
      <c r="A113" s="234">
        <v>39507</v>
      </c>
      <c r="B113" s="235">
        <v>315</v>
      </c>
      <c r="C113" s="235">
        <v>400</v>
      </c>
      <c r="D113" s="235"/>
      <c r="J113" s="234">
        <v>39507</v>
      </c>
      <c r="K113" s="236" t="s">
        <v>218</v>
      </c>
      <c r="L113" s="236" t="s">
        <v>218</v>
      </c>
      <c r="M113" s="236" t="s">
        <v>2</v>
      </c>
      <c r="N113" s="236" t="s">
        <v>2</v>
      </c>
      <c r="O113" s="236" t="s">
        <v>2</v>
      </c>
      <c r="P113" s="236" t="s">
        <v>2</v>
      </c>
      <c r="Q113" s="78"/>
      <c r="S113" s="234">
        <v>39507</v>
      </c>
      <c r="T113" s="236">
        <v>275</v>
      </c>
      <c r="U113" s="236">
        <v>404.17</v>
      </c>
      <c r="V113" s="236">
        <v>404.17</v>
      </c>
      <c r="W113" s="236">
        <v>143.33333329999999</v>
      </c>
      <c r="X113" s="236">
        <v>12.074999999999999</v>
      </c>
      <c r="Y113" s="236">
        <v>559.57500000000005</v>
      </c>
      <c r="Z113" s="78"/>
      <c r="AB113" s="238">
        <v>39507</v>
      </c>
      <c r="AC113" s="236">
        <v>345.94</v>
      </c>
      <c r="AD113" s="236">
        <v>368.75</v>
      </c>
      <c r="AE113" s="1">
        <v>9.4600000000000004E-2</v>
      </c>
      <c r="AF113" s="236">
        <v>358.5</v>
      </c>
      <c r="AG113" s="236">
        <v>371.88</v>
      </c>
    </row>
    <row r="114" spans="1:33" ht="14.45" x14ac:dyDescent="0.35">
      <c r="A114" s="234">
        <v>39538</v>
      </c>
      <c r="B114" s="235">
        <v>372.5</v>
      </c>
      <c r="C114" s="235">
        <v>475</v>
      </c>
      <c r="D114" s="235"/>
      <c r="J114" s="234">
        <v>39538</v>
      </c>
      <c r="K114" s="236">
        <v>241.67</v>
      </c>
      <c r="L114" s="236" t="s">
        <v>218</v>
      </c>
      <c r="M114" s="236" t="s">
        <v>2</v>
      </c>
      <c r="N114" s="236" t="s">
        <v>2</v>
      </c>
      <c r="O114" s="236" t="s">
        <v>2</v>
      </c>
      <c r="P114" s="236" t="s">
        <v>2</v>
      </c>
      <c r="Q114" s="78"/>
      <c r="S114" s="234">
        <v>39538</v>
      </c>
      <c r="T114" s="236">
        <v>281.25</v>
      </c>
      <c r="U114" s="236">
        <v>406.25</v>
      </c>
      <c r="V114" s="236">
        <v>406.25</v>
      </c>
      <c r="W114" s="236">
        <v>166.66666670000001</v>
      </c>
      <c r="X114" s="236">
        <v>8.85</v>
      </c>
      <c r="Y114" s="236">
        <v>581.77</v>
      </c>
      <c r="Z114" s="78"/>
      <c r="AB114" s="237">
        <v>39538</v>
      </c>
      <c r="AC114" s="236">
        <v>362.5</v>
      </c>
      <c r="AD114" s="236">
        <v>400</v>
      </c>
      <c r="AE114" s="1">
        <v>9.1300000000000006E-2</v>
      </c>
      <c r="AF114" s="236">
        <v>375</v>
      </c>
      <c r="AG114" s="236">
        <v>428.57</v>
      </c>
    </row>
    <row r="115" spans="1:33" ht="14.45" x14ac:dyDescent="0.35">
      <c r="A115" s="234">
        <v>39568</v>
      </c>
      <c r="B115" s="235">
        <v>338.3</v>
      </c>
      <c r="C115" s="235">
        <v>395.5</v>
      </c>
      <c r="D115" s="235"/>
      <c r="J115" s="234">
        <v>39568</v>
      </c>
      <c r="K115" s="236" t="s">
        <v>218</v>
      </c>
      <c r="L115" s="236" t="s">
        <v>218</v>
      </c>
      <c r="M115" s="236" t="s">
        <v>2</v>
      </c>
      <c r="N115" s="236" t="s">
        <v>2</v>
      </c>
      <c r="O115" s="236" t="s">
        <v>2</v>
      </c>
      <c r="P115" s="236" t="s">
        <v>2</v>
      </c>
      <c r="Q115" s="78"/>
      <c r="S115" s="234">
        <v>39568</v>
      </c>
      <c r="T115" s="236" t="s">
        <v>2</v>
      </c>
      <c r="U115" s="236">
        <v>391.67</v>
      </c>
      <c r="V115" s="236">
        <v>391.67</v>
      </c>
      <c r="W115" s="236">
        <v>187.037037</v>
      </c>
      <c r="X115" s="236">
        <v>49.96</v>
      </c>
      <c r="Y115" s="236">
        <v>628.66</v>
      </c>
      <c r="Z115" s="78"/>
      <c r="AB115" s="238">
        <v>39568</v>
      </c>
      <c r="AC115" s="236">
        <v>378.33</v>
      </c>
      <c r="AD115" s="236">
        <v>418.75</v>
      </c>
      <c r="AE115" s="1">
        <v>8.6499999999999994E-2</v>
      </c>
      <c r="AF115" s="236">
        <v>409.09090909999998</v>
      </c>
      <c r="AG115" s="236">
        <v>475</v>
      </c>
    </row>
    <row r="116" spans="1:33" ht="14.45" x14ac:dyDescent="0.35">
      <c r="A116" s="234">
        <v>39599</v>
      </c>
      <c r="B116" s="235">
        <v>256.8</v>
      </c>
      <c r="C116" s="235">
        <v>381.3</v>
      </c>
      <c r="D116" s="235"/>
      <c r="J116" s="234">
        <v>39599</v>
      </c>
      <c r="K116" s="236">
        <v>241.67</v>
      </c>
      <c r="L116" s="236">
        <v>216.67</v>
      </c>
      <c r="M116" s="236">
        <v>216.67</v>
      </c>
      <c r="N116" s="236">
        <v>39.583333330000002</v>
      </c>
      <c r="O116" s="236">
        <v>3.75</v>
      </c>
      <c r="P116" s="236">
        <v>260.00333330000001</v>
      </c>
      <c r="Q116" s="78"/>
      <c r="S116" s="234">
        <v>39599</v>
      </c>
      <c r="T116" s="236">
        <v>337.5</v>
      </c>
      <c r="U116" s="236">
        <v>360</v>
      </c>
      <c r="V116" s="236">
        <v>360</v>
      </c>
      <c r="W116" s="236">
        <v>181.66666670000001</v>
      </c>
      <c r="X116" s="236">
        <v>11.66666667</v>
      </c>
      <c r="Y116" s="236">
        <v>553.33666670000002</v>
      </c>
      <c r="Z116" s="78"/>
      <c r="AB116" s="237">
        <v>39599</v>
      </c>
      <c r="AC116" s="236">
        <v>391.67</v>
      </c>
      <c r="AD116" s="236">
        <v>460.71</v>
      </c>
      <c r="AE116" s="1">
        <v>8.7900000000000006E-2</v>
      </c>
      <c r="AF116" s="236">
        <v>419.44</v>
      </c>
      <c r="AG116" s="236">
        <v>460.71</v>
      </c>
    </row>
    <row r="117" spans="1:33" ht="14.45" x14ac:dyDescent="0.35">
      <c r="A117" s="234">
        <v>39629</v>
      </c>
      <c r="B117" s="235">
        <v>390.6</v>
      </c>
      <c r="C117" s="235">
        <v>442.1</v>
      </c>
      <c r="D117" s="235"/>
      <c r="J117" s="234">
        <v>39629</v>
      </c>
      <c r="K117" s="236">
        <v>258.33</v>
      </c>
      <c r="L117" s="236">
        <v>241.67</v>
      </c>
      <c r="M117" s="236">
        <v>241.67</v>
      </c>
      <c r="N117" s="236">
        <v>55.555555560000002</v>
      </c>
      <c r="O117" s="236">
        <v>11.388</v>
      </c>
      <c r="P117" s="236">
        <v>308.61355559999998</v>
      </c>
      <c r="Q117" s="78"/>
      <c r="S117" s="234">
        <v>39629</v>
      </c>
      <c r="T117" s="236">
        <v>340</v>
      </c>
      <c r="U117" s="236">
        <v>352.5</v>
      </c>
      <c r="V117" s="236">
        <v>352.5</v>
      </c>
      <c r="W117" s="236">
        <v>176.19047620000001</v>
      </c>
      <c r="X117" s="236">
        <v>27.347692309999999</v>
      </c>
      <c r="Y117" s="236">
        <v>556.0376923</v>
      </c>
      <c r="Z117" s="78"/>
      <c r="AB117" s="238">
        <v>39629</v>
      </c>
      <c r="AC117" s="236">
        <v>325</v>
      </c>
      <c r="AD117" s="236">
        <v>415</v>
      </c>
      <c r="AE117" s="1">
        <v>8.3099999999999993E-2</v>
      </c>
      <c r="AF117" s="236">
        <v>393.75</v>
      </c>
      <c r="AG117" s="236">
        <v>441.66666670000001</v>
      </c>
    </row>
    <row r="118" spans="1:33" ht="14.45" x14ac:dyDescent="0.35">
      <c r="A118" s="234">
        <v>39660</v>
      </c>
      <c r="B118" s="235">
        <v>350.8</v>
      </c>
      <c r="C118" s="235">
        <v>465</v>
      </c>
      <c r="D118" s="235"/>
      <c r="J118" s="234">
        <v>39660</v>
      </c>
      <c r="K118" s="236">
        <v>270.31</v>
      </c>
      <c r="L118" s="236">
        <v>306.25</v>
      </c>
      <c r="M118" s="236">
        <v>306.25</v>
      </c>
      <c r="N118" s="236">
        <v>46.666666669999998</v>
      </c>
      <c r="O118" s="236">
        <v>7.23</v>
      </c>
      <c r="P118" s="236">
        <v>360.14666670000003</v>
      </c>
      <c r="Q118" s="78"/>
      <c r="S118" s="234">
        <v>39660</v>
      </c>
      <c r="T118" s="236">
        <v>322.22000000000003</v>
      </c>
      <c r="U118" s="236">
        <v>388.72</v>
      </c>
      <c r="V118" s="236">
        <v>388.72</v>
      </c>
      <c r="W118" s="236">
        <v>128.78787879999999</v>
      </c>
      <c r="X118" s="236">
        <v>17.605555559999999</v>
      </c>
      <c r="Y118" s="236">
        <v>535.11555559999999</v>
      </c>
      <c r="Z118" s="78"/>
      <c r="AB118" s="237">
        <v>39660</v>
      </c>
      <c r="AC118" s="236">
        <v>350</v>
      </c>
      <c r="AD118" s="236" t="s">
        <v>2</v>
      </c>
      <c r="AE118" s="1">
        <v>8.2600000000000007E-2</v>
      </c>
      <c r="AF118" s="236">
        <v>393.75</v>
      </c>
      <c r="AG118" s="236" t="s">
        <v>2</v>
      </c>
    </row>
    <row r="119" spans="1:33" ht="14.45" x14ac:dyDescent="0.35">
      <c r="A119" s="234">
        <v>39691</v>
      </c>
      <c r="B119" s="235">
        <v>330</v>
      </c>
      <c r="C119" s="235">
        <v>410.7</v>
      </c>
      <c r="D119" s="235"/>
      <c r="J119" s="234">
        <v>39691</v>
      </c>
      <c r="K119" s="236">
        <v>258.33</v>
      </c>
      <c r="L119" s="236">
        <v>308.33</v>
      </c>
      <c r="M119" s="236">
        <v>308.33</v>
      </c>
      <c r="N119" s="236">
        <v>47.916666669999998</v>
      </c>
      <c r="O119" s="236"/>
      <c r="P119" s="236">
        <v>356.24666669999999</v>
      </c>
      <c r="Q119" s="78"/>
      <c r="S119" s="234">
        <v>39691</v>
      </c>
      <c r="T119" s="236">
        <v>325</v>
      </c>
      <c r="U119" s="236">
        <v>387.5</v>
      </c>
      <c r="V119" s="236">
        <v>387.5</v>
      </c>
      <c r="W119" s="236">
        <v>86.111111109999996</v>
      </c>
      <c r="X119" s="236">
        <v>6.9566666670000004</v>
      </c>
      <c r="Y119" s="236">
        <v>480.56666669999998</v>
      </c>
      <c r="Z119" s="78"/>
      <c r="AB119" s="238">
        <v>39691</v>
      </c>
      <c r="AC119" s="236">
        <v>337.5</v>
      </c>
      <c r="AD119" s="236">
        <v>406.25</v>
      </c>
      <c r="AE119" s="1">
        <v>7.9699999999999993E-2</v>
      </c>
      <c r="AF119" s="236">
        <v>370</v>
      </c>
      <c r="AG119" s="236">
        <v>483.33333329999999</v>
      </c>
    </row>
    <row r="120" spans="1:33" ht="14.45" x14ac:dyDescent="0.35">
      <c r="A120" s="234">
        <v>39721</v>
      </c>
      <c r="B120" s="235">
        <v>335.5</v>
      </c>
      <c r="C120" s="235">
        <v>376.8</v>
      </c>
      <c r="D120" s="235"/>
      <c r="J120" s="234">
        <v>39721</v>
      </c>
      <c r="K120" s="236">
        <v>329</v>
      </c>
      <c r="L120" s="236">
        <v>373.75</v>
      </c>
      <c r="M120" s="236">
        <v>373.75</v>
      </c>
      <c r="N120" s="236">
        <v>58.333333330000002</v>
      </c>
      <c r="O120" s="236">
        <v>40.152000000000001</v>
      </c>
      <c r="P120" s="236">
        <v>472.23533329999998</v>
      </c>
      <c r="Q120" s="78"/>
      <c r="S120" s="234">
        <v>39721</v>
      </c>
      <c r="T120" s="236">
        <v>340</v>
      </c>
      <c r="U120" s="236">
        <v>441.67</v>
      </c>
      <c r="V120" s="236">
        <v>441.67</v>
      </c>
      <c r="W120" s="236">
        <v>73.333333330000002</v>
      </c>
      <c r="X120" s="236">
        <v>7.5759999999999996</v>
      </c>
      <c r="Y120" s="236">
        <v>522.57600000000002</v>
      </c>
      <c r="Z120" s="78"/>
      <c r="AB120" s="237">
        <v>39721</v>
      </c>
      <c r="AC120" s="236">
        <v>424.2857143</v>
      </c>
      <c r="AD120" s="236">
        <v>428.33333329999999</v>
      </c>
      <c r="AE120" s="1">
        <v>8.2000000000000003E-2</v>
      </c>
      <c r="AF120" s="236">
        <v>459</v>
      </c>
      <c r="AG120" s="236">
        <v>479</v>
      </c>
    </row>
    <row r="121" spans="1:33" ht="14.45" x14ac:dyDescent="0.35">
      <c r="A121" s="234">
        <v>39752</v>
      </c>
      <c r="B121" s="235">
        <v>388.6</v>
      </c>
      <c r="C121" s="235">
        <v>507.1</v>
      </c>
      <c r="D121" s="235"/>
      <c r="J121" s="234">
        <v>39752</v>
      </c>
      <c r="K121" s="236" t="s">
        <v>218</v>
      </c>
      <c r="L121" s="236" t="s">
        <v>218</v>
      </c>
      <c r="M121" s="236" t="s">
        <v>2</v>
      </c>
      <c r="N121" s="236" t="s">
        <v>2</v>
      </c>
      <c r="O121" s="236" t="s">
        <v>2</v>
      </c>
      <c r="P121" s="236" t="s">
        <v>2</v>
      </c>
      <c r="Q121" s="78"/>
      <c r="S121" s="234">
        <v>39752</v>
      </c>
      <c r="T121" s="236" t="s">
        <v>218</v>
      </c>
      <c r="U121" s="236" t="s">
        <v>218</v>
      </c>
      <c r="V121" s="236" t="s">
        <v>2</v>
      </c>
      <c r="W121" s="236" t="s">
        <v>2</v>
      </c>
      <c r="X121" s="236" t="s">
        <v>2</v>
      </c>
      <c r="Y121" s="236" t="s">
        <v>2</v>
      </c>
      <c r="Z121" s="78"/>
      <c r="AB121" s="238">
        <v>39752</v>
      </c>
      <c r="AC121" s="236">
        <v>455</v>
      </c>
      <c r="AD121" s="236">
        <v>486.25</v>
      </c>
      <c r="AE121" s="1">
        <v>8.7900000000000006E-2</v>
      </c>
      <c r="AF121" s="236">
        <v>455</v>
      </c>
      <c r="AG121" s="236">
        <v>486.25</v>
      </c>
    </row>
    <row r="122" spans="1:33" ht="14.45" x14ac:dyDescent="0.35">
      <c r="A122" s="234">
        <v>39782</v>
      </c>
      <c r="B122" s="235">
        <v>466.7</v>
      </c>
      <c r="C122" s="235">
        <v>560</v>
      </c>
      <c r="D122" s="235"/>
      <c r="J122" s="234">
        <v>39782</v>
      </c>
      <c r="K122" s="236">
        <v>306.25</v>
      </c>
      <c r="L122" s="236" t="s">
        <v>218</v>
      </c>
      <c r="M122" s="236" t="s">
        <v>2</v>
      </c>
      <c r="N122" s="236" t="s">
        <v>2</v>
      </c>
      <c r="O122" s="236" t="s">
        <v>2</v>
      </c>
      <c r="P122" s="236" t="s">
        <v>2</v>
      </c>
      <c r="Q122" s="78"/>
      <c r="S122" s="234">
        <v>39782</v>
      </c>
      <c r="T122" s="236" t="s">
        <v>218</v>
      </c>
      <c r="U122" s="236" t="s">
        <v>218</v>
      </c>
      <c r="V122" s="236" t="s">
        <v>2</v>
      </c>
      <c r="W122" s="236" t="s">
        <v>2</v>
      </c>
      <c r="X122" s="236" t="s">
        <v>2</v>
      </c>
      <c r="Y122" s="236" t="s">
        <v>2</v>
      </c>
      <c r="Z122" s="78"/>
      <c r="AB122" s="237">
        <v>39782</v>
      </c>
      <c r="AC122" s="236">
        <v>429</v>
      </c>
      <c r="AD122" s="236">
        <v>498.33333329999999</v>
      </c>
      <c r="AE122" s="1">
        <v>9.0700000000000003E-2</v>
      </c>
      <c r="AF122" s="236">
        <v>448.75</v>
      </c>
      <c r="AG122" s="236">
        <v>498.33333329999999</v>
      </c>
    </row>
    <row r="123" spans="1:33" ht="14.45" x14ac:dyDescent="0.35">
      <c r="A123" s="234">
        <v>39813</v>
      </c>
      <c r="B123" s="235">
        <v>402.85714289999999</v>
      </c>
      <c r="C123" s="235">
        <v>516</v>
      </c>
      <c r="D123" s="235"/>
      <c r="J123" s="234">
        <v>39813</v>
      </c>
      <c r="K123" s="236" t="s">
        <v>218</v>
      </c>
      <c r="L123" s="236" t="s">
        <v>218</v>
      </c>
      <c r="M123" s="236" t="s">
        <v>2</v>
      </c>
      <c r="N123" s="236" t="s">
        <v>2</v>
      </c>
      <c r="O123" s="236" t="s">
        <v>2</v>
      </c>
      <c r="P123" s="236" t="s">
        <v>2</v>
      </c>
      <c r="Q123" s="78"/>
      <c r="S123" s="234">
        <v>39813</v>
      </c>
      <c r="T123" s="236" t="s">
        <v>218</v>
      </c>
      <c r="U123" s="236" t="s">
        <v>218</v>
      </c>
      <c r="V123" s="236" t="s">
        <v>2</v>
      </c>
      <c r="W123" s="236" t="s">
        <v>2</v>
      </c>
      <c r="X123" s="236" t="s">
        <v>2</v>
      </c>
      <c r="Y123" s="236" t="s">
        <v>2</v>
      </c>
      <c r="Z123" s="78"/>
      <c r="AB123" s="238">
        <v>39813</v>
      </c>
      <c r="AC123" s="236">
        <v>379.17</v>
      </c>
      <c r="AD123" s="236" t="s">
        <v>2</v>
      </c>
      <c r="AE123" s="1">
        <v>0.10050000000000001</v>
      </c>
      <c r="AF123" s="236">
        <v>400</v>
      </c>
      <c r="AG123" s="236" t="s">
        <v>2</v>
      </c>
    </row>
    <row r="124" spans="1:33" ht="14.45" x14ac:dyDescent="0.35">
      <c r="A124" s="234">
        <v>39844</v>
      </c>
      <c r="B124" s="235">
        <v>573.75</v>
      </c>
      <c r="C124" s="235">
        <v>478.33333329999999</v>
      </c>
      <c r="D124" s="235"/>
      <c r="J124" s="234">
        <v>39844</v>
      </c>
      <c r="K124" s="236" t="s">
        <v>218</v>
      </c>
      <c r="L124" s="236" t="s">
        <v>218</v>
      </c>
      <c r="M124" s="236" t="s">
        <v>2</v>
      </c>
      <c r="N124" s="236" t="s">
        <v>2</v>
      </c>
      <c r="O124" s="236" t="s">
        <v>2</v>
      </c>
      <c r="P124" s="236" t="s">
        <v>2</v>
      </c>
      <c r="Q124" s="78"/>
      <c r="S124" s="234">
        <v>39844</v>
      </c>
      <c r="T124" s="236" t="s">
        <v>218</v>
      </c>
      <c r="U124" s="236" t="s">
        <v>218</v>
      </c>
      <c r="V124" s="236" t="s">
        <v>2</v>
      </c>
      <c r="W124" s="236" t="s">
        <v>2</v>
      </c>
      <c r="X124" s="236" t="s">
        <v>2</v>
      </c>
      <c r="Y124" s="236" t="s">
        <v>2</v>
      </c>
      <c r="Z124" s="78"/>
      <c r="AB124" s="237">
        <v>39844</v>
      </c>
      <c r="AC124" s="236" t="s">
        <v>2</v>
      </c>
      <c r="AD124" s="236" t="s">
        <v>2</v>
      </c>
      <c r="AE124" s="1">
        <v>0.1484</v>
      </c>
      <c r="AF124" s="236" t="s">
        <v>2</v>
      </c>
      <c r="AG124" s="236" t="s">
        <v>2</v>
      </c>
    </row>
    <row r="125" spans="1:33" ht="14.45" x14ac:dyDescent="0.35">
      <c r="A125" s="234">
        <v>39872</v>
      </c>
      <c r="B125" s="235">
        <v>440</v>
      </c>
      <c r="C125" s="235">
        <v>462</v>
      </c>
      <c r="D125" s="235"/>
      <c r="J125" s="234">
        <v>39872</v>
      </c>
      <c r="K125" s="236" t="s">
        <v>218</v>
      </c>
      <c r="L125" s="236" t="s">
        <v>218</v>
      </c>
      <c r="M125" s="236" t="s">
        <v>2</v>
      </c>
      <c r="N125" s="236" t="s">
        <v>2</v>
      </c>
      <c r="O125" s="236" t="s">
        <v>2</v>
      </c>
      <c r="P125" s="236" t="s">
        <v>2</v>
      </c>
      <c r="Q125" s="78"/>
      <c r="S125" s="234">
        <v>39872</v>
      </c>
      <c r="T125" s="236" t="s">
        <v>218</v>
      </c>
      <c r="U125" s="236" t="s">
        <v>218</v>
      </c>
      <c r="V125" s="236" t="s">
        <v>2</v>
      </c>
      <c r="W125" s="236" t="s">
        <v>2</v>
      </c>
      <c r="X125" s="236" t="s">
        <v>2</v>
      </c>
      <c r="Y125" s="236" t="s">
        <v>2</v>
      </c>
      <c r="Z125" s="78"/>
      <c r="AB125" s="238">
        <v>39872</v>
      </c>
      <c r="AC125" s="236" t="s">
        <v>2</v>
      </c>
      <c r="AD125" s="236" t="s">
        <v>2</v>
      </c>
      <c r="AE125" s="1">
        <v>0.1143</v>
      </c>
      <c r="AF125" s="236" t="s">
        <v>2</v>
      </c>
      <c r="AG125" s="236" t="s">
        <v>2</v>
      </c>
    </row>
    <row r="126" spans="1:33" ht="14.45" x14ac:dyDescent="0.35">
      <c r="A126" s="234">
        <v>39903</v>
      </c>
      <c r="B126" s="235">
        <v>418.33333329999999</v>
      </c>
      <c r="C126" s="235">
        <v>501.42857140000001</v>
      </c>
      <c r="D126" s="235"/>
      <c r="J126" s="234">
        <v>39903</v>
      </c>
      <c r="K126" s="236" t="s">
        <v>218</v>
      </c>
      <c r="L126" s="236" t="s">
        <v>218</v>
      </c>
      <c r="M126" s="236" t="s">
        <v>2</v>
      </c>
      <c r="N126" s="236" t="s">
        <v>2</v>
      </c>
      <c r="O126" s="236" t="s">
        <v>2</v>
      </c>
      <c r="P126" s="236" t="s">
        <v>2</v>
      </c>
      <c r="Q126" s="78"/>
      <c r="S126" s="234">
        <v>39903</v>
      </c>
      <c r="T126" s="236" t="s">
        <v>218</v>
      </c>
      <c r="U126" s="236" t="s">
        <v>218</v>
      </c>
      <c r="V126" s="236" t="s">
        <v>2</v>
      </c>
      <c r="W126" s="236" t="s">
        <v>2</v>
      </c>
      <c r="X126" s="236" t="s">
        <v>2</v>
      </c>
      <c r="Y126" s="236" t="s">
        <v>2</v>
      </c>
      <c r="Z126" s="78"/>
      <c r="AB126" s="237">
        <v>39903</v>
      </c>
      <c r="AC126" s="236" t="s">
        <v>2</v>
      </c>
      <c r="AD126" s="236" t="s">
        <v>2</v>
      </c>
      <c r="AE126" s="1">
        <v>0.1143</v>
      </c>
      <c r="AF126" s="236" t="s">
        <v>2</v>
      </c>
      <c r="AG126" s="236" t="s">
        <v>2</v>
      </c>
    </row>
    <row r="127" spans="1:33" ht="14.45" x14ac:dyDescent="0.35">
      <c r="A127" s="234">
        <v>39933</v>
      </c>
      <c r="B127" s="235">
        <v>538.46153849999996</v>
      </c>
      <c r="C127" s="235">
        <v>522.91666669999995</v>
      </c>
      <c r="D127" s="235"/>
      <c r="J127" s="234">
        <v>39933</v>
      </c>
      <c r="K127" s="236">
        <v>433.33</v>
      </c>
      <c r="L127" s="236" t="s">
        <v>218</v>
      </c>
      <c r="M127" s="236" t="s">
        <v>2</v>
      </c>
      <c r="N127" s="236" t="s">
        <v>2</v>
      </c>
      <c r="O127" s="236" t="s">
        <v>2</v>
      </c>
      <c r="P127" s="236" t="s">
        <v>2</v>
      </c>
      <c r="Q127" s="78"/>
      <c r="S127" s="234">
        <v>39933</v>
      </c>
      <c r="T127" s="236" t="s">
        <v>218</v>
      </c>
      <c r="U127" s="236" t="s">
        <v>218</v>
      </c>
      <c r="V127" s="236" t="s">
        <v>2</v>
      </c>
      <c r="W127" s="236" t="s">
        <v>2</v>
      </c>
      <c r="X127" s="236" t="s">
        <v>2</v>
      </c>
      <c r="Y127" s="236" t="s">
        <v>2</v>
      </c>
      <c r="Z127" s="78"/>
      <c r="AB127" s="238">
        <v>39933</v>
      </c>
      <c r="AC127" s="236" t="s">
        <v>2</v>
      </c>
      <c r="AD127" s="236" t="s">
        <v>2</v>
      </c>
      <c r="AE127" s="1">
        <v>7.6700000000000004E-2</v>
      </c>
      <c r="AF127" s="236" t="s">
        <v>2</v>
      </c>
      <c r="AG127" s="236" t="s">
        <v>2</v>
      </c>
    </row>
    <row r="128" spans="1:33" ht="14.45" x14ac:dyDescent="0.35">
      <c r="A128" s="234">
        <v>39964</v>
      </c>
      <c r="B128" s="235">
        <v>427.77777780000002</v>
      </c>
      <c r="C128" s="235">
        <v>532.625</v>
      </c>
      <c r="D128" s="235"/>
      <c r="J128" s="234">
        <v>39964</v>
      </c>
      <c r="K128" s="236">
        <v>412.5</v>
      </c>
      <c r="L128" s="236" t="s">
        <v>218</v>
      </c>
      <c r="M128" s="236" t="s">
        <v>2</v>
      </c>
      <c r="N128" s="236" t="s">
        <v>2</v>
      </c>
      <c r="O128" s="236" t="s">
        <v>2</v>
      </c>
      <c r="P128" s="236" t="s">
        <v>2</v>
      </c>
      <c r="Q128" s="78"/>
      <c r="S128" s="234">
        <v>39964</v>
      </c>
      <c r="T128" s="236" t="s">
        <v>218</v>
      </c>
      <c r="U128" s="236" t="s">
        <v>218</v>
      </c>
      <c r="V128" s="236" t="s">
        <v>2</v>
      </c>
      <c r="W128" s="236" t="s">
        <v>2</v>
      </c>
      <c r="X128" s="236" t="s">
        <v>2</v>
      </c>
      <c r="Y128" s="236" t="s">
        <v>2</v>
      </c>
      <c r="Z128" s="78"/>
      <c r="AB128" s="237">
        <v>39964</v>
      </c>
      <c r="AC128" s="236" t="s">
        <v>2</v>
      </c>
      <c r="AD128" s="236" t="s">
        <v>2</v>
      </c>
      <c r="AE128" s="1">
        <v>7.3099999999999998E-2</v>
      </c>
      <c r="AF128" s="236" t="s">
        <v>2</v>
      </c>
      <c r="AG128" s="236" t="s">
        <v>2</v>
      </c>
    </row>
    <row r="129" spans="1:33" ht="14.45" x14ac:dyDescent="0.35">
      <c r="A129" s="234">
        <v>39994</v>
      </c>
      <c r="B129" s="235">
        <v>513.46153849999996</v>
      </c>
      <c r="C129" s="235">
        <v>531.35416669999995</v>
      </c>
      <c r="D129" s="235"/>
      <c r="J129" s="234">
        <v>39994</v>
      </c>
      <c r="K129" s="236" t="s">
        <v>2</v>
      </c>
      <c r="L129" s="236" t="s">
        <v>218</v>
      </c>
      <c r="M129" s="236" t="s">
        <v>2</v>
      </c>
      <c r="N129" s="236" t="s">
        <v>2</v>
      </c>
      <c r="O129" s="236" t="s">
        <v>2</v>
      </c>
      <c r="P129" s="236" t="s">
        <v>2</v>
      </c>
      <c r="Q129" s="78"/>
      <c r="S129" s="234">
        <v>39994</v>
      </c>
      <c r="T129" s="236" t="s">
        <v>2</v>
      </c>
      <c r="U129" s="236" t="s">
        <v>218</v>
      </c>
      <c r="V129" s="236" t="s">
        <v>2</v>
      </c>
      <c r="W129" s="236" t="s">
        <v>2</v>
      </c>
      <c r="X129" s="236" t="s">
        <v>2</v>
      </c>
      <c r="Y129" s="236" t="s">
        <v>2</v>
      </c>
      <c r="Z129" s="78"/>
      <c r="AB129" s="238">
        <v>39994</v>
      </c>
      <c r="AC129" s="236">
        <v>587.5</v>
      </c>
      <c r="AD129" s="236" t="s">
        <v>2</v>
      </c>
      <c r="AE129" s="1">
        <v>9.5299999999999996E-2</v>
      </c>
      <c r="AF129" s="236" t="s">
        <v>2</v>
      </c>
      <c r="AG129" s="236" t="s">
        <v>2</v>
      </c>
    </row>
    <row r="130" spans="1:33" ht="14.45" x14ac:dyDescent="0.35">
      <c r="A130" s="234">
        <v>40025</v>
      </c>
      <c r="B130" s="235">
        <v>427.27272729999999</v>
      </c>
      <c r="C130" s="235">
        <v>567.88461540000003</v>
      </c>
      <c r="D130" s="235"/>
      <c r="J130" s="234">
        <v>40025</v>
      </c>
      <c r="K130" s="236" t="s">
        <v>2</v>
      </c>
      <c r="L130" s="236" t="s">
        <v>218</v>
      </c>
      <c r="M130" s="236" t="s">
        <v>2</v>
      </c>
      <c r="N130" s="236" t="s">
        <v>2</v>
      </c>
      <c r="O130" s="236" t="s">
        <v>2</v>
      </c>
      <c r="P130" s="236" t="s">
        <v>2</v>
      </c>
      <c r="Q130" s="78"/>
      <c r="S130" s="234">
        <v>40025</v>
      </c>
      <c r="T130" s="236" t="s">
        <v>2</v>
      </c>
      <c r="U130" s="236" t="s">
        <v>218</v>
      </c>
      <c r="V130" s="236" t="s">
        <v>2</v>
      </c>
      <c r="W130" s="236" t="s">
        <v>2</v>
      </c>
      <c r="X130" s="236" t="s">
        <v>2</v>
      </c>
      <c r="Y130" s="236" t="s">
        <v>2</v>
      </c>
      <c r="Z130" s="78"/>
      <c r="AB130" s="237">
        <v>40025</v>
      </c>
      <c r="AC130" s="236">
        <v>587.5</v>
      </c>
      <c r="AD130" s="236" t="s">
        <v>2</v>
      </c>
      <c r="AE130" s="1">
        <v>8.3699999999999997E-2</v>
      </c>
      <c r="AF130" s="236" t="s">
        <v>2</v>
      </c>
      <c r="AG130" s="236" t="s">
        <v>2</v>
      </c>
    </row>
    <row r="131" spans="1:33" ht="14.45" x14ac:dyDescent="0.35">
      <c r="A131" s="234">
        <v>40056</v>
      </c>
      <c r="B131" s="235">
        <v>467.5</v>
      </c>
      <c r="C131" s="235">
        <v>588.97058819999995</v>
      </c>
      <c r="D131" s="235"/>
      <c r="J131" s="234">
        <v>40056</v>
      </c>
      <c r="K131" s="236" t="s">
        <v>2</v>
      </c>
      <c r="L131" s="236" t="s">
        <v>218</v>
      </c>
      <c r="M131" s="236" t="s">
        <v>2</v>
      </c>
      <c r="N131" s="236" t="s">
        <v>2</v>
      </c>
      <c r="O131" s="236" t="s">
        <v>2</v>
      </c>
      <c r="P131" s="236" t="s">
        <v>2</v>
      </c>
      <c r="Q131" s="78"/>
      <c r="S131" s="234">
        <v>40056</v>
      </c>
      <c r="T131" s="236" t="s">
        <v>2</v>
      </c>
      <c r="U131" s="236" t="s">
        <v>218</v>
      </c>
      <c r="V131" s="236" t="s">
        <v>2</v>
      </c>
      <c r="W131" s="236" t="s">
        <v>2</v>
      </c>
      <c r="X131" s="236" t="s">
        <v>2</v>
      </c>
      <c r="Y131" s="236" t="s">
        <v>2</v>
      </c>
      <c r="Z131" s="78"/>
      <c r="AB131" s="238">
        <v>40056</v>
      </c>
      <c r="AC131" s="236">
        <v>600</v>
      </c>
      <c r="AD131" s="236" t="s">
        <v>2</v>
      </c>
      <c r="AE131" s="1">
        <v>8.9599999999999999E-2</v>
      </c>
      <c r="AF131" s="236">
        <v>683.33</v>
      </c>
      <c r="AG131" s="236" t="s">
        <v>2</v>
      </c>
    </row>
    <row r="132" spans="1:33" ht="14.45" x14ac:dyDescent="0.35">
      <c r="A132" s="234">
        <v>40086</v>
      </c>
      <c r="B132" s="235">
        <v>477.5</v>
      </c>
      <c r="C132" s="235">
        <v>545</v>
      </c>
      <c r="D132" s="235"/>
      <c r="J132" s="234">
        <v>40086</v>
      </c>
      <c r="K132" s="236" t="s">
        <v>2</v>
      </c>
      <c r="L132" s="236" t="s">
        <v>2</v>
      </c>
      <c r="M132" s="236" t="s">
        <v>2</v>
      </c>
      <c r="N132" s="236" t="s">
        <v>2</v>
      </c>
      <c r="O132" s="236" t="s">
        <v>2</v>
      </c>
      <c r="P132" s="236" t="s">
        <v>2</v>
      </c>
      <c r="Q132" s="78"/>
      <c r="S132" s="234">
        <v>40086</v>
      </c>
      <c r="T132" s="236" t="s">
        <v>2</v>
      </c>
      <c r="U132" s="236" t="s">
        <v>2</v>
      </c>
      <c r="V132" s="236" t="s">
        <v>2</v>
      </c>
      <c r="W132" s="236" t="s">
        <v>2</v>
      </c>
      <c r="X132" s="236" t="s">
        <v>2</v>
      </c>
      <c r="Y132" s="236" t="s">
        <v>2</v>
      </c>
      <c r="Z132" s="78"/>
      <c r="AB132" s="237">
        <v>40086</v>
      </c>
      <c r="AC132" s="236">
        <v>606.25</v>
      </c>
      <c r="AD132" s="236">
        <v>658.33333330000005</v>
      </c>
      <c r="AE132" s="1">
        <v>7.2400000000000006E-2</v>
      </c>
      <c r="AF132" s="236" t="s">
        <v>2</v>
      </c>
      <c r="AG132" s="236" t="s">
        <v>2</v>
      </c>
    </row>
    <row r="133" spans="1:33" ht="14.45" x14ac:dyDescent="0.35">
      <c r="A133" s="234">
        <v>40117</v>
      </c>
      <c r="B133" s="235">
        <v>401.7857143</v>
      </c>
      <c r="C133" s="235">
        <v>482.95454549999999</v>
      </c>
      <c r="D133" s="235"/>
      <c r="J133" s="234">
        <v>40117</v>
      </c>
      <c r="K133" s="236" t="s">
        <v>218</v>
      </c>
      <c r="L133" s="236" t="s">
        <v>218</v>
      </c>
      <c r="M133" s="236" t="s">
        <v>2</v>
      </c>
      <c r="N133" s="236" t="s">
        <v>2</v>
      </c>
      <c r="O133" s="236" t="s">
        <v>2</v>
      </c>
      <c r="P133" s="236" t="s">
        <v>2</v>
      </c>
      <c r="Q133" s="78"/>
      <c r="S133" s="234">
        <v>40117</v>
      </c>
      <c r="T133" s="236">
        <v>445</v>
      </c>
      <c r="U133" s="236">
        <v>465.63</v>
      </c>
      <c r="V133" s="236">
        <v>465.63</v>
      </c>
      <c r="W133" s="236">
        <v>64.285714290000001</v>
      </c>
      <c r="X133" s="236">
        <v>151.09333330000001</v>
      </c>
      <c r="Y133" s="236">
        <v>681.00404760000004</v>
      </c>
      <c r="Z133" s="78"/>
      <c r="AB133" s="238">
        <v>40117</v>
      </c>
      <c r="AC133" s="236">
        <v>600</v>
      </c>
      <c r="AD133" s="236">
        <v>602.77777779999997</v>
      </c>
      <c r="AE133" s="1">
        <v>8.6499999999999994E-2</v>
      </c>
      <c r="AF133" s="236" t="s">
        <v>2</v>
      </c>
      <c r="AG133" s="236" t="s">
        <v>2</v>
      </c>
    </row>
    <row r="134" spans="1:33" ht="14.45" x14ac:dyDescent="0.35">
      <c r="A134" s="234">
        <v>40147</v>
      </c>
      <c r="B134" s="235">
        <v>471.42857140000001</v>
      </c>
      <c r="C134" s="235">
        <v>517.04545450000001</v>
      </c>
      <c r="D134" s="235"/>
      <c r="J134" s="234">
        <v>40147</v>
      </c>
      <c r="K134" s="236">
        <v>391.67</v>
      </c>
      <c r="L134" s="236">
        <v>365</v>
      </c>
      <c r="M134" s="236">
        <v>365</v>
      </c>
      <c r="N134" s="236">
        <v>46.666666669999998</v>
      </c>
      <c r="O134" s="236">
        <v>128.95275000000001</v>
      </c>
      <c r="P134" s="236">
        <v>540.61941669999999</v>
      </c>
      <c r="Q134" s="78"/>
      <c r="S134" s="234">
        <v>40147</v>
      </c>
      <c r="T134" s="236">
        <v>425</v>
      </c>
      <c r="U134" s="236">
        <v>412.5</v>
      </c>
      <c r="V134" s="236">
        <v>412.5</v>
      </c>
      <c r="W134" s="236">
        <v>59.52380952</v>
      </c>
      <c r="X134" s="236">
        <v>171.93700000000001</v>
      </c>
      <c r="Y134" s="236">
        <v>643.96080949999998</v>
      </c>
      <c r="Z134" s="78"/>
      <c r="AB134" s="237">
        <v>40147</v>
      </c>
      <c r="AC134" s="236">
        <v>528.125</v>
      </c>
      <c r="AD134" s="236">
        <v>563.46153849999996</v>
      </c>
      <c r="AE134" s="1">
        <v>9.3700000000000006E-2</v>
      </c>
      <c r="AF134" s="236">
        <v>585</v>
      </c>
      <c r="AG134" s="236">
        <v>579.16666669999995</v>
      </c>
    </row>
    <row r="135" spans="1:33" ht="14.45" x14ac:dyDescent="0.35">
      <c r="A135" s="234">
        <v>40178</v>
      </c>
      <c r="B135" s="235">
        <v>392.5</v>
      </c>
      <c r="C135" s="235">
        <v>442.30769229999999</v>
      </c>
      <c r="D135" s="235"/>
      <c r="J135" s="234">
        <v>40178</v>
      </c>
      <c r="K135" s="236">
        <v>375</v>
      </c>
      <c r="L135" s="236">
        <v>325</v>
      </c>
      <c r="M135" s="236">
        <v>325</v>
      </c>
      <c r="N135" s="236">
        <v>50</v>
      </c>
      <c r="O135" s="236">
        <v>114.60639999999999</v>
      </c>
      <c r="P135" s="236">
        <v>489.60640000000001</v>
      </c>
      <c r="Q135" s="78"/>
      <c r="S135" s="234">
        <v>40178</v>
      </c>
      <c r="T135" s="236">
        <v>408.33</v>
      </c>
      <c r="U135" s="236">
        <v>431.25</v>
      </c>
      <c r="V135" s="236">
        <v>431.25</v>
      </c>
      <c r="W135" s="236">
        <v>57.41</v>
      </c>
      <c r="X135" s="236">
        <v>141.1564444</v>
      </c>
      <c r="Y135" s="236">
        <v>629.81644440000002</v>
      </c>
      <c r="Z135" s="78"/>
      <c r="AB135" s="238">
        <v>40178</v>
      </c>
      <c r="AC135" s="236">
        <v>533.33333330000005</v>
      </c>
      <c r="AD135" s="236">
        <v>565.90909090000002</v>
      </c>
      <c r="AE135" s="1">
        <v>9.6000000000000002E-2</v>
      </c>
      <c r="AF135" s="236">
        <v>583.33333330000005</v>
      </c>
      <c r="AG135" s="236">
        <v>587.5</v>
      </c>
    </row>
    <row r="136" spans="1:33" ht="14.45" x14ac:dyDescent="0.35">
      <c r="A136" s="234">
        <v>40209</v>
      </c>
      <c r="B136" s="235">
        <v>433.0357143</v>
      </c>
      <c r="C136" s="235">
        <v>488.75</v>
      </c>
      <c r="D136" s="235"/>
      <c r="E136" s="234">
        <v>40209</v>
      </c>
      <c r="F136" s="1">
        <v>6.7799999999999999E-2</v>
      </c>
      <c r="G136" s="1">
        <v>4.8399999999999999E-2</v>
      </c>
      <c r="H136" s="1">
        <v>6.1800000000000001E-2</v>
      </c>
      <c r="J136" s="234">
        <v>40209</v>
      </c>
      <c r="K136" s="236" t="s">
        <v>218</v>
      </c>
      <c r="L136" s="236" t="s">
        <v>218</v>
      </c>
      <c r="M136" s="236" t="s">
        <v>2</v>
      </c>
      <c r="N136" s="236" t="s">
        <v>2</v>
      </c>
      <c r="O136" s="236" t="s">
        <v>2</v>
      </c>
      <c r="P136" s="236" t="s">
        <v>2</v>
      </c>
      <c r="Q136" s="239">
        <v>4.8399999999999999E-2</v>
      </c>
      <c r="S136" s="234">
        <v>40209</v>
      </c>
      <c r="T136" s="236">
        <v>400</v>
      </c>
      <c r="U136" s="236">
        <v>396.43</v>
      </c>
      <c r="V136" s="236">
        <v>396.42857140000001</v>
      </c>
      <c r="W136" s="236">
        <v>33.333333330000002</v>
      </c>
      <c r="X136" s="236">
        <v>97.87991667</v>
      </c>
      <c r="Y136" s="236">
        <v>527.64182149999999</v>
      </c>
      <c r="Z136" s="239">
        <v>6.1800000000000001E-2</v>
      </c>
      <c r="AB136" s="237">
        <v>40209</v>
      </c>
      <c r="AC136" s="236">
        <v>461.66666670000001</v>
      </c>
      <c r="AD136" s="236">
        <v>516.66666669999995</v>
      </c>
      <c r="AE136" s="1">
        <v>7.0999999999999994E-2</v>
      </c>
      <c r="AF136" s="236">
        <v>528.57142859999999</v>
      </c>
      <c r="AG136" s="236">
        <v>568.75</v>
      </c>
    </row>
    <row r="137" spans="1:33" ht="14.45" x14ac:dyDescent="0.35">
      <c r="A137" s="234">
        <v>40237</v>
      </c>
      <c r="B137" s="235">
        <v>411.25</v>
      </c>
      <c r="C137" s="235">
        <v>447.82608699999997</v>
      </c>
      <c r="D137" s="235"/>
      <c r="E137" s="234">
        <v>40237</v>
      </c>
      <c r="F137" s="1">
        <v>6.5799999999999997E-2</v>
      </c>
      <c r="G137" s="1">
        <v>5.1200000000000002E-2</v>
      </c>
      <c r="H137" s="1">
        <v>6.25E-2</v>
      </c>
      <c r="J137" s="234">
        <v>40237</v>
      </c>
      <c r="K137" s="236">
        <v>350</v>
      </c>
      <c r="L137" s="236" t="s">
        <v>218</v>
      </c>
      <c r="M137" s="236" t="s">
        <v>2</v>
      </c>
      <c r="N137" s="236" t="s">
        <v>2</v>
      </c>
      <c r="O137" s="236" t="s">
        <v>2</v>
      </c>
      <c r="P137" s="236" t="s">
        <v>2</v>
      </c>
      <c r="Q137" s="239"/>
      <c r="S137" s="234">
        <v>40237</v>
      </c>
      <c r="T137" s="236">
        <v>391.67</v>
      </c>
      <c r="U137" s="236">
        <v>396.88</v>
      </c>
      <c r="V137" s="236">
        <v>396.875</v>
      </c>
      <c r="W137" s="236">
        <v>35.185185189999999</v>
      </c>
      <c r="X137" s="236">
        <v>128.19550000000001</v>
      </c>
      <c r="Y137" s="236">
        <v>560.25568520000002</v>
      </c>
      <c r="Z137" s="239">
        <v>6.25E-2</v>
      </c>
      <c r="AB137" s="238">
        <v>40237</v>
      </c>
      <c r="AC137" s="236">
        <v>450</v>
      </c>
      <c r="AD137" s="236">
        <v>483.33333329999999</v>
      </c>
      <c r="AE137" s="1">
        <v>6.9500000000000006E-2</v>
      </c>
      <c r="AF137" s="236">
        <v>525</v>
      </c>
      <c r="AG137" s="236">
        <v>493.75</v>
      </c>
    </row>
    <row r="138" spans="1:33" ht="14.45" x14ac:dyDescent="0.35">
      <c r="A138" s="234">
        <v>40268</v>
      </c>
      <c r="B138" s="235">
        <v>411.48648650000001</v>
      </c>
      <c r="C138" s="235">
        <v>453.28947369999997</v>
      </c>
      <c r="D138" s="235"/>
      <c r="E138" s="234">
        <v>40268</v>
      </c>
      <c r="F138" s="1">
        <v>6.3100000000000003E-2</v>
      </c>
      <c r="G138" s="1">
        <v>4.99E-2</v>
      </c>
      <c r="H138" s="1">
        <v>6.6000000000000003E-2</v>
      </c>
      <c r="J138" s="234">
        <v>40268</v>
      </c>
      <c r="K138" s="236">
        <v>325</v>
      </c>
      <c r="L138" s="236">
        <v>325</v>
      </c>
      <c r="M138" s="236">
        <v>325</v>
      </c>
      <c r="N138" s="236">
        <v>23.333333329999999</v>
      </c>
      <c r="O138" s="236">
        <v>100</v>
      </c>
      <c r="P138" s="236">
        <v>448.33333329999999</v>
      </c>
      <c r="Q138" s="239">
        <v>4.99E-2</v>
      </c>
      <c r="S138" s="234">
        <v>40268</v>
      </c>
      <c r="T138" s="236">
        <v>402.27</v>
      </c>
      <c r="U138" s="236">
        <v>400</v>
      </c>
      <c r="V138" s="236">
        <v>400</v>
      </c>
      <c r="W138" s="236">
        <v>58.333333330000002</v>
      </c>
      <c r="X138" s="236">
        <v>163.33333329999999</v>
      </c>
      <c r="Y138" s="236">
        <v>621.66666669999995</v>
      </c>
      <c r="Z138" s="239">
        <v>6.6000000000000003E-2</v>
      </c>
      <c r="AB138" s="237">
        <v>40268</v>
      </c>
      <c r="AC138" s="236">
        <v>456.81818179999999</v>
      </c>
      <c r="AD138" s="236">
        <v>468.05555559999999</v>
      </c>
      <c r="AE138" s="1">
        <v>6.9599999999999995E-2</v>
      </c>
      <c r="AF138" s="236">
        <v>504.16666670000001</v>
      </c>
      <c r="AG138" s="236">
        <v>500</v>
      </c>
    </row>
    <row r="139" spans="1:33" ht="14.45" x14ac:dyDescent="0.35">
      <c r="A139" s="234">
        <v>40298</v>
      </c>
      <c r="B139" s="235">
        <v>417.07317069999999</v>
      </c>
      <c r="C139" s="235">
        <v>434.57446809999999</v>
      </c>
      <c r="D139" s="235"/>
      <c r="E139" s="234">
        <v>40298</v>
      </c>
      <c r="F139" s="1">
        <v>6.0299999999999999E-2</v>
      </c>
      <c r="G139" s="1">
        <v>5.0599999999999999E-2</v>
      </c>
      <c r="H139" s="1">
        <v>6.2100000000000002E-2</v>
      </c>
      <c r="J139" s="234">
        <v>40298</v>
      </c>
      <c r="K139" s="236">
        <v>318.75</v>
      </c>
      <c r="L139" s="236">
        <v>328.13</v>
      </c>
      <c r="M139" s="236">
        <v>328.125</v>
      </c>
      <c r="N139" s="236">
        <v>27.777777780000001</v>
      </c>
      <c r="O139" s="236">
        <v>116</v>
      </c>
      <c r="P139" s="236">
        <v>471.90277780000002</v>
      </c>
      <c r="Q139" s="239">
        <v>5.0599999999999999E-2</v>
      </c>
      <c r="S139" s="234">
        <v>40298</v>
      </c>
      <c r="T139" s="236">
        <v>393.75</v>
      </c>
      <c r="U139" s="236">
        <v>405.95</v>
      </c>
      <c r="V139" s="236">
        <v>405.952381</v>
      </c>
      <c r="W139" s="236">
        <v>32.708333330000002</v>
      </c>
      <c r="X139" s="236">
        <v>141</v>
      </c>
      <c r="Y139" s="236">
        <v>579.6607143</v>
      </c>
      <c r="Z139" s="239">
        <v>6.2100000000000002E-2</v>
      </c>
      <c r="AB139" s="238">
        <v>40298</v>
      </c>
      <c r="AC139" s="236">
        <v>465.47619049999997</v>
      </c>
      <c r="AD139" s="236">
        <v>469</v>
      </c>
      <c r="AE139" s="1">
        <v>6.9699999999999998E-2</v>
      </c>
      <c r="AF139" s="236">
        <v>484.375</v>
      </c>
      <c r="AG139" s="236">
        <v>475</v>
      </c>
    </row>
    <row r="140" spans="1:33" ht="14.45" x14ac:dyDescent="0.35">
      <c r="A140" s="234">
        <v>40329</v>
      </c>
      <c r="B140" s="235">
        <v>401.5625</v>
      </c>
      <c r="C140" s="235">
        <v>496.77419350000002</v>
      </c>
      <c r="D140" s="235"/>
      <c r="E140" s="234">
        <v>40329</v>
      </c>
      <c r="F140" s="1">
        <v>6.5699999999999995E-2</v>
      </c>
      <c r="G140" s="1">
        <v>5.3400000000000003E-2</v>
      </c>
      <c r="H140" s="1">
        <v>6.6000000000000003E-2</v>
      </c>
      <c r="J140" s="234">
        <v>40329</v>
      </c>
      <c r="K140" s="236">
        <v>330</v>
      </c>
      <c r="L140" s="236">
        <v>339.29</v>
      </c>
      <c r="M140" s="236">
        <v>339.2857143</v>
      </c>
      <c r="N140" s="236">
        <v>26.190476189999998</v>
      </c>
      <c r="O140" s="236">
        <v>104.33333330000001</v>
      </c>
      <c r="P140" s="236">
        <v>469.80952380000002</v>
      </c>
      <c r="Q140" s="239">
        <v>5.1900000000000002E-2</v>
      </c>
      <c r="S140" s="234">
        <v>40329</v>
      </c>
      <c r="T140" s="236">
        <v>423.08</v>
      </c>
      <c r="U140" s="236">
        <v>428.41</v>
      </c>
      <c r="V140" s="236">
        <v>428.40909090000002</v>
      </c>
      <c r="W140" s="236">
        <v>39.855072460000002</v>
      </c>
      <c r="X140" s="236">
        <v>121</v>
      </c>
      <c r="Y140" s="236">
        <v>589.26416340000003</v>
      </c>
      <c r="Z140" s="239">
        <v>6.3399999999999998E-2</v>
      </c>
      <c r="AB140" s="237">
        <v>40329</v>
      </c>
      <c r="AC140" s="236">
        <v>452.08333329999999</v>
      </c>
      <c r="AD140" s="236">
        <v>457.40740740000001</v>
      </c>
      <c r="AE140" s="1">
        <v>7.1199999999999999E-2</v>
      </c>
      <c r="AF140" s="236">
        <v>463.88888889999998</v>
      </c>
      <c r="AG140" s="236">
        <v>458.33333329999999</v>
      </c>
    </row>
    <row r="141" spans="1:33" ht="14.45" x14ac:dyDescent="0.35">
      <c r="A141" s="234">
        <v>40359</v>
      </c>
      <c r="B141" s="235">
        <v>413</v>
      </c>
      <c r="C141" s="235">
        <v>574</v>
      </c>
      <c r="D141" s="235"/>
      <c r="E141" s="234">
        <v>40359</v>
      </c>
      <c r="F141" s="1">
        <v>6.5799999999999997E-2</v>
      </c>
      <c r="G141" s="1">
        <v>6.2799999999999995E-2</v>
      </c>
      <c r="H141" s="1">
        <v>7.51E-2</v>
      </c>
      <c r="J141" s="234">
        <v>40359</v>
      </c>
      <c r="K141" s="236">
        <v>387.5</v>
      </c>
      <c r="L141" s="236">
        <v>416.67</v>
      </c>
      <c r="M141" s="236">
        <v>416.66666670000001</v>
      </c>
      <c r="N141" s="236">
        <v>55.555555560000002</v>
      </c>
      <c r="O141" s="236">
        <v>104.33333330000001</v>
      </c>
      <c r="P141" s="236">
        <v>576.55555560000005</v>
      </c>
      <c r="Q141" s="239">
        <v>6.2799999999999995E-2</v>
      </c>
      <c r="S141" s="234">
        <v>40359</v>
      </c>
      <c r="T141" s="236">
        <v>450</v>
      </c>
      <c r="U141" s="236">
        <v>518.17999999999995</v>
      </c>
      <c r="V141" s="236">
        <v>518.18181819999995</v>
      </c>
      <c r="W141" s="236">
        <v>65.151515149999994</v>
      </c>
      <c r="X141" s="236">
        <v>116.83333330000001</v>
      </c>
      <c r="Y141" s="236">
        <v>700.16666669999995</v>
      </c>
      <c r="Z141" s="239">
        <v>7.51E-2</v>
      </c>
      <c r="AB141" s="238">
        <v>40359</v>
      </c>
      <c r="AC141" s="236">
        <v>476.38888889999998</v>
      </c>
      <c r="AD141" s="236">
        <v>490.90909090000002</v>
      </c>
      <c r="AE141" s="1">
        <v>7.2999999999999995E-2</v>
      </c>
      <c r="AF141" s="236">
        <v>472.22222219999998</v>
      </c>
      <c r="AG141" s="236">
        <v>495</v>
      </c>
    </row>
    <row r="142" spans="1:33" ht="14.45" x14ac:dyDescent="0.35">
      <c r="A142" s="234">
        <v>40390</v>
      </c>
      <c r="B142" s="235">
        <v>392.64705880000002</v>
      </c>
      <c r="C142" s="235">
        <v>589.0625</v>
      </c>
      <c r="D142" s="235"/>
      <c r="E142" s="234">
        <v>40390</v>
      </c>
      <c r="F142" s="1">
        <v>7.8100000000000003E-2</v>
      </c>
      <c r="G142" s="1">
        <v>6.3399999999999998E-2</v>
      </c>
      <c r="H142" s="1">
        <v>8.0399999999999999E-2</v>
      </c>
      <c r="J142" s="234">
        <v>40390</v>
      </c>
      <c r="K142" s="236">
        <v>343.75</v>
      </c>
      <c r="L142" s="236">
        <v>412.5</v>
      </c>
      <c r="M142" s="236">
        <v>412.5</v>
      </c>
      <c r="N142" s="236">
        <v>45.833333330000002</v>
      </c>
      <c r="O142" s="236">
        <v>118.75</v>
      </c>
      <c r="P142" s="236">
        <v>577.08333330000005</v>
      </c>
      <c r="Q142" s="239">
        <v>6.3399999999999998E-2</v>
      </c>
      <c r="S142" s="234">
        <v>40390</v>
      </c>
      <c r="T142" s="236">
        <v>509.38</v>
      </c>
      <c r="U142" s="236">
        <v>548.08000000000004</v>
      </c>
      <c r="V142" s="236">
        <v>548.07692310000004</v>
      </c>
      <c r="W142" s="236">
        <v>75.641025639999995</v>
      </c>
      <c r="X142" s="236">
        <v>132.69230769999999</v>
      </c>
      <c r="Y142" s="236">
        <v>756.41025639999998</v>
      </c>
      <c r="Z142" s="239">
        <v>8.0399999999999999E-2</v>
      </c>
      <c r="AB142" s="237">
        <v>40390</v>
      </c>
      <c r="AC142" s="236">
        <v>486.53846149999998</v>
      </c>
      <c r="AD142" s="236">
        <v>530.35714289999999</v>
      </c>
      <c r="AE142" s="1">
        <v>8.3000000000000004E-2</v>
      </c>
      <c r="AF142" s="236">
        <v>504.16666670000001</v>
      </c>
      <c r="AG142" s="236">
        <v>564.2857143</v>
      </c>
    </row>
    <row r="143" spans="1:33" ht="14.45" x14ac:dyDescent="0.35">
      <c r="A143" s="234">
        <v>40421</v>
      </c>
      <c r="B143" s="235">
        <v>395</v>
      </c>
      <c r="C143" s="235">
        <v>523.33333330000005</v>
      </c>
      <c r="D143" s="235"/>
      <c r="E143" s="234">
        <v>40421</v>
      </c>
      <c r="F143" s="1">
        <v>7.22E-2</v>
      </c>
      <c r="G143" s="1">
        <v>6.3799999999999996E-2</v>
      </c>
      <c r="H143" s="1">
        <v>7.3999999999999996E-2</v>
      </c>
      <c r="J143" s="234">
        <v>40421</v>
      </c>
      <c r="K143" s="236">
        <v>312.5</v>
      </c>
      <c r="L143" s="236">
        <v>412.5</v>
      </c>
      <c r="M143" s="236">
        <v>412.5</v>
      </c>
      <c r="N143" s="236">
        <v>25</v>
      </c>
      <c r="O143" s="236">
        <v>145</v>
      </c>
      <c r="P143" s="236">
        <v>582.5</v>
      </c>
      <c r="Q143" s="239">
        <v>6.3799999999999996E-2</v>
      </c>
      <c r="S143" s="234">
        <v>40421</v>
      </c>
      <c r="T143" s="236">
        <v>475</v>
      </c>
      <c r="U143" s="236">
        <v>500</v>
      </c>
      <c r="V143" s="236">
        <v>500</v>
      </c>
      <c r="W143" s="236">
        <v>56.060606059999998</v>
      </c>
      <c r="X143" s="236">
        <v>151.25</v>
      </c>
      <c r="Y143" s="236">
        <v>707.31060609999997</v>
      </c>
      <c r="Z143" s="239">
        <v>7.3999999999999996E-2</v>
      </c>
      <c r="AB143" s="238">
        <v>40421</v>
      </c>
      <c r="AC143" s="236">
        <v>456.25</v>
      </c>
      <c r="AD143" s="236">
        <v>555</v>
      </c>
      <c r="AE143" s="1">
        <v>8.4400000000000003E-2</v>
      </c>
      <c r="AF143" s="236">
        <v>485.7142857</v>
      </c>
      <c r="AG143" s="236">
        <v>532.14285710000001</v>
      </c>
    </row>
    <row r="144" spans="1:33" ht="14.45" x14ac:dyDescent="0.35">
      <c r="A144" s="234">
        <v>40451</v>
      </c>
      <c r="B144" s="235">
        <v>419.2857143</v>
      </c>
      <c r="C144" s="235">
        <v>501.875</v>
      </c>
      <c r="D144" s="235"/>
      <c r="E144" s="234">
        <v>40451</v>
      </c>
      <c r="F144" s="1">
        <v>7.1999999999999995E-2</v>
      </c>
      <c r="G144" s="1">
        <v>6.0999999999999999E-2</v>
      </c>
      <c r="H144" s="1">
        <v>7.0000000000000007E-2</v>
      </c>
      <c r="J144" s="234">
        <v>40451</v>
      </c>
      <c r="K144" s="236">
        <v>315</v>
      </c>
      <c r="L144" s="236">
        <v>410.71</v>
      </c>
      <c r="M144" s="236">
        <v>410.7142857</v>
      </c>
      <c r="N144" s="236">
        <v>38.095238100000003</v>
      </c>
      <c r="O144" s="236">
        <v>131.7142857</v>
      </c>
      <c r="P144" s="236">
        <v>580.52380949999997</v>
      </c>
      <c r="Q144" s="239">
        <v>6.0999999999999999E-2</v>
      </c>
      <c r="S144" s="234">
        <v>40451</v>
      </c>
      <c r="T144" s="236">
        <v>437.5</v>
      </c>
      <c r="U144" s="236">
        <v>475</v>
      </c>
      <c r="V144" s="236">
        <v>475</v>
      </c>
      <c r="W144" s="236">
        <v>51.92307692</v>
      </c>
      <c r="X144" s="236">
        <v>136.92307690000001</v>
      </c>
      <c r="Y144" s="236">
        <v>663.84615380000002</v>
      </c>
      <c r="Z144" s="239">
        <v>7.0000000000000007E-2</v>
      </c>
      <c r="AB144" s="237">
        <v>40451</v>
      </c>
      <c r="AC144" s="236">
        <v>410.7142857</v>
      </c>
      <c r="AD144" s="236">
        <v>565</v>
      </c>
      <c r="AE144" s="1">
        <v>8.7999999999999995E-2</v>
      </c>
      <c r="AF144" s="236">
        <v>462.5</v>
      </c>
      <c r="AG144" s="236">
        <v>512.5</v>
      </c>
    </row>
    <row r="145" spans="1:33" ht="14.45" x14ac:dyDescent="0.35">
      <c r="A145" s="234">
        <v>40482</v>
      </c>
      <c r="B145" s="235">
        <v>417.12962959999999</v>
      </c>
      <c r="C145" s="235">
        <v>460.48387100000002</v>
      </c>
      <c r="D145" s="235"/>
      <c r="E145" s="234">
        <v>40482</v>
      </c>
      <c r="F145" s="1">
        <v>6.6400000000000001E-2</v>
      </c>
      <c r="G145" s="1">
        <v>5.3199999999999997E-2</v>
      </c>
      <c r="H145" s="1">
        <v>6.9599999999999995E-2</v>
      </c>
      <c r="J145" s="234">
        <v>40482</v>
      </c>
      <c r="K145" s="236">
        <v>350</v>
      </c>
      <c r="L145" s="236">
        <v>370.83</v>
      </c>
      <c r="M145" s="236">
        <v>370.83333329999999</v>
      </c>
      <c r="N145" s="236">
        <v>27.777777780000001</v>
      </c>
      <c r="O145" s="236">
        <v>105</v>
      </c>
      <c r="P145" s="236">
        <v>503.61111110000002</v>
      </c>
      <c r="Q145" s="239">
        <v>5.3199999999999997E-2</v>
      </c>
      <c r="S145" s="234">
        <v>40482</v>
      </c>
      <c r="T145" s="236">
        <v>448.21</v>
      </c>
      <c r="U145" s="236">
        <v>479.35</v>
      </c>
      <c r="V145" s="236">
        <v>479.34782610000002</v>
      </c>
      <c r="W145" s="236">
        <v>45.652173910000002</v>
      </c>
      <c r="X145" s="236">
        <v>140.56521739999999</v>
      </c>
      <c r="Y145" s="236">
        <v>665.56521740000005</v>
      </c>
      <c r="Z145" s="239">
        <v>6.9599999999999995E-2</v>
      </c>
      <c r="AB145" s="238">
        <v>40482</v>
      </c>
      <c r="AC145" s="236">
        <v>462.5</v>
      </c>
      <c r="AD145" s="236">
        <v>557.14285710000001</v>
      </c>
      <c r="AE145" s="1">
        <v>8.7999999999999995E-2</v>
      </c>
      <c r="AF145" s="236">
        <v>475</v>
      </c>
      <c r="AG145" s="236">
        <v>550</v>
      </c>
    </row>
    <row r="146" spans="1:33" ht="14.45" x14ac:dyDescent="0.35">
      <c r="A146" s="234">
        <v>40512</v>
      </c>
      <c r="B146" s="235">
        <v>425.79787229999999</v>
      </c>
      <c r="C146" s="235">
        <v>492.5</v>
      </c>
      <c r="D146" s="235"/>
      <c r="E146" s="234">
        <v>40512</v>
      </c>
      <c r="F146" s="1">
        <v>6.8400000000000002E-2</v>
      </c>
      <c r="G146" s="1">
        <v>5.2699999999999997E-2</v>
      </c>
      <c r="H146" s="1">
        <v>6.7199999999999996E-2</v>
      </c>
      <c r="J146" s="234">
        <v>40512</v>
      </c>
      <c r="K146" s="236">
        <v>295</v>
      </c>
      <c r="L146" s="236">
        <v>375</v>
      </c>
      <c r="M146" s="236">
        <v>375</v>
      </c>
      <c r="N146" s="236">
        <v>29.166666670000001</v>
      </c>
      <c r="O146" s="236">
        <v>97.428571430000005</v>
      </c>
      <c r="P146" s="236">
        <v>501.59523810000002</v>
      </c>
      <c r="Q146" s="239">
        <v>5.2699999999999997E-2</v>
      </c>
      <c r="S146" s="234">
        <v>40512</v>
      </c>
      <c r="T146" s="236">
        <v>441.67</v>
      </c>
      <c r="U146" s="236">
        <v>461.51</v>
      </c>
      <c r="V146" s="236">
        <v>461.51315790000001</v>
      </c>
      <c r="W146" s="236">
        <v>55.555555560000002</v>
      </c>
      <c r="X146" s="236">
        <v>136.9459459</v>
      </c>
      <c r="Y146" s="236">
        <v>654.01465940000003</v>
      </c>
      <c r="Z146" s="239">
        <v>6.7199999999999996E-2</v>
      </c>
      <c r="AB146" s="237">
        <v>40512</v>
      </c>
      <c r="AC146" s="236">
        <v>513.63636359999998</v>
      </c>
      <c r="AD146" s="236">
        <v>537.5</v>
      </c>
      <c r="AE146" s="1">
        <v>8.5800000000000001E-2</v>
      </c>
      <c r="AF146" s="236">
        <v>510</v>
      </c>
      <c r="AG146" s="236">
        <v>525</v>
      </c>
    </row>
    <row r="147" spans="1:33" ht="14.45" x14ac:dyDescent="0.35">
      <c r="A147" s="234">
        <v>40543</v>
      </c>
      <c r="B147" s="235">
        <v>411.84210530000001</v>
      </c>
      <c r="C147" s="235">
        <v>495.83333329999999</v>
      </c>
      <c r="D147" s="235"/>
      <c r="E147" s="234">
        <v>40543</v>
      </c>
      <c r="F147" s="1">
        <v>7.0400000000000004E-2</v>
      </c>
      <c r="G147" s="1">
        <v>5.2900000000000003E-2</v>
      </c>
      <c r="H147" s="1">
        <v>6.7900000000000002E-2</v>
      </c>
      <c r="J147" s="234">
        <v>40543</v>
      </c>
      <c r="K147" s="236">
        <v>327.08</v>
      </c>
      <c r="L147" s="236">
        <v>365</v>
      </c>
      <c r="M147" s="236">
        <v>365</v>
      </c>
      <c r="N147" s="236">
        <v>23.333333329999999</v>
      </c>
      <c r="O147" s="236">
        <v>110</v>
      </c>
      <c r="P147" s="236">
        <v>498.33333329999999</v>
      </c>
      <c r="Q147" s="239">
        <v>5.2900000000000003E-2</v>
      </c>
      <c r="S147" s="234">
        <v>40543</v>
      </c>
      <c r="T147" s="236">
        <v>452.5</v>
      </c>
      <c r="U147" s="236">
        <v>472.37</v>
      </c>
      <c r="V147" s="236">
        <v>472.36842109999998</v>
      </c>
      <c r="W147" s="236">
        <v>34.649122810000001</v>
      </c>
      <c r="X147" s="236">
        <v>131.84210529999999</v>
      </c>
      <c r="Y147" s="236">
        <v>638.85964909999996</v>
      </c>
      <c r="Z147" s="239">
        <v>6.7199999999999996E-2</v>
      </c>
      <c r="AB147" s="238">
        <v>40543</v>
      </c>
      <c r="AC147" s="236">
        <v>476.66666670000001</v>
      </c>
      <c r="AD147" s="236">
        <v>517.5</v>
      </c>
      <c r="AE147" s="1">
        <v>0.08</v>
      </c>
      <c r="AF147" s="236">
        <v>435.7142857</v>
      </c>
      <c r="AG147" s="236">
        <v>500</v>
      </c>
    </row>
    <row r="148" spans="1:33" ht="14.45" x14ac:dyDescent="0.35">
      <c r="A148" s="234">
        <v>40574</v>
      </c>
      <c r="B148" s="235">
        <v>432.14285710000001</v>
      </c>
      <c r="C148" s="235">
        <v>448.27586209999998</v>
      </c>
      <c r="D148" s="235"/>
      <c r="E148" s="234">
        <v>40574</v>
      </c>
      <c r="F148" s="1">
        <v>5.9900000000000002E-2</v>
      </c>
      <c r="G148" s="1">
        <v>4.7300000000000002E-2</v>
      </c>
      <c r="H148" s="1">
        <v>5.8700000000000002E-2</v>
      </c>
      <c r="J148" s="234">
        <v>40574</v>
      </c>
      <c r="K148" s="236">
        <v>270</v>
      </c>
      <c r="L148" s="236">
        <v>335.7142857</v>
      </c>
      <c r="M148" s="236">
        <v>335.7142857</v>
      </c>
      <c r="N148" s="236">
        <v>15.47619048</v>
      </c>
      <c r="O148" s="236">
        <v>84.285714290000001</v>
      </c>
      <c r="P148" s="236">
        <v>435.47619049999997</v>
      </c>
      <c r="Q148" s="239">
        <v>4.6699999999999998E-2</v>
      </c>
      <c r="S148" s="234">
        <v>40574</v>
      </c>
      <c r="T148" s="236">
        <v>468.18181820000001</v>
      </c>
      <c r="U148" s="236">
        <v>429.80769229999999</v>
      </c>
      <c r="V148" s="236">
        <v>429.80769229999999</v>
      </c>
      <c r="W148" s="236">
        <v>24.652777780000001</v>
      </c>
      <c r="X148" s="236">
        <v>115.2</v>
      </c>
      <c r="Y148" s="236">
        <v>569.6604701</v>
      </c>
      <c r="Z148" s="239">
        <v>6.1800000000000001E-2</v>
      </c>
      <c r="AB148" s="237">
        <v>40574</v>
      </c>
      <c r="AC148" s="236">
        <v>482.95454549999999</v>
      </c>
      <c r="AD148" s="236">
        <v>503.125</v>
      </c>
      <c r="AE148" s="1">
        <v>7.8200000000000006E-2</v>
      </c>
      <c r="AF148" s="236">
        <v>467.5</v>
      </c>
      <c r="AG148" s="236">
        <v>515.625</v>
      </c>
    </row>
    <row r="149" spans="1:33" ht="14.45" x14ac:dyDescent="0.35">
      <c r="A149" s="234">
        <v>40602</v>
      </c>
      <c r="B149" s="235">
        <v>356.85483870000002</v>
      </c>
      <c r="C149" s="235">
        <v>378.03977270000001</v>
      </c>
      <c r="D149" s="235"/>
      <c r="E149" s="234">
        <v>40602</v>
      </c>
      <c r="F149" s="1">
        <v>5.3999999999999999E-2</v>
      </c>
      <c r="G149" s="1">
        <v>4.2999999999999997E-2</v>
      </c>
      <c r="H149" s="1">
        <v>5.3400000000000003E-2</v>
      </c>
      <c r="J149" s="234">
        <v>40602</v>
      </c>
      <c r="K149" s="236">
        <v>272.22000000000003</v>
      </c>
      <c r="L149" s="236">
        <v>320.31</v>
      </c>
      <c r="M149" s="236">
        <v>320.3125</v>
      </c>
      <c r="N149" s="236">
        <v>6.7708333329999997</v>
      </c>
      <c r="O149" s="236">
        <v>81.5</v>
      </c>
      <c r="P149" s="236">
        <v>408.58333329999999</v>
      </c>
      <c r="Q149" s="239">
        <v>4.4400000000000002E-2</v>
      </c>
      <c r="S149" s="234">
        <v>40602</v>
      </c>
      <c r="T149" s="236">
        <v>398.13</v>
      </c>
      <c r="U149" s="236">
        <v>381.15</v>
      </c>
      <c r="V149" s="236">
        <v>381.15384619999998</v>
      </c>
      <c r="W149" s="236">
        <v>10.28645833</v>
      </c>
      <c r="X149" s="236">
        <v>103.4153846</v>
      </c>
      <c r="Y149" s="236">
        <v>494.85568910000001</v>
      </c>
      <c r="Z149" s="239">
        <v>5.3400000000000003E-2</v>
      </c>
      <c r="AB149" s="238">
        <v>40602</v>
      </c>
      <c r="AC149" s="236">
        <v>459.72222219999998</v>
      </c>
      <c r="AD149" s="236">
        <v>504.16666670000001</v>
      </c>
      <c r="AE149" s="1">
        <v>7.6999999999999999E-2</v>
      </c>
      <c r="AF149" s="236">
        <v>466.66666670000001</v>
      </c>
      <c r="AG149" s="236">
        <v>535.7142857</v>
      </c>
    </row>
    <row r="150" spans="1:33" ht="14.45" x14ac:dyDescent="0.35">
      <c r="A150" s="234">
        <v>40633</v>
      </c>
      <c r="B150" s="235">
        <v>385.315</v>
      </c>
      <c r="C150" s="235">
        <v>413.46491229999998</v>
      </c>
      <c r="D150" s="235"/>
      <c r="E150" s="234">
        <v>40633</v>
      </c>
      <c r="F150" s="1">
        <v>5.8799999999999998E-2</v>
      </c>
      <c r="G150" s="1">
        <v>3.9699999999999999E-2</v>
      </c>
      <c r="H150" s="1">
        <v>6.2300000000000001E-2</v>
      </c>
      <c r="J150" s="234">
        <v>40633</v>
      </c>
      <c r="K150" s="236">
        <v>250</v>
      </c>
      <c r="L150" s="236">
        <v>304.81</v>
      </c>
      <c r="M150" s="236">
        <v>304.80769229999999</v>
      </c>
      <c r="N150" s="236">
        <v>5.092592593</v>
      </c>
      <c r="O150" s="236">
        <v>66.888888890000004</v>
      </c>
      <c r="P150" s="236">
        <v>376.78917380000001</v>
      </c>
      <c r="Q150" s="239">
        <v>4.1500000000000002E-2</v>
      </c>
      <c r="S150" s="234">
        <v>40633</v>
      </c>
      <c r="T150" s="236">
        <v>377.68</v>
      </c>
      <c r="U150" s="236">
        <v>429.61</v>
      </c>
      <c r="V150" s="236">
        <v>429.60526320000002</v>
      </c>
      <c r="W150" s="236">
        <v>20.833333329999999</v>
      </c>
      <c r="X150" s="236">
        <v>109.2894737</v>
      </c>
      <c r="Y150" s="236">
        <v>559.72807020000005</v>
      </c>
      <c r="Z150" s="239">
        <v>5.9400000000000001E-2</v>
      </c>
      <c r="AB150" s="237">
        <v>40633</v>
      </c>
      <c r="AC150" s="236">
        <v>468.51851850000003</v>
      </c>
      <c r="AD150" s="236">
        <v>509.375</v>
      </c>
      <c r="AE150" s="1">
        <v>7.7100000000000002E-2</v>
      </c>
      <c r="AF150" s="236">
        <v>505</v>
      </c>
      <c r="AG150" s="236">
        <v>522.72727269999996</v>
      </c>
    </row>
    <row r="151" spans="1:33" ht="14.45" x14ac:dyDescent="0.35">
      <c r="A151" s="234">
        <v>40663</v>
      </c>
      <c r="B151" s="235">
        <v>355</v>
      </c>
      <c r="C151" s="235">
        <v>413.80434780000002</v>
      </c>
      <c r="D151" s="235"/>
      <c r="E151" s="234">
        <v>40663</v>
      </c>
      <c r="F151" s="1">
        <v>5.8400000000000001E-2</v>
      </c>
      <c r="G151" s="1">
        <v>4.1099999999999998E-2</v>
      </c>
      <c r="H151" s="1">
        <v>5.8599999999999999E-2</v>
      </c>
      <c r="J151" s="234">
        <v>40663</v>
      </c>
      <c r="K151" s="236">
        <v>240</v>
      </c>
      <c r="L151" s="236">
        <v>293.75</v>
      </c>
      <c r="M151" s="236">
        <v>293.75</v>
      </c>
      <c r="N151" s="236">
        <v>12.5</v>
      </c>
      <c r="O151" s="236">
        <v>91.75</v>
      </c>
      <c r="P151" s="236">
        <v>398</v>
      </c>
      <c r="Q151" s="239">
        <v>4.2599999999999999E-2</v>
      </c>
      <c r="S151" s="234">
        <v>40663</v>
      </c>
      <c r="T151" s="236">
        <v>365.63</v>
      </c>
      <c r="U151" s="236">
        <v>421.28</v>
      </c>
      <c r="V151" s="236">
        <v>421.28205129999998</v>
      </c>
      <c r="W151" s="236">
        <v>23.5042735</v>
      </c>
      <c r="X151" s="236">
        <v>112.0769231</v>
      </c>
      <c r="Y151" s="236">
        <v>556.86324790000003</v>
      </c>
      <c r="Z151" s="239">
        <v>5.8700000000000002E-2</v>
      </c>
      <c r="AB151" s="238">
        <v>40663</v>
      </c>
      <c r="AC151" s="236">
        <v>463.0434783</v>
      </c>
      <c r="AD151" s="236">
        <v>508.52272729999999</v>
      </c>
      <c r="AE151" s="1">
        <v>7.7700000000000005E-2</v>
      </c>
      <c r="AF151" s="236">
        <v>483.33333329999999</v>
      </c>
      <c r="AG151" s="236">
        <v>517.85714289999999</v>
      </c>
    </row>
    <row r="152" spans="1:33" ht="14.45" x14ac:dyDescent="0.35">
      <c r="A152" s="234">
        <v>40694</v>
      </c>
      <c r="B152" s="235">
        <v>377.8658537</v>
      </c>
      <c r="C152" s="235">
        <v>403.0743243</v>
      </c>
      <c r="D152" s="235"/>
      <c r="E152" s="234">
        <v>40694</v>
      </c>
      <c r="F152" s="1">
        <v>5.5399999999999998E-2</v>
      </c>
      <c r="G152" s="1">
        <v>4.7600000000000003E-2</v>
      </c>
      <c r="H152" s="1">
        <v>5.7000000000000002E-2</v>
      </c>
      <c r="J152" s="234">
        <v>40694</v>
      </c>
      <c r="K152" s="236">
        <v>279.17</v>
      </c>
      <c r="L152" s="236">
        <v>308.33</v>
      </c>
      <c r="M152" s="236">
        <v>308.33333329999999</v>
      </c>
      <c r="N152" s="236">
        <v>6.9444444440000002</v>
      </c>
      <c r="O152" s="236">
        <v>87.888888890000004</v>
      </c>
      <c r="P152" s="236">
        <v>403.16666670000001</v>
      </c>
      <c r="Q152" s="239">
        <v>4.2999999999999997E-2</v>
      </c>
      <c r="S152" s="234">
        <v>40694</v>
      </c>
      <c r="T152" s="236">
        <v>389.84</v>
      </c>
      <c r="U152" s="236">
        <v>407.96</v>
      </c>
      <c r="V152" s="236">
        <v>407.962963</v>
      </c>
      <c r="W152" s="236">
        <v>20.524691359999998</v>
      </c>
      <c r="X152" s="236">
        <v>106.4259259</v>
      </c>
      <c r="Y152" s="236">
        <v>534.91358019999996</v>
      </c>
      <c r="Z152" s="239">
        <v>5.6399999999999999E-2</v>
      </c>
      <c r="AB152" s="237">
        <v>40694</v>
      </c>
      <c r="AC152" s="236">
        <v>465.97222219999998</v>
      </c>
      <c r="AD152" s="236">
        <v>492.04545450000001</v>
      </c>
      <c r="AE152" s="1">
        <v>7.4099999999999999E-2</v>
      </c>
      <c r="AF152" s="236">
        <v>500</v>
      </c>
      <c r="AG152" s="236">
        <v>485.7142857</v>
      </c>
    </row>
    <row r="153" spans="1:33" ht="14.45" x14ac:dyDescent="0.35">
      <c r="A153" s="234">
        <v>40724</v>
      </c>
      <c r="B153" s="235">
        <v>354.53125</v>
      </c>
      <c r="C153" s="235">
        <v>428.75</v>
      </c>
      <c r="D153" s="235"/>
      <c r="E153" s="234">
        <v>40724</v>
      </c>
      <c r="F153" s="1">
        <v>6.0499999999999998E-2</v>
      </c>
      <c r="G153" s="1">
        <v>4.3900000000000002E-2</v>
      </c>
      <c r="H153" s="1">
        <v>6.54E-2</v>
      </c>
      <c r="J153" s="234">
        <v>40724</v>
      </c>
      <c r="K153" s="236">
        <v>212.5</v>
      </c>
      <c r="L153" s="236">
        <v>326.39</v>
      </c>
      <c r="M153" s="236">
        <v>326.38888889999998</v>
      </c>
      <c r="N153" s="236">
        <v>16.666666670000001</v>
      </c>
      <c r="O153" s="236">
        <v>86.111111109999996</v>
      </c>
      <c r="P153" s="236">
        <v>429.16666670000001</v>
      </c>
      <c r="Q153" s="239">
        <v>4.5699999999999998E-2</v>
      </c>
      <c r="S153" s="234">
        <v>40724</v>
      </c>
      <c r="T153" s="236">
        <v>410.15</v>
      </c>
      <c r="U153" s="236">
        <v>454.75</v>
      </c>
      <c r="V153" s="236">
        <v>454.75</v>
      </c>
      <c r="W153" s="236">
        <v>33.064516130000001</v>
      </c>
      <c r="X153" s="236">
        <v>113.33333330000001</v>
      </c>
      <c r="Y153" s="236">
        <v>601.14784950000001</v>
      </c>
      <c r="Z153" s="239">
        <v>6.2700000000000006E-2</v>
      </c>
      <c r="AB153" s="238">
        <v>40724</v>
      </c>
      <c r="AC153" s="236">
        <v>462.5</v>
      </c>
      <c r="AD153" s="236">
        <v>482.89473679999998</v>
      </c>
      <c r="AE153" s="1">
        <v>7.0199999999999999E-2</v>
      </c>
      <c r="AF153" s="236">
        <v>468.75</v>
      </c>
      <c r="AG153" s="236">
        <v>450</v>
      </c>
    </row>
    <row r="154" spans="1:33" ht="14.45" x14ac:dyDescent="0.35">
      <c r="A154" s="234">
        <v>40755</v>
      </c>
      <c r="B154" s="235">
        <v>407.73809519999998</v>
      </c>
      <c r="C154" s="235">
        <v>490.54054050000002</v>
      </c>
      <c r="D154" s="235"/>
      <c r="E154" s="234">
        <v>40755</v>
      </c>
      <c r="F154" s="1">
        <v>6.6799999999999998E-2</v>
      </c>
      <c r="G154" s="1">
        <v>4.6699999999999998E-2</v>
      </c>
      <c r="H154" s="1">
        <v>7.1199999999999999E-2</v>
      </c>
      <c r="J154" s="234">
        <v>40755</v>
      </c>
      <c r="K154" s="236">
        <v>191.67</v>
      </c>
      <c r="L154" s="236">
        <v>350</v>
      </c>
      <c r="M154" s="236">
        <v>350</v>
      </c>
      <c r="N154" s="236">
        <v>31.944444440000002</v>
      </c>
      <c r="O154" s="236">
        <v>91.666666669999998</v>
      </c>
      <c r="P154" s="236">
        <v>473.61111110000002</v>
      </c>
      <c r="Q154" s="239">
        <v>5.0200000000000002E-2</v>
      </c>
      <c r="S154" s="234">
        <v>40755</v>
      </c>
      <c r="T154" s="236">
        <v>476.14</v>
      </c>
      <c r="U154" s="236">
        <v>513.6</v>
      </c>
      <c r="V154" s="236">
        <v>513.60294120000003</v>
      </c>
      <c r="W154" s="236">
        <v>41.176470590000001</v>
      </c>
      <c r="X154" s="236">
        <v>116.91176470000001</v>
      </c>
      <c r="Y154" s="236">
        <v>671.69117649999998</v>
      </c>
      <c r="Z154" s="239">
        <v>7.0000000000000007E-2</v>
      </c>
      <c r="AB154" s="237">
        <v>40755</v>
      </c>
      <c r="AC154" s="236">
        <v>460.9375</v>
      </c>
      <c r="AD154" s="236">
        <v>503.125</v>
      </c>
      <c r="AE154" s="1">
        <v>7.2300000000000003E-2</v>
      </c>
      <c r="AF154" s="236">
        <v>468.75</v>
      </c>
      <c r="AG154" s="236">
        <v>528.57142859999999</v>
      </c>
    </row>
    <row r="155" spans="1:33" ht="14.45" x14ac:dyDescent="0.35">
      <c r="A155" s="234">
        <v>40786</v>
      </c>
      <c r="B155" s="235">
        <v>381.25</v>
      </c>
      <c r="C155" s="235">
        <v>480</v>
      </c>
      <c r="D155" s="235"/>
      <c r="E155" s="234">
        <v>40786</v>
      </c>
      <c r="F155" s="1">
        <v>7.2099999999999997E-2</v>
      </c>
      <c r="G155" s="1">
        <v>5.0700000000000002E-2</v>
      </c>
      <c r="H155" s="1">
        <v>6.8400000000000002E-2</v>
      </c>
      <c r="J155" s="234">
        <v>40786</v>
      </c>
      <c r="K155" s="236">
        <v>200</v>
      </c>
      <c r="L155" s="236">
        <v>341.67</v>
      </c>
      <c r="M155" s="236">
        <v>341.66666670000001</v>
      </c>
      <c r="N155" s="236">
        <v>22.222222219999999</v>
      </c>
      <c r="O155" s="236">
        <v>84.666666669999998</v>
      </c>
      <c r="P155" s="236">
        <v>448.55555559999999</v>
      </c>
      <c r="Q155" s="239">
        <v>4.8000000000000001E-2</v>
      </c>
      <c r="S155" s="234">
        <v>40786</v>
      </c>
      <c r="T155" s="236">
        <v>485</v>
      </c>
      <c r="U155" s="236">
        <v>547.5</v>
      </c>
      <c r="V155" s="236">
        <v>547.5</v>
      </c>
      <c r="W155" s="236">
        <v>71.666666669999998</v>
      </c>
      <c r="X155" s="236">
        <v>113</v>
      </c>
      <c r="Y155" s="236">
        <v>732.16666669999995</v>
      </c>
      <c r="Z155" s="239">
        <v>7.6499999999999999E-2</v>
      </c>
      <c r="AB155" s="238">
        <v>40786</v>
      </c>
      <c r="AC155" s="236">
        <v>500</v>
      </c>
      <c r="AD155" s="236">
        <v>511.11111110000002</v>
      </c>
      <c r="AE155" s="1">
        <v>7.3700000000000002E-2</v>
      </c>
      <c r="AF155" s="236">
        <v>550</v>
      </c>
      <c r="AG155" s="236">
        <v>585.7142857</v>
      </c>
    </row>
    <row r="156" spans="1:33" ht="14.45" x14ac:dyDescent="0.35">
      <c r="A156" s="234">
        <v>40816</v>
      </c>
      <c r="B156" s="235">
        <v>431.94444440000001</v>
      </c>
      <c r="C156" s="235">
        <v>566.66666669999995</v>
      </c>
      <c r="D156" s="235"/>
      <c r="E156" s="234">
        <v>40816</v>
      </c>
      <c r="F156" s="1">
        <v>7.9899999999999999E-2</v>
      </c>
      <c r="G156" s="1">
        <v>6.2600000000000003E-2</v>
      </c>
      <c r="H156" s="1">
        <v>8.6800000000000002E-2</v>
      </c>
      <c r="J156" s="234">
        <v>40816</v>
      </c>
      <c r="K156" s="236" t="s">
        <v>218</v>
      </c>
      <c r="L156" s="236">
        <v>425</v>
      </c>
      <c r="M156" s="236">
        <v>425</v>
      </c>
      <c r="N156" s="236">
        <v>62.5</v>
      </c>
      <c r="O156" s="236">
        <v>81.75</v>
      </c>
      <c r="P156" s="236">
        <v>569.25</v>
      </c>
      <c r="Q156" s="239">
        <v>5.9227500000000002E-2</v>
      </c>
      <c r="S156" s="234">
        <v>40816</v>
      </c>
      <c r="T156" s="236">
        <v>544.64</v>
      </c>
      <c r="U156" s="236">
        <v>592.04999999999995</v>
      </c>
      <c r="V156" s="236">
        <v>592.04545450000001</v>
      </c>
      <c r="W156" s="236">
        <v>109.0909091</v>
      </c>
      <c r="X156" s="236">
        <v>113.1818182</v>
      </c>
      <c r="Y156" s="236">
        <v>814.31818180000005</v>
      </c>
      <c r="Z156" s="239">
        <v>8.3683636000000006E-2</v>
      </c>
      <c r="AB156" s="237">
        <v>40816</v>
      </c>
      <c r="AC156" s="236">
        <v>508.33333329999999</v>
      </c>
      <c r="AD156" s="236">
        <v>541.66666669999995</v>
      </c>
      <c r="AE156" s="1">
        <v>7.8799999999999995E-2</v>
      </c>
      <c r="AF156" s="236">
        <v>564.2857143</v>
      </c>
      <c r="AG156" s="236">
        <v>577.77777779999997</v>
      </c>
    </row>
    <row r="157" spans="1:33" ht="14.45" x14ac:dyDescent="0.35">
      <c r="A157" s="234">
        <v>40847</v>
      </c>
      <c r="B157" s="235">
        <v>405.952381</v>
      </c>
      <c r="C157" s="235">
        <v>559.24</v>
      </c>
      <c r="D157" s="235"/>
      <c r="E157" s="234">
        <v>40847</v>
      </c>
      <c r="F157" s="1">
        <v>7.8799999999999995E-2</v>
      </c>
      <c r="G157" s="1">
        <v>5.3800000000000001E-2</v>
      </c>
      <c r="H157" s="1">
        <v>8.3400000000000002E-2</v>
      </c>
      <c r="J157" s="234">
        <v>40847</v>
      </c>
      <c r="K157" s="236">
        <v>277.5</v>
      </c>
      <c r="L157" s="236">
        <v>408.33</v>
      </c>
      <c r="M157" s="236">
        <v>408.33333329999999</v>
      </c>
      <c r="N157" s="236">
        <v>72.222222220000006</v>
      </c>
      <c r="O157" s="236">
        <v>82</v>
      </c>
      <c r="P157" s="236">
        <v>562.55555560000005</v>
      </c>
      <c r="Q157" s="239">
        <v>5.96E-2</v>
      </c>
      <c r="S157" s="234">
        <v>40847</v>
      </c>
      <c r="T157" s="236">
        <v>576.55999999999995</v>
      </c>
      <c r="U157" s="236">
        <v>625</v>
      </c>
      <c r="V157" s="236">
        <v>625</v>
      </c>
      <c r="W157" s="236">
        <v>138.88888890000001</v>
      </c>
      <c r="X157" s="236">
        <v>100.75</v>
      </c>
      <c r="Y157" s="236">
        <v>864.63888889999998</v>
      </c>
      <c r="Z157" s="239">
        <v>8.8800000000000004E-2</v>
      </c>
      <c r="AB157" s="238">
        <v>40847</v>
      </c>
      <c r="AC157" s="236">
        <v>536.36363640000002</v>
      </c>
      <c r="AD157" s="236">
        <v>550</v>
      </c>
      <c r="AE157" s="1">
        <v>7.7100000000000002E-2</v>
      </c>
      <c r="AF157" s="236">
        <v>538.88888889999998</v>
      </c>
      <c r="AG157" s="236">
        <v>550</v>
      </c>
    </row>
    <row r="158" spans="1:33" ht="14.45" x14ac:dyDescent="0.35">
      <c r="A158" s="234">
        <v>40877</v>
      </c>
      <c r="B158" s="235">
        <v>459.73684209999999</v>
      </c>
      <c r="C158" s="235">
        <v>496.2746305</v>
      </c>
      <c r="D158" s="235"/>
      <c r="E158" s="234">
        <v>40877</v>
      </c>
      <c r="F158" s="1">
        <v>7.0499999999999993E-2</v>
      </c>
      <c r="G158" s="1">
        <v>4.9599999999999998E-2</v>
      </c>
      <c r="H158" s="1">
        <v>7.22E-2</v>
      </c>
      <c r="J158" s="234">
        <v>40877</v>
      </c>
      <c r="K158" s="236">
        <v>262.5</v>
      </c>
      <c r="L158" s="236">
        <v>335</v>
      </c>
      <c r="M158" s="236">
        <v>335</v>
      </c>
      <c r="N158" s="236">
        <v>46.666666669999998</v>
      </c>
      <c r="O158" s="236">
        <v>57</v>
      </c>
      <c r="P158" s="236">
        <v>438.66666670000001</v>
      </c>
      <c r="Q158" s="239">
        <v>4.8099999999999997E-2</v>
      </c>
      <c r="S158" s="234">
        <v>40877</v>
      </c>
      <c r="T158" s="236">
        <v>494.44</v>
      </c>
      <c r="U158" s="236">
        <v>515.97</v>
      </c>
      <c r="V158" s="236">
        <v>515.97222220000003</v>
      </c>
      <c r="W158" s="236">
        <v>81.481481479999999</v>
      </c>
      <c r="X158" s="236">
        <v>84.555555560000002</v>
      </c>
      <c r="Y158" s="236">
        <v>682.00925930000005</v>
      </c>
      <c r="Z158" s="239">
        <v>7.3599999999999999E-2</v>
      </c>
      <c r="AB158" s="237">
        <v>40877</v>
      </c>
      <c r="AC158" s="236">
        <v>544.23076920000005</v>
      </c>
      <c r="AD158" s="236">
        <v>556.25</v>
      </c>
      <c r="AE158" s="1">
        <v>8.09E-2</v>
      </c>
      <c r="AF158" s="236">
        <v>558.33333330000005</v>
      </c>
      <c r="AG158" s="236">
        <v>571.875</v>
      </c>
    </row>
    <row r="159" spans="1:33" ht="14.45" x14ac:dyDescent="0.35">
      <c r="A159" s="234">
        <v>40908</v>
      </c>
      <c r="B159" s="235">
        <v>451.31578949999999</v>
      </c>
      <c r="C159" s="235">
        <v>490.38461539999997</v>
      </c>
      <c r="D159" s="235"/>
      <c r="E159" s="234">
        <v>40908</v>
      </c>
      <c r="F159" s="1">
        <v>6.83E-2</v>
      </c>
      <c r="G159" s="1">
        <v>4.48E-2</v>
      </c>
      <c r="H159" s="1">
        <v>7.0099999999999996E-2</v>
      </c>
      <c r="J159" s="234">
        <v>40908</v>
      </c>
      <c r="K159" s="236">
        <v>258.33</v>
      </c>
      <c r="L159" s="236">
        <v>312.5</v>
      </c>
      <c r="M159" s="236">
        <v>312.5</v>
      </c>
      <c r="N159" s="236">
        <v>37.5</v>
      </c>
      <c r="O159" s="236">
        <v>47</v>
      </c>
      <c r="P159" s="236">
        <v>397</v>
      </c>
      <c r="Q159" s="239">
        <v>4.4305511999999998E-2</v>
      </c>
      <c r="S159" s="234">
        <v>40908</v>
      </c>
      <c r="T159" s="236">
        <v>545.83000000000004</v>
      </c>
      <c r="U159" s="236">
        <v>518.33000000000004</v>
      </c>
      <c r="V159" s="236">
        <v>518.33333330000005</v>
      </c>
      <c r="W159" s="236">
        <v>64.444444439999998</v>
      </c>
      <c r="X159" s="236">
        <v>87</v>
      </c>
      <c r="Y159" s="236">
        <v>669.77777779999997</v>
      </c>
      <c r="Z159" s="239">
        <v>7.2008339000000005E-2</v>
      </c>
      <c r="AB159" s="238">
        <v>40908</v>
      </c>
      <c r="AC159" s="236">
        <v>533.33333330000005</v>
      </c>
      <c r="AD159" s="236">
        <v>562.5</v>
      </c>
      <c r="AE159" s="1">
        <v>7.9500000000000001E-2</v>
      </c>
      <c r="AF159" s="236">
        <v>542.85714289999999</v>
      </c>
      <c r="AG159" s="236">
        <v>575</v>
      </c>
    </row>
    <row r="160" spans="1:33" ht="14.45" x14ac:dyDescent="0.35">
      <c r="A160" s="234">
        <v>40939</v>
      </c>
      <c r="B160" s="235">
        <v>394.0789474</v>
      </c>
      <c r="C160" s="235">
        <v>500.83333329999999</v>
      </c>
      <c r="D160" s="235"/>
      <c r="E160" s="234">
        <v>40939</v>
      </c>
      <c r="F160" s="1">
        <v>7.0800000000000002E-2</v>
      </c>
      <c r="G160" s="1">
        <v>4.3099999999999999E-2</v>
      </c>
      <c r="H160" s="1">
        <v>7.3300000000000004E-2</v>
      </c>
      <c r="J160" s="234">
        <v>40939</v>
      </c>
      <c r="K160" s="236">
        <v>245</v>
      </c>
      <c r="L160" s="236">
        <v>320.83</v>
      </c>
      <c r="M160" s="236">
        <v>320.83333329999999</v>
      </c>
      <c r="N160" s="236">
        <v>33.333333330000002</v>
      </c>
      <c r="O160" s="236">
        <v>44</v>
      </c>
      <c r="P160" s="236">
        <v>398.16666670000001</v>
      </c>
      <c r="Q160" s="239">
        <v>4.4499999999999998E-2</v>
      </c>
      <c r="S160" s="234">
        <v>40939</v>
      </c>
      <c r="T160" s="236">
        <v>545</v>
      </c>
      <c r="U160" s="236">
        <v>537.5</v>
      </c>
      <c r="V160" s="236">
        <v>537.5</v>
      </c>
      <c r="W160" s="236">
        <v>61.842105259999997</v>
      </c>
      <c r="X160" s="236">
        <v>83.736842109999998</v>
      </c>
      <c r="Y160" s="236">
        <v>683.07894739999995</v>
      </c>
      <c r="Z160" s="239">
        <v>7.3999999999999996E-2</v>
      </c>
      <c r="AB160" s="237">
        <v>40939</v>
      </c>
      <c r="AC160" s="236">
        <v>535.7142857</v>
      </c>
      <c r="AD160" s="236">
        <v>571.875</v>
      </c>
      <c r="AE160" s="1">
        <v>8.1000000000000003E-2</v>
      </c>
      <c r="AF160" s="236">
        <v>525</v>
      </c>
      <c r="AG160" s="236">
        <v>562.5</v>
      </c>
    </row>
    <row r="161" spans="1:33" ht="14.45" x14ac:dyDescent="0.35">
      <c r="A161" s="234">
        <v>40968</v>
      </c>
      <c r="B161" s="235">
        <v>361.47058820000001</v>
      </c>
      <c r="C161" s="235">
        <v>442.77173909999999</v>
      </c>
      <c r="D161" s="235"/>
      <c r="E161" s="234">
        <v>40968</v>
      </c>
      <c r="F161" s="1">
        <v>6.3299999999999995E-2</v>
      </c>
      <c r="G161" s="1">
        <v>4.48E-2</v>
      </c>
      <c r="H161" s="1">
        <v>6.5500000000000003E-2</v>
      </c>
      <c r="J161" s="234">
        <v>40968</v>
      </c>
      <c r="K161" s="236">
        <v>242.05</v>
      </c>
      <c r="L161" s="236">
        <v>314.29000000000002</v>
      </c>
      <c r="M161" s="236">
        <v>314.2857143</v>
      </c>
      <c r="N161" s="236">
        <v>25</v>
      </c>
      <c r="O161" s="236">
        <v>49</v>
      </c>
      <c r="P161" s="236">
        <v>388.2857143</v>
      </c>
      <c r="Q161" s="239">
        <v>4.41E-2</v>
      </c>
      <c r="S161" s="234">
        <v>40968</v>
      </c>
      <c r="T161" s="236">
        <v>388</v>
      </c>
      <c r="U161" s="236">
        <v>458.23</v>
      </c>
      <c r="V161" s="236">
        <v>458.22580649999998</v>
      </c>
      <c r="W161" s="236">
        <v>54.464285709999999</v>
      </c>
      <c r="X161" s="236">
        <v>69.5</v>
      </c>
      <c r="Y161" s="236">
        <v>582.19009219999998</v>
      </c>
      <c r="Z161" s="239">
        <v>6.4000000000000001E-2</v>
      </c>
      <c r="AB161" s="238">
        <v>40968</v>
      </c>
      <c r="AC161" s="236">
        <v>537.5</v>
      </c>
      <c r="AD161" s="236">
        <v>570.83333330000005</v>
      </c>
      <c r="AE161" s="1">
        <v>7.7799999999999994E-2</v>
      </c>
      <c r="AF161" s="236">
        <v>495</v>
      </c>
      <c r="AG161" s="236">
        <v>518.75</v>
      </c>
    </row>
    <row r="162" spans="1:33" ht="14.45" x14ac:dyDescent="0.35">
      <c r="A162" s="234">
        <v>40999</v>
      </c>
      <c r="B162" s="235">
        <v>387.5</v>
      </c>
      <c r="C162" s="235">
        <v>453.87931029999999</v>
      </c>
      <c r="D162" s="235"/>
      <c r="E162" s="234">
        <v>40999</v>
      </c>
      <c r="F162" s="1">
        <v>6.1100000000000002E-2</v>
      </c>
      <c r="G162" s="1">
        <v>4.2700000000000002E-2</v>
      </c>
      <c r="H162" s="1">
        <v>6.1499999999999999E-2</v>
      </c>
      <c r="J162" s="234">
        <v>40999</v>
      </c>
      <c r="K162" s="236">
        <v>240.63</v>
      </c>
      <c r="L162" s="236">
        <v>329.55</v>
      </c>
      <c r="M162" s="236">
        <v>329.54545450000001</v>
      </c>
      <c r="N162" s="236">
        <v>28.787878790000001</v>
      </c>
      <c r="O162" s="236">
        <v>49.909090910000003</v>
      </c>
      <c r="P162" s="236">
        <v>408.24242420000002</v>
      </c>
      <c r="Q162" s="239">
        <v>4.5546363999999999E-2</v>
      </c>
      <c r="S162" s="234">
        <v>40999</v>
      </c>
      <c r="T162" s="236">
        <v>441.67</v>
      </c>
      <c r="U162" s="236">
        <v>443.6</v>
      </c>
      <c r="V162" s="236">
        <v>443.59756099999998</v>
      </c>
      <c r="W162" s="236">
        <v>43.486991869999997</v>
      </c>
      <c r="X162" s="236">
        <v>78</v>
      </c>
      <c r="Y162" s="236">
        <v>565.08455279999998</v>
      </c>
      <c r="Z162" s="239">
        <v>6.1232439E-2</v>
      </c>
      <c r="AB162" s="237">
        <v>40999</v>
      </c>
      <c r="AC162" s="236">
        <v>515</v>
      </c>
      <c r="AD162" s="236">
        <v>590.625</v>
      </c>
      <c r="AE162" s="1">
        <v>7.5899999999999995E-2</v>
      </c>
      <c r="AF162" s="236">
        <v>484.375</v>
      </c>
      <c r="AG162" s="236">
        <v>530</v>
      </c>
    </row>
    <row r="163" spans="1:33" ht="14.45" x14ac:dyDescent="0.35">
      <c r="A163" s="234">
        <v>41029</v>
      </c>
      <c r="B163" s="235">
        <v>364.85294119999998</v>
      </c>
      <c r="C163" s="235">
        <v>497.58064519999999</v>
      </c>
      <c r="D163" s="235"/>
      <c r="E163" s="234">
        <v>41029</v>
      </c>
      <c r="F163" s="1">
        <v>6.6400000000000001E-2</v>
      </c>
      <c r="G163" s="1">
        <v>4.99E-2</v>
      </c>
      <c r="H163" s="1">
        <v>6.6299999999999998E-2</v>
      </c>
      <c r="J163" s="234">
        <v>41029</v>
      </c>
      <c r="K163" s="236">
        <v>233.33</v>
      </c>
      <c r="L163" s="236">
        <v>350</v>
      </c>
      <c r="M163" s="236">
        <v>350</v>
      </c>
      <c r="N163" s="236">
        <v>26.38888889</v>
      </c>
      <c r="O163" s="236">
        <v>61.333333330000002</v>
      </c>
      <c r="P163" s="236">
        <v>437.72222219999998</v>
      </c>
      <c r="Q163" s="239">
        <v>4.8500000000000001E-2</v>
      </c>
      <c r="S163" s="234">
        <v>41029</v>
      </c>
      <c r="T163" s="236">
        <v>443</v>
      </c>
      <c r="U163" s="236">
        <v>471.99</v>
      </c>
      <c r="V163" s="236">
        <v>471.98529409999998</v>
      </c>
      <c r="W163" s="236">
        <v>41.421568630000003</v>
      </c>
      <c r="X163" s="236">
        <v>80.852941180000002</v>
      </c>
      <c r="Y163" s="236">
        <v>594.25980389999995</v>
      </c>
      <c r="Z163" s="239">
        <v>6.4799999999999996E-2</v>
      </c>
      <c r="AB163" s="238">
        <v>41029</v>
      </c>
      <c r="AC163" s="236">
        <v>539.2857143</v>
      </c>
      <c r="AD163" s="236">
        <v>560.7142857</v>
      </c>
      <c r="AE163" s="1">
        <v>7.5499999999999998E-2</v>
      </c>
      <c r="AF163" s="236">
        <v>530</v>
      </c>
      <c r="AG163" s="236">
        <v>537.5</v>
      </c>
    </row>
    <row r="164" spans="1:33" ht="14.45" x14ac:dyDescent="0.35">
      <c r="A164" s="234">
        <v>41060</v>
      </c>
      <c r="B164" s="235">
        <v>381.85714289999999</v>
      </c>
      <c r="C164" s="235">
        <v>498.44444440000001</v>
      </c>
      <c r="D164" s="235"/>
      <c r="E164" s="234">
        <v>41060</v>
      </c>
      <c r="F164" s="1">
        <v>6.6600000000000006E-2</v>
      </c>
      <c r="G164" s="1">
        <v>5.1299999999999998E-2</v>
      </c>
      <c r="H164" s="1">
        <v>6.7199999999999996E-2</v>
      </c>
      <c r="J164" s="234">
        <v>41060</v>
      </c>
      <c r="K164" s="236">
        <v>268.5</v>
      </c>
      <c r="L164" s="236">
        <v>385</v>
      </c>
      <c r="M164" s="236">
        <v>385</v>
      </c>
      <c r="N164" s="236">
        <v>35.416666669999998</v>
      </c>
      <c r="O164" s="236">
        <v>56.125</v>
      </c>
      <c r="P164" s="236">
        <v>476.54166670000001</v>
      </c>
      <c r="Q164" s="239">
        <v>5.1999999999999998E-2</v>
      </c>
      <c r="S164" s="234">
        <v>41060</v>
      </c>
      <c r="T164" s="236">
        <v>491.07</v>
      </c>
      <c r="U164" s="236">
        <v>513.39</v>
      </c>
      <c r="V164" s="236">
        <v>513.39285710000001</v>
      </c>
      <c r="W164" s="236">
        <v>43.452380949999998</v>
      </c>
      <c r="X164" s="236">
        <v>78</v>
      </c>
      <c r="Y164" s="236">
        <v>634.84523809999996</v>
      </c>
      <c r="Z164" s="239">
        <v>6.8599999999999994E-2</v>
      </c>
      <c r="AB164" s="237">
        <v>41060</v>
      </c>
      <c r="AC164" s="236">
        <v>540</v>
      </c>
      <c r="AD164" s="236">
        <v>589.77272730000004</v>
      </c>
      <c r="AE164" s="1">
        <v>7.8600000000000003E-2</v>
      </c>
      <c r="AF164" s="236">
        <v>537.5</v>
      </c>
      <c r="AG164" s="236">
        <v>566.66666669999995</v>
      </c>
    </row>
    <row r="165" spans="1:33" ht="14.45" x14ac:dyDescent="0.35">
      <c r="A165" s="234">
        <v>41090</v>
      </c>
      <c r="B165" s="235">
        <v>437.5</v>
      </c>
      <c r="C165" s="235">
        <v>515</v>
      </c>
      <c r="D165" s="235"/>
      <c r="E165" s="234">
        <v>41090</v>
      </c>
      <c r="F165" s="1">
        <v>7.1400000000000005E-2</v>
      </c>
      <c r="G165" s="1">
        <v>5.5300000000000002E-2</v>
      </c>
      <c r="H165" s="1">
        <v>7.51E-2</v>
      </c>
      <c r="J165" s="234">
        <v>41090</v>
      </c>
      <c r="K165" s="236">
        <v>258.33</v>
      </c>
      <c r="L165" s="236">
        <v>417.86</v>
      </c>
      <c r="M165" s="236">
        <v>417.85714289999999</v>
      </c>
      <c r="N165" s="236">
        <v>47.619047620000003</v>
      </c>
      <c r="O165" s="236">
        <v>67.285714290000001</v>
      </c>
      <c r="P165" s="236">
        <v>532.76190480000002</v>
      </c>
      <c r="Q165" s="239">
        <v>5.7500000000000002E-2</v>
      </c>
      <c r="S165" s="234">
        <v>41090</v>
      </c>
      <c r="T165" s="236">
        <v>515</v>
      </c>
      <c r="U165" s="236">
        <v>564</v>
      </c>
      <c r="V165" s="236">
        <v>564</v>
      </c>
      <c r="W165" s="236">
        <v>64.333333330000002</v>
      </c>
      <c r="X165" s="236">
        <v>83</v>
      </c>
      <c r="Y165" s="236">
        <v>711.33333330000005</v>
      </c>
      <c r="Z165" s="239">
        <v>7.5899999999999995E-2</v>
      </c>
      <c r="AB165" s="238">
        <v>41090</v>
      </c>
      <c r="AC165" s="236">
        <v>534.375</v>
      </c>
      <c r="AD165" s="236">
        <v>622.5</v>
      </c>
      <c r="AE165" s="1">
        <v>8.2299999999999998E-2</v>
      </c>
      <c r="AF165" s="236">
        <v>537.5</v>
      </c>
      <c r="AG165" s="236">
        <v>579.16666669999995</v>
      </c>
    </row>
    <row r="166" spans="1:33" ht="14.45" x14ac:dyDescent="0.35">
      <c r="A166" s="234">
        <v>41121</v>
      </c>
      <c r="B166" s="235">
        <v>358.33333329999999</v>
      </c>
      <c r="C166" s="235">
        <v>504.8913043</v>
      </c>
      <c r="D166" s="235"/>
      <c r="E166" s="234">
        <v>41121</v>
      </c>
      <c r="F166" s="1">
        <v>6.7599999999999993E-2</v>
      </c>
      <c r="G166" s="1">
        <v>4.6800000000000001E-2</v>
      </c>
      <c r="H166" s="1">
        <v>6.6699999999999995E-2</v>
      </c>
      <c r="J166" s="234">
        <v>41121</v>
      </c>
      <c r="K166" s="236">
        <v>222.5</v>
      </c>
      <c r="L166" s="236">
        <v>381.88</v>
      </c>
      <c r="M166" s="236">
        <v>381.875</v>
      </c>
      <c r="N166" s="236">
        <v>37.5</v>
      </c>
      <c r="O166" s="236">
        <v>62.375</v>
      </c>
      <c r="P166" s="236">
        <v>481.75</v>
      </c>
      <c r="Q166" s="239">
        <v>5.2299999999999999E-2</v>
      </c>
      <c r="S166" s="234">
        <v>41121</v>
      </c>
      <c r="T166" s="236">
        <v>481.25</v>
      </c>
      <c r="U166" s="236">
        <v>529.20000000000005</v>
      </c>
      <c r="V166" s="236">
        <v>529.19642859999999</v>
      </c>
      <c r="W166" s="236">
        <v>50</v>
      </c>
      <c r="X166" s="236">
        <v>83.357142859999996</v>
      </c>
      <c r="Y166" s="236">
        <v>662.55357140000001</v>
      </c>
      <c r="Z166" s="239">
        <v>7.1599999999999997E-2</v>
      </c>
      <c r="AB166" s="237">
        <v>41121</v>
      </c>
      <c r="AC166" s="236">
        <v>505</v>
      </c>
      <c r="AD166" s="236">
        <v>575</v>
      </c>
      <c r="AE166" s="1">
        <v>7.6399999999999996E-2</v>
      </c>
      <c r="AF166" s="236">
        <v>507.14285710000001</v>
      </c>
      <c r="AG166" s="236">
        <v>535</v>
      </c>
    </row>
    <row r="167" spans="1:33" ht="14.45" x14ac:dyDescent="0.35">
      <c r="A167" s="234">
        <v>41152</v>
      </c>
      <c r="B167" s="235">
        <v>354.16666670000001</v>
      </c>
      <c r="C167" s="235">
        <v>454.43548390000001</v>
      </c>
      <c r="D167" s="235"/>
      <c r="E167" s="234">
        <v>41152</v>
      </c>
      <c r="F167" s="1">
        <v>6.08E-2</v>
      </c>
      <c r="G167" s="1">
        <v>4.4999999999999998E-2</v>
      </c>
      <c r="H167" s="1">
        <v>6.2300000000000001E-2</v>
      </c>
      <c r="J167" s="234">
        <v>41152</v>
      </c>
      <c r="K167" s="236">
        <v>225</v>
      </c>
      <c r="L167" s="236">
        <v>329.17</v>
      </c>
      <c r="M167" s="236">
        <v>329.16666670000001</v>
      </c>
      <c r="N167" s="236">
        <v>22.222222219999999</v>
      </c>
      <c r="O167" s="236">
        <v>56</v>
      </c>
      <c r="P167" s="236">
        <v>407.38888889999998</v>
      </c>
      <c r="Q167" s="239">
        <v>4.53E-2</v>
      </c>
      <c r="S167" s="234">
        <v>41152</v>
      </c>
      <c r="T167" s="236">
        <v>425</v>
      </c>
      <c r="U167" s="236">
        <v>451.39</v>
      </c>
      <c r="V167" s="236">
        <v>451.38888889999998</v>
      </c>
      <c r="W167" s="236">
        <v>38.888888889999997</v>
      </c>
      <c r="X167" s="236">
        <v>76.192307690000007</v>
      </c>
      <c r="Y167" s="236">
        <v>566.47008549999998</v>
      </c>
      <c r="Z167" s="239">
        <v>6.1800000000000001E-2</v>
      </c>
      <c r="AB167" s="238">
        <v>41152</v>
      </c>
      <c r="AC167" s="236">
        <v>487.5</v>
      </c>
      <c r="AD167" s="236">
        <v>542.5</v>
      </c>
      <c r="AE167" s="1">
        <v>6.7500000000000004E-2</v>
      </c>
      <c r="AF167" s="236">
        <v>510.9375</v>
      </c>
      <c r="AG167" s="236">
        <v>516.25</v>
      </c>
    </row>
    <row r="168" spans="1:33" ht="14.45" x14ac:dyDescent="0.35">
      <c r="A168" s="234">
        <v>41182</v>
      </c>
      <c r="B168" s="235">
        <v>321.14583329999999</v>
      </c>
      <c r="C168" s="235">
        <v>425.0304878</v>
      </c>
      <c r="D168" s="235"/>
      <c r="E168" s="234">
        <v>41182</v>
      </c>
      <c r="F168" s="1">
        <v>5.8000000000000003E-2</v>
      </c>
      <c r="G168" s="1">
        <v>4.2599999999999999E-2</v>
      </c>
      <c r="H168" s="1">
        <v>6.0600000000000001E-2</v>
      </c>
      <c r="J168" s="234">
        <v>41182</v>
      </c>
      <c r="K168" s="236">
        <v>218.75</v>
      </c>
      <c r="L168" s="236">
        <v>315.63</v>
      </c>
      <c r="M168" s="236">
        <v>315.625</v>
      </c>
      <c r="N168" s="236">
        <v>11.97916667</v>
      </c>
      <c r="O168" s="236">
        <v>64.75</v>
      </c>
      <c r="P168" s="236">
        <v>392.35416670000001</v>
      </c>
      <c r="Q168" s="239">
        <v>4.3499999999999997E-2</v>
      </c>
      <c r="S168" s="234">
        <v>41182</v>
      </c>
      <c r="T168" s="236">
        <v>356.25</v>
      </c>
      <c r="U168" s="236">
        <v>428.81</v>
      </c>
      <c r="V168" s="236">
        <v>428.80681820000001</v>
      </c>
      <c r="W168" s="236">
        <v>25.087121209999999</v>
      </c>
      <c r="X168" s="236">
        <v>80.636363639999999</v>
      </c>
      <c r="Y168" s="236">
        <v>534.530303</v>
      </c>
      <c r="Z168" s="239">
        <v>5.79E-2</v>
      </c>
      <c r="AB168" s="237">
        <v>41182</v>
      </c>
      <c r="AC168" s="236">
        <v>510.71</v>
      </c>
      <c r="AD168" s="236">
        <v>551.7857143</v>
      </c>
      <c r="AE168" s="1">
        <v>6.8400000000000002E-2</v>
      </c>
      <c r="AF168" s="236">
        <v>475</v>
      </c>
      <c r="AG168" s="236">
        <v>521.42857140000001</v>
      </c>
    </row>
    <row r="169" spans="1:33" ht="14.45" x14ac:dyDescent="0.35">
      <c r="A169" s="234">
        <v>41213</v>
      </c>
      <c r="B169" s="235">
        <v>403.42590000000001</v>
      </c>
      <c r="C169" s="235">
        <v>448.95830000000001</v>
      </c>
      <c r="D169" s="235"/>
      <c r="E169" s="234">
        <v>41213</v>
      </c>
      <c r="F169" s="1">
        <v>6.0299999999999999E-2</v>
      </c>
      <c r="G169" s="1">
        <v>4.36E-2</v>
      </c>
      <c r="H169" s="1">
        <v>6.2600000000000003E-2</v>
      </c>
      <c r="J169" s="234">
        <v>41213</v>
      </c>
      <c r="K169" s="236">
        <v>231.25</v>
      </c>
      <c r="L169" s="236">
        <v>350</v>
      </c>
      <c r="M169" s="236">
        <v>350</v>
      </c>
      <c r="N169" s="236">
        <v>14.28571429</v>
      </c>
      <c r="O169" s="236">
        <v>72.142857140000004</v>
      </c>
      <c r="P169" s="236">
        <v>436.42857140000001</v>
      </c>
      <c r="Q169" s="239">
        <v>4.7800000000000002E-2</v>
      </c>
      <c r="S169" s="234">
        <v>41213</v>
      </c>
      <c r="T169" s="236">
        <v>475.42</v>
      </c>
      <c r="U169" s="236">
        <v>433.93</v>
      </c>
      <c r="V169" s="236">
        <v>433.92857140000001</v>
      </c>
      <c r="W169" s="236">
        <v>23.809523810000002</v>
      </c>
      <c r="X169" s="236">
        <v>89.968253970000006</v>
      </c>
      <c r="Y169" s="236">
        <v>547.70634919999998</v>
      </c>
      <c r="Z169" s="239">
        <v>5.9299999999999999E-2</v>
      </c>
      <c r="AB169" s="238">
        <v>41213</v>
      </c>
      <c r="AC169" s="236">
        <v>507.1429</v>
      </c>
      <c r="AD169" s="236">
        <v>546.875</v>
      </c>
      <c r="AE169" s="1">
        <v>7.6600000000000001E-2</v>
      </c>
      <c r="AF169" s="236" t="s">
        <v>2</v>
      </c>
      <c r="AG169" s="236">
        <v>541.66666669999995</v>
      </c>
    </row>
    <row r="170" spans="1:33" ht="14.45" x14ac:dyDescent="0.35">
      <c r="A170" s="234">
        <v>41243</v>
      </c>
      <c r="B170" s="235">
        <v>369.80769229999999</v>
      </c>
      <c r="C170" s="235">
        <v>453.32089550000001</v>
      </c>
      <c r="D170" s="235"/>
      <c r="E170" s="234">
        <v>41243</v>
      </c>
      <c r="F170" s="1">
        <v>6.0900000000000003E-2</v>
      </c>
      <c r="G170" s="1">
        <v>4.2900000000000001E-2</v>
      </c>
      <c r="H170" s="1">
        <v>6.3899999999999998E-2</v>
      </c>
      <c r="J170" s="234">
        <v>41243</v>
      </c>
      <c r="K170" s="236">
        <v>225</v>
      </c>
      <c r="L170" s="236">
        <v>336.11</v>
      </c>
      <c r="M170" s="236">
        <v>336.11111110000002</v>
      </c>
      <c r="N170" s="236">
        <v>18.518518520000001</v>
      </c>
      <c r="O170" s="236">
        <v>63.333333330000002</v>
      </c>
      <c r="P170" s="236">
        <v>417.962963</v>
      </c>
      <c r="Q170" s="239">
        <v>4.53E-2</v>
      </c>
      <c r="S170" s="234">
        <v>41243</v>
      </c>
      <c r="T170" s="236">
        <v>460.71</v>
      </c>
      <c r="U170" s="236">
        <v>471.39</v>
      </c>
      <c r="V170" s="236">
        <v>471.38888889999998</v>
      </c>
      <c r="W170" s="236">
        <v>34.25925926</v>
      </c>
      <c r="X170" s="236">
        <v>89.537037040000001</v>
      </c>
      <c r="Y170" s="236">
        <v>595.18518519999998</v>
      </c>
      <c r="Z170" s="239">
        <v>6.3700000000000007E-2</v>
      </c>
      <c r="AB170" s="237">
        <v>41243</v>
      </c>
      <c r="AC170" s="236">
        <v>506.25</v>
      </c>
      <c r="AD170" s="236">
        <v>544.79166669999995</v>
      </c>
      <c r="AE170" s="1">
        <v>7.5899999999999995E-2</v>
      </c>
      <c r="AF170" s="236" t="s">
        <v>2</v>
      </c>
      <c r="AG170" s="236">
        <v>545.83333330000005</v>
      </c>
    </row>
    <row r="171" spans="1:33" ht="14.45" x14ac:dyDescent="0.35">
      <c r="A171" s="234">
        <v>41274</v>
      </c>
      <c r="B171" s="235">
        <v>329.54545450000001</v>
      </c>
      <c r="C171" s="235">
        <v>451.74528299999997</v>
      </c>
      <c r="D171" s="235"/>
      <c r="E171" s="234">
        <v>41274</v>
      </c>
      <c r="F171" s="1">
        <v>5.8200000000000002E-2</v>
      </c>
      <c r="G171" s="1">
        <v>4.19E-2</v>
      </c>
      <c r="H171" s="1">
        <v>5.6899999999999999E-2</v>
      </c>
      <c r="J171" s="234">
        <v>41274</v>
      </c>
      <c r="K171" s="236">
        <v>241.67</v>
      </c>
      <c r="L171" s="236">
        <v>300</v>
      </c>
      <c r="M171" s="236">
        <v>300</v>
      </c>
      <c r="N171" s="236">
        <v>23.333333329999999</v>
      </c>
      <c r="O171" s="236">
        <v>54.4</v>
      </c>
      <c r="P171" s="236">
        <v>377.73333330000003</v>
      </c>
      <c r="Q171" s="239">
        <v>4.0399999999999998E-2</v>
      </c>
      <c r="S171" s="234">
        <v>41274</v>
      </c>
      <c r="T171" s="236">
        <v>400</v>
      </c>
      <c r="U171" s="236">
        <v>454.73</v>
      </c>
      <c r="V171" s="236">
        <v>454.72972970000001</v>
      </c>
      <c r="W171" s="236">
        <v>29.709401710000002</v>
      </c>
      <c r="X171" s="236">
        <v>81.358974360000005</v>
      </c>
      <c r="Y171" s="236">
        <v>565.79810580000003</v>
      </c>
      <c r="Z171" s="239">
        <v>6.1800000000000001E-2</v>
      </c>
      <c r="AB171" s="238">
        <v>41274</v>
      </c>
      <c r="AC171" s="236">
        <v>462.5</v>
      </c>
      <c r="AD171" s="236">
        <v>550.96153849999996</v>
      </c>
      <c r="AE171" s="1">
        <v>7.6999999999999999E-2</v>
      </c>
      <c r="AF171" s="236" t="s">
        <v>2</v>
      </c>
      <c r="AG171" s="236">
        <v>555</v>
      </c>
    </row>
    <row r="172" spans="1:33" ht="14.45" x14ac:dyDescent="0.35">
      <c r="A172" s="234">
        <v>41305</v>
      </c>
      <c r="B172" s="235">
        <v>312.5</v>
      </c>
      <c r="C172" s="235">
        <v>379.91758240000001</v>
      </c>
      <c r="D172" s="235"/>
      <c r="E172" s="234">
        <v>41305</v>
      </c>
      <c r="F172" s="1">
        <v>4.8899999999999999E-2</v>
      </c>
      <c r="G172" s="1">
        <v>3.4799999999999998E-2</v>
      </c>
      <c r="H172" s="1">
        <v>5.0200000000000002E-2</v>
      </c>
      <c r="J172" s="234">
        <v>41305</v>
      </c>
      <c r="K172" s="236">
        <v>212.5</v>
      </c>
      <c r="L172" s="236">
        <v>273.44</v>
      </c>
      <c r="M172" s="236">
        <v>273.4375</v>
      </c>
      <c r="N172" s="236">
        <v>4.6875</v>
      </c>
      <c r="O172" s="236">
        <v>50.125</v>
      </c>
      <c r="P172" s="236">
        <v>328.25</v>
      </c>
      <c r="Q172" s="239">
        <v>3.6499999999999998E-2</v>
      </c>
      <c r="S172" s="234">
        <v>41305</v>
      </c>
      <c r="T172" s="236">
        <v>385</v>
      </c>
      <c r="U172" s="236">
        <v>366.38</v>
      </c>
      <c r="V172" s="236">
        <v>366.38059700000002</v>
      </c>
      <c r="W172" s="236">
        <v>10.074626869999999</v>
      </c>
      <c r="X172" s="236">
        <v>82.410447759999997</v>
      </c>
      <c r="Y172" s="236">
        <v>458.86567159999998</v>
      </c>
      <c r="Z172" s="239">
        <v>5.0099999999999999E-2</v>
      </c>
      <c r="AB172" s="237">
        <v>41305</v>
      </c>
      <c r="AC172" s="236">
        <v>483.33333329999999</v>
      </c>
      <c r="AD172" s="236">
        <v>559.72222220000003</v>
      </c>
      <c r="AE172" s="1">
        <v>7.2800000000000004E-2</v>
      </c>
      <c r="AF172" s="236" t="s">
        <v>2</v>
      </c>
      <c r="AG172" s="236">
        <v>550</v>
      </c>
    </row>
    <row r="173" spans="1:33" ht="14.45" x14ac:dyDescent="0.35">
      <c r="A173" s="234">
        <v>41333</v>
      </c>
      <c r="B173" s="235">
        <v>343.17307690000001</v>
      </c>
      <c r="C173" s="235">
        <v>377.64285710000001</v>
      </c>
      <c r="D173" s="235"/>
      <c r="E173" s="234">
        <v>41333</v>
      </c>
      <c r="F173" s="1">
        <v>5.0900000000000001E-2</v>
      </c>
      <c r="G173" s="1">
        <v>3.5900000000000001E-2</v>
      </c>
      <c r="H173" s="1">
        <v>5.1799999999999999E-2</v>
      </c>
      <c r="J173" s="234">
        <v>41333</v>
      </c>
      <c r="K173" s="236">
        <v>239.17</v>
      </c>
      <c r="L173" s="236">
        <v>281.79000000000002</v>
      </c>
      <c r="M173" s="236">
        <v>281.7857143</v>
      </c>
      <c r="N173" s="236">
        <v>3.968253968</v>
      </c>
      <c r="O173" s="236">
        <v>51.428571429999998</v>
      </c>
      <c r="P173" s="236">
        <v>337.18253970000001</v>
      </c>
      <c r="Q173" s="239">
        <v>3.7100000000000001E-2</v>
      </c>
      <c r="S173" s="234">
        <v>41333</v>
      </c>
      <c r="T173" s="236">
        <v>384.29</v>
      </c>
      <c r="U173" s="236">
        <v>374.41</v>
      </c>
      <c r="V173" s="236">
        <v>374.4147059</v>
      </c>
      <c r="W173" s="236">
        <v>11.274509800000001</v>
      </c>
      <c r="X173" s="236">
        <v>80.819327729999998</v>
      </c>
      <c r="Y173" s="236">
        <v>466.50854340000001</v>
      </c>
      <c r="Z173" s="239">
        <v>5.0500000000000003E-2</v>
      </c>
      <c r="AB173" s="238">
        <v>41333</v>
      </c>
      <c r="AC173" s="236" t="s">
        <v>2</v>
      </c>
      <c r="AD173" s="236">
        <v>487.5</v>
      </c>
      <c r="AE173" s="1">
        <v>6.54E-2</v>
      </c>
      <c r="AF173" s="236" t="s">
        <v>2</v>
      </c>
      <c r="AG173" s="236">
        <v>530</v>
      </c>
    </row>
    <row r="174" spans="1:33" ht="14.45" x14ac:dyDescent="0.35">
      <c r="A174" s="234">
        <v>41364</v>
      </c>
      <c r="B174" s="235">
        <v>352.4</v>
      </c>
      <c r="C174" s="235">
        <v>385.5</v>
      </c>
      <c r="D174" s="235"/>
      <c r="E174" s="234">
        <v>41364</v>
      </c>
      <c r="F174" s="1">
        <v>5.1700000000000003E-2</v>
      </c>
      <c r="G174" s="1">
        <v>3.5999999999999997E-2</v>
      </c>
      <c r="H174" s="1">
        <v>5.3900000000000003E-2</v>
      </c>
      <c r="J174" s="234">
        <v>41364</v>
      </c>
      <c r="K174" s="236">
        <v>215</v>
      </c>
      <c r="L174" s="236">
        <v>285.97000000000003</v>
      </c>
      <c r="M174" s="236">
        <v>285.97222219999998</v>
      </c>
      <c r="N174" s="236">
        <v>6.9444444440000002</v>
      </c>
      <c r="O174" s="236">
        <v>50.833333330000002</v>
      </c>
      <c r="P174" s="236">
        <v>343.75</v>
      </c>
      <c r="Q174" s="239">
        <v>3.7400000000000003E-2</v>
      </c>
      <c r="S174" s="234">
        <v>41364</v>
      </c>
      <c r="T174" s="236">
        <v>389.11</v>
      </c>
      <c r="U174" s="236">
        <v>400.39</v>
      </c>
      <c r="V174" s="236">
        <v>400.38793099999998</v>
      </c>
      <c r="W174" s="236">
        <v>18.031609199999998</v>
      </c>
      <c r="X174" s="236">
        <v>82.275862070000002</v>
      </c>
      <c r="Y174" s="236">
        <v>500.69540230000001</v>
      </c>
      <c r="Z174" s="239">
        <v>5.3400000000000003E-2</v>
      </c>
      <c r="AB174" s="237">
        <v>41364</v>
      </c>
      <c r="AC174" s="236">
        <v>429.80769229999999</v>
      </c>
      <c r="AD174" s="236">
        <v>447.91667000000001</v>
      </c>
      <c r="AE174" s="1">
        <v>5.8999999999999997E-2</v>
      </c>
      <c r="AF174" s="236">
        <v>471.875</v>
      </c>
      <c r="AG174" s="236">
        <v>477.5</v>
      </c>
    </row>
    <row r="175" spans="1:33" ht="14.45" x14ac:dyDescent="0.35">
      <c r="A175" s="234">
        <v>41394</v>
      </c>
      <c r="B175" s="235">
        <v>302.23214289999999</v>
      </c>
      <c r="C175" s="235">
        <v>379.66019419999998</v>
      </c>
      <c r="D175" s="235"/>
      <c r="E175" s="234">
        <v>41394</v>
      </c>
      <c r="F175" s="1">
        <v>4.99E-2</v>
      </c>
      <c r="G175" s="1">
        <v>3.1300000000000001E-2</v>
      </c>
      <c r="H175" s="1">
        <v>5.0999999999999997E-2</v>
      </c>
      <c r="J175" s="234">
        <v>41394</v>
      </c>
      <c r="K175" s="236">
        <v>204.16666670000001</v>
      </c>
      <c r="L175" s="236">
        <v>260</v>
      </c>
      <c r="M175" s="236">
        <v>260</v>
      </c>
      <c r="N175" s="236">
        <v>6.6666666670000003</v>
      </c>
      <c r="O175" s="236">
        <v>31.533333330000001</v>
      </c>
      <c r="P175" s="236">
        <v>298.2</v>
      </c>
      <c r="Q175" s="239">
        <v>3.27E-2</v>
      </c>
      <c r="S175" s="234">
        <v>41394</v>
      </c>
      <c r="T175" s="236">
        <v>326.875</v>
      </c>
      <c r="U175" s="236">
        <v>376.61392410000002</v>
      </c>
      <c r="V175" s="236">
        <v>376.61392410000002</v>
      </c>
      <c r="W175" s="236">
        <v>12.81565657</v>
      </c>
      <c r="X175" s="236">
        <v>77.064935059999996</v>
      </c>
      <c r="Y175" s="236">
        <v>466.49451570000002</v>
      </c>
      <c r="Z175" s="239">
        <v>5.0200000000000002E-2</v>
      </c>
      <c r="AB175" s="238">
        <v>41394</v>
      </c>
      <c r="AC175" s="236">
        <v>425</v>
      </c>
      <c r="AD175" s="236">
        <v>469.74</v>
      </c>
      <c r="AE175" s="1">
        <v>6.2E-2</v>
      </c>
      <c r="AF175" s="236">
        <v>433</v>
      </c>
      <c r="AG175" s="236">
        <v>433</v>
      </c>
    </row>
    <row r="176" spans="1:33" ht="14.45" x14ac:dyDescent="0.35">
      <c r="A176" s="234">
        <v>41425</v>
      </c>
      <c r="B176" s="235">
        <v>272.5</v>
      </c>
      <c r="C176" s="235">
        <v>368.01546389999999</v>
      </c>
      <c r="D176" s="235"/>
      <c r="E176" s="234">
        <v>41425</v>
      </c>
      <c r="F176" s="1">
        <v>4.9099999999999998E-2</v>
      </c>
      <c r="G176" s="1">
        <v>3.4000000000000002E-2</v>
      </c>
      <c r="H176" s="1">
        <v>5.0099999999999999E-2</v>
      </c>
      <c r="J176" s="234">
        <v>41425</v>
      </c>
      <c r="K176" s="236">
        <v>205</v>
      </c>
      <c r="L176" s="236">
        <v>255.63</v>
      </c>
      <c r="M176" s="236">
        <v>255.625</v>
      </c>
      <c r="N176" s="236">
        <v>6.9444444440000002</v>
      </c>
      <c r="O176" s="236">
        <v>47.5</v>
      </c>
      <c r="P176" s="236">
        <v>310.06944440000001</v>
      </c>
      <c r="Q176" s="239">
        <v>3.39E-2</v>
      </c>
      <c r="S176" s="234">
        <v>41425</v>
      </c>
      <c r="T176" s="236">
        <v>347.5</v>
      </c>
      <c r="U176" s="236">
        <v>368.54</v>
      </c>
      <c r="V176" s="236">
        <v>368.54166670000001</v>
      </c>
      <c r="W176" s="236">
        <v>14.17824074</v>
      </c>
      <c r="X176" s="236">
        <v>74.472222220000006</v>
      </c>
      <c r="Y176" s="236">
        <v>457.19212959999999</v>
      </c>
      <c r="Z176" s="239">
        <v>4.8899999999999999E-2</v>
      </c>
      <c r="AB176" s="237">
        <v>41425</v>
      </c>
      <c r="AC176" s="236">
        <v>457.25</v>
      </c>
      <c r="AD176" s="236">
        <v>534.69000000000005</v>
      </c>
      <c r="AE176" s="1">
        <v>6.9699999999999998E-2</v>
      </c>
      <c r="AF176" s="236">
        <v>440.63</v>
      </c>
      <c r="AG176" s="236">
        <v>495.83</v>
      </c>
    </row>
    <row r="177" spans="1:33" ht="14.45" x14ac:dyDescent="0.35">
      <c r="A177" s="234">
        <v>41455</v>
      </c>
      <c r="B177" s="235">
        <v>339.58333329999999</v>
      </c>
      <c r="C177" s="235">
        <v>444.9107143</v>
      </c>
      <c r="D177" s="235"/>
      <c r="E177" s="234">
        <v>41455</v>
      </c>
      <c r="F177" s="1">
        <v>5.6399999999999999E-2</v>
      </c>
      <c r="G177" s="1">
        <v>0.04</v>
      </c>
      <c r="H177" s="1">
        <v>5.5800000000000002E-2</v>
      </c>
      <c r="J177" s="234">
        <v>41455</v>
      </c>
      <c r="K177" s="236">
        <v>230</v>
      </c>
      <c r="L177" s="236">
        <v>304.16666670000001</v>
      </c>
      <c r="M177" s="236">
        <v>304.16666670000001</v>
      </c>
      <c r="N177" s="236">
        <v>18.444444440000002</v>
      </c>
      <c r="O177" s="236">
        <v>55.333333330000002</v>
      </c>
      <c r="P177" s="236">
        <v>377.94444440000001</v>
      </c>
      <c r="Q177" s="239">
        <v>4.0500000000000001E-2</v>
      </c>
      <c r="S177" s="234">
        <v>41455</v>
      </c>
      <c r="T177" s="236">
        <v>355.35714289999999</v>
      </c>
      <c r="U177" s="236">
        <v>400.44871790000002</v>
      </c>
      <c r="V177" s="236">
        <v>400.44871790000002</v>
      </c>
      <c r="W177" s="236">
        <v>30.128205130000001</v>
      </c>
      <c r="X177" s="236">
        <v>77.128205129999998</v>
      </c>
      <c r="Y177" s="236">
        <v>507.70512819999999</v>
      </c>
      <c r="Z177" s="239">
        <v>5.3199999999999997E-2</v>
      </c>
      <c r="AB177" s="238">
        <v>41455</v>
      </c>
      <c r="AC177" s="236">
        <v>489.29</v>
      </c>
      <c r="AD177" s="236">
        <v>554.41176470000005</v>
      </c>
      <c r="AE177" s="1">
        <v>7.0499999999999993E-2</v>
      </c>
      <c r="AF177" s="236">
        <v>425</v>
      </c>
      <c r="AG177" s="236">
        <v>475</v>
      </c>
    </row>
    <row r="178" spans="1:33" ht="14.45" x14ac:dyDescent="0.35">
      <c r="A178" s="234">
        <v>41486</v>
      </c>
      <c r="B178" s="235">
        <v>358.88888889999998</v>
      </c>
      <c r="C178" s="235">
        <v>404.74637680000001</v>
      </c>
      <c r="D178" s="235"/>
      <c r="E178" s="234">
        <v>41486</v>
      </c>
      <c r="F178" s="1">
        <v>5.3800000000000001E-2</v>
      </c>
      <c r="G178" s="1">
        <v>3.6900000000000002E-2</v>
      </c>
      <c r="H178" s="1">
        <v>5.4899999999999997E-2</v>
      </c>
      <c r="J178" s="234">
        <v>41486</v>
      </c>
      <c r="K178" s="236">
        <v>245.83</v>
      </c>
      <c r="L178" s="236">
        <v>321.42857140000001</v>
      </c>
      <c r="M178" s="236">
        <v>321.42857140000001</v>
      </c>
      <c r="N178" s="236">
        <v>18.452380949999998</v>
      </c>
      <c r="O178" s="236">
        <v>59</v>
      </c>
      <c r="P178" s="236">
        <v>398.88095240000001</v>
      </c>
      <c r="Q178" s="239">
        <v>4.24E-2</v>
      </c>
      <c r="S178" s="234">
        <v>41486</v>
      </c>
      <c r="T178" s="236">
        <v>392.5</v>
      </c>
      <c r="U178" s="236">
        <v>395.8823529</v>
      </c>
      <c r="V178" s="236">
        <v>395.8823529</v>
      </c>
      <c r="W178" s="236">
        <v>31.862745100000001</v>
      </c>
      <c r="X178" s="236">
        <v>75.941176470000002</v>
      </c>
      <c r="Y178" s="236">
        <v>503.68627450000002</v>
      </c>
      <c r="Z178" s="239">
        <v>5.2900000000000003E-2</v>
      </c>
      <c r="AB178" s="237">
        <v>41486</v>
      </c>
      <c r="AC178" s="236">
        <v>417.19</v>
      </c>
      <c r="AD178" s="236">
        <v>505.77</v>
      </c>
      <c r="AE178" s="1">
        <v>6.6400000000000001E-2</v>
      </c>
      <c r="AF178" s="236">
        <v>416.67</v>
      </c>
      <c r="AG178" s="236">
        <v>479.17</v>
      </c>
    </row>
    <row r="179" spans="1:33" ht="14.45" x14ac:dyDescent="0.35">
      <c r="A179" s="234">
        <v>41517</v>
      </c>
      <c r="B179" s="235">
        <v>338.75</v>
      </c>
      <c r="C179" s="235">
        <v>384.83333329999999</v>
      </c>
      <c r="D179" s="235"/>
      <c r="E179" s="234">
        <v>41517</v>
      </c>
      <c r="F179" s="1">
        <v>4.8099999999999997E-2</v>
      </c>
      <c r="G179" s="1">
        <v>3.5299999999999998E-2</v>
      </c>
      <c r="H179" s="1">
        <v>5.0900000000000001E-2</v>
      </c>
      <c r="J179" s="234">
        <v>41517</v>
      </c>
      <c r="K179" s="236">
        <v>241.67</v>
      </c>
      <c r="L179" s="236">
        <v>278.57</v>
      </c>
      <c r="M179" s="236">
        <v>278.57142859999999</v>
      </c>
      <c r="N179" s="236">
        <v>19.047619050000002</v>
      </c>
      <c r="O179" s="236">
        <v>51.857142860000003</v>
      </c>
      <c r="P179" s="236">
        <v>349.47619049999997</v>
      </c>
      <c r="Q179" s="239">
        <v>3.73E-2</v>
      </c>
      <c r="S179" s="234">
        <v>41517</v>
      </c>
      <c r="T179" s="236">
        <v>385.23</v>
      </c>
      <c r="U179" s="236">
        <v>390.06</v>
      </c>
      <c r="V179" s="236">
        <v>390.06410260000001</v>
      </c>
      <c r="W179" s="236">
        <v>25.747863250000002</v>
      </c>
      <c r="X179" s="236">
        <v>74.92307692</v>
      </c>
      <c r="Y179" s="236">
        <v>490.73504270000001</v>
      </c>
      <c r="Z179" s="239">
        <v>5.1799999999999999E-2</v>
      </c>
      <c r="AB179" s="238">
        <v>41517</v>
      </c>
      <c r="AC179" s="236">
        <v>422.22222219999998</v>
      </c>
      <c r="AD179" s="236">
        <v>466.66666670000001</v>
      </c>
      <c r="AE179" s="1">
        <v>6.0999999999999999E-2</v>
      </c>
      <c r="AF179" s="236">
        <v>416.66666670000001</v>
      </c>
      <c r="AG179" s="236">
        <v>450</v>
      </c>
    </row>
    <row r="180" spans="1:33" ht="14.45" x14ac:dyDescent="0.35">
      <c r="A180" s="234">
        <v>41547</v>
      </c>
      <c r="B180" s="235">
        <v>334.375</v>
      </c>
      <c r="C180" s="235">
        <v>381.2142857</v>
      </c>
      <c r="D180" s="235"/>
      <c r="E180" s="234">
        <v>41547</v>
      </c>
      <c r="F180" s="1">
        <v>5.0599999999999999E-2</v>
      </c>
      <c r="G180" s="1">
        <v>3.6700000000000003E-2</v>
      </c>
      <c r="H180" s="1">
        <v>5.2999999999999999E-2</v>
      </c>
      <c r="J180" s="234">
        <v>41547</v>
      </c>
      <c r="K180" s="236" t="s">
        <v>218</v>
      </c>
      <c r="L180" s="236">
        <v>286.36</v>
      </c>
      <c r="M180" s="236">
        <v>286.36363640000002</v>
      </c>
      <c r="N180" s="236">
        <v>16.666666670000001</v>
      </c>
      <c r="O180" s="236">
        <v>50</v>
      </c>
      <c r="P180" s="236">
        <v>353.030303</v>
      </c>
      <c r="Q180" s="239">
        <v>3.7900000000000003E-2</v>
      </c>
      <c r="S180" s="234">
        <v>41547</v>
      </c>
      <c r="T180" s="236">
        <v>353.57</v>
      </c>
      <c r="U180" s="236">
        <v>389.76</v>
      </c>
      <c r="V180" s="236">
        <v>389.75609759999998</v>
      </c>
      <c r="W180" s="236">
        <v>19.613821139999999</v>
      </c>
      <c r="X180" s="236">
        <v>78.048780489999999</v>
      </c>
      <c r="Y180" s="236">
        <v>487.41869919999999</v>
      </c>
      <c r="Z180" s="239">
        <v>5.1400000000000001E-2</v>
      </c>
      <c r="AB180" s="237">
        <v>41547</v>
      </c>
      <c r="AC180" s="236">
        <v>440</v>
      </c>
      <c r="AD180" s="236">
        <v>448.86363640000002</v>
      </c>
      <c r="AE180" s="1">
        <v>5.4600000000000003E-2</v>
      </c>
      <c r="AF180" s="236" t="s">
        <v>2</v>
      </c>
      <c r="AG180" s="236">
        <v>459</v>
      </c>
    </row>
    <row r="181" spans="1:33" ht="14.45" x14ac:dyDescent="0.35">
      <c r="A181" s="234">
        <v>41578</v>
      </c>
      <c r="B181" s="235">
        <v>222.5</v>
      </c>
      <c r="C181" s="235">
        <v>388.39229560000001</v>
      </c>
      <c r="D181" s="235"/>
      <c r="E181" s="234">
        <v>41578</v>
      </c>
      <c r="F181" s="1">
        <v>5.1299999999999998E-2</v>
      </c>
      <c r="G181" s="1">
        <v>3.5499999999999997E-2</v>
      </c>
      <c r="H181" s="1">
        <v>5.33E-2</v>
      </c>
      <c r="J181" s="234">
        <v>41578</v>
      </c>
      <c r="K181" s="236">
        <v>187.5</v>
      </c>
      <c r="L181" s="236">
        <v>275</v>
      </c>
      <c r="M181" s="236">
        <v>275</v>
      </c>
      <c r="N181" s="236">
        <v>8.3333333330000006</v>
      </c>
      <c r="O181" s="236">
        <v>53.571428570000002</v>
      </c>
      <c r="P181" s="236">
        <v>336.90476189999998</v>
      </c>
      <c r="Q181" s="239">
        <v>3.6299999999999999E-2</v>
      </c>
      <c r="S181" s="234">
        <v>41578</v>
      </c>
      <c r="T181" s="236">
        <v>345.83</v>
      </c>
      <c r="U181" s="236">
        <v>396.01</v>
      </c>
      <c r="V181" s="236">
        <v>396.01351349999999</v>
      </c>
      <c r="W181" s="236">
        <v>29.166666670000001</v>
      </c>
      <c r="X181" s="236">
        <v>77.027027029999999</v>
      </c>
      <c r="Y181" s="236">
        <v>502.20720720000003</v>
      </c>
      <c r="Z181" s="239">
        <v>5.2499999999999998E-2</v>
      </c>
      <c r="AB181" s="238">
        <v>41578</v>
      </c>
      <c r="AC181" s="236" t="s">
        <v>2</v>
      </c>
      <c r="AD181" s="236">
        <v>457.14</v>
      </c>
      <c r="AE181" s="1">
        <v>6.0400000000000002E-2</v>
      </c>
      <c r="AF181" s="236" t="s">
        <v>2</v>
      </c>
      <c r="AG181" s="236">
        <v>450</v>
      </c>
    </row>
    <row r="182" spans="1:33" ht="14.45" x14ac:dyDescent="0.35">
      <c r="A182" s="234">
        <v>41608</v>
      </c>
      <c r="B182" s="235">
        <v>291.25</v>
      </c>
      <c r="C182" s="235">
        <v>367.59345789999998</v>
      </c>
      <c r="D182" s="235"/>
      <c r="E182" s="234">
        <v>41608</v>
      </c>
      <c r="F182" s="1">
        <v>4.6899999999999997E-2</v>
      </c>
      <c r="G182" s="1">
        <v>3.5700000000000003E-2</v>
      </c>
      <c r="H182" s="1">
        <v>4.8599999999999997E-2</v>
      </c>
      <c r="J182" s="234">
        <v>41608</v>
      </c>
      <c r="K182" s="236">
        <v>200</v>
      </c>
      <c r="L182" s="236">
        <v>280.44</v>
      </c>
      <c r="M182" s="236">
        <v>280.44117649999998</v>
      </c>
      <c r="N182" s="236">
        <v>8.5784313730000008</v>
      </c>
      <c r="O182" s="236">
        <v>61.294117649999997</v>
      </c>
      <c r="P182" s="236">
        <v>350.31372549999998</v>
      </c>
      <c r="Q182" s="239">
        <v>3.7600000000000001E-2</v>
      </c>
      <c r="S182" s="234">
        <v>41608</v>
      </c>
      <c r="T182" s="236">
        <v>332.14</v>
      </c>
      <c r="U182" s="236">
        <v>366.94</v>
      </c>
      <c r="V182" s="236">
        <v>366.94029849999998</v>
      </c>
      <c r="W182" s="236">
        <v>13.26923077</v>
      </c>
      <c r="X182" s="236">
        <v>76.363636360000001</v>
      </c>
      <c r="Y182" s="236">
        <v>456.57316559999998</v>
      </c>
      <c r="Z182" s="239">
        <v>4.8399999999999999E-2</v>
      </c>
      <c r="AB182" s="237">
        <v>41608</v>
      </c>
      <c r="AC182" s="236">
        <v>441.67</v>
      </c>
      <c r="AD182" s="236">
        <v>475</v>
      </c>
      <c r="AE182" s="1">
        <v>6.0999999999999999E-2</v>
      </c>
      <c r="AF182" s="236" t="s">
        <v>2</v>
      </c>
      <c r="AG182" s="236">
        <v>453.75</v>
      </c>
    </row>
    <row r="183" spans="1:33" ht="14.45" x14ac:dyDescent="0.35">
      <c r="A183" s="234">
        <v>41639</v>
      </c>
      <c r="B183" s="235">
        <v>243.75</v>
      </c>
      <c r="C183" s="235">
        <v>369.61805559999999</v>
      </c>
      <c r="D183" s="235"/>
      <c r="E183" s="234">
        <v>41639</v>
      </c>
      <c r="F183" s="1">
        <v>4.82E-2</v>
      </c>
      <c r="G183" s="1">
        <v>3.49E-2</v>
      </c>
      <c r="H183" s="1">
        <v>4.8599999999999997E-2</v>
      </c>
      <c r="J183" s="234">
        <v>41639</v>
      </c>
      <c r="K183" s="236">
        <v>187.5</v>
      </c>
      <c r="L183" s="236">
        <v>266.67</v>
      </c>
      <c r="M183" s="236">
        <v>266.66666670000001</v>
      </c>
      <c r="N183" s="236">
        <v>12.5</v>
      </c>
      <c r="O183" s="236">
        <v>55.166666669999998</v>
      </c>
      <c r="P183" s="236">
        <v>334.33333329999999</v>
      </c>
      <c r="Q183" s="239">
        <v>3.5700000000000003E-2</v>
      </c>
      <c r="S183" s="234">
        <v>41639</v>
      </c>
      <c r="T183" s="236">
        <v>277.5</v>
      </c>
      <c r="U183" s="236">
        <v>362.77</v>
      </c>
      <c r="V183" s="236">
        <v>362.77173909999999</v>
      </c>
      <c r="W183" s="236">
        <v>12.677304960000001</v>
      </c>
      <c r="X183" s="236">
        <v>76.531914889999996</v>
      </c>
      <c r="Y183" s="236">
        <v>451.98095899999998</v>
      </c>
      <c r="Z183" s="239">
        <v>4.8500000000000001E-2</v>
      </c>
      <c r="AB183" s="238">
        <v>41639</v>
      </c>
      <c r="AC183" s="236">
        <v>403.57</v>
      </c>
      <c r="AD183" s="236">
        <v>540.79</v>
      </c>
      <c r="AE183" s="1">
        <v>6.8500000000000005E-2</v>
      </c>
      <c r="AF183" s="236">
        <v>450</v>
      </c>
      <c r="AG183" s="236">
        <v>539.58000000000004</v>
      </c>
    </row>
    <row r="184" spans="1:33" ht="14.45" x14ac:dyDescent="0.35">
      <c r="A184" s="234">
        <v>41670</v>
      </c>
      <c r="B184" s="235">
        <v>315</v>
      </c>
      <c r="C184" s="235">
        <v>388.67647060000002</v>
      </c>
      <c r="D184" s="235"/>
      <c r="E184" s="234">
        <v>41670</v>
      </c>
      <c r="F184" s="1">
        <v>4.6899999999999997E-2</v>
      </c>
      <c r="G184" s="1">
        <v>3.3028571428571428E-2</v>
      </c>
      <c r="H184" s="1">
        <v>4.8020000000000007E-2</v>
      </c>
      <c r="J184" s="234">
        <v>41670</v>
      </c>
      <c r="K184" s="236">
        <v>200</v>
      </c>
      <c r="L184" s="236">
        <v>247.5</v>
      </c>
      <c r="M184" s="236">
        <v>247.5</v>
      </c>
      <c r="N184" s="236">
        <v>12.5</v>
      </c>
      <c r="O184" s="236">
        <v>51</v>
      </c>
      <c r="P184" s="236">
        <v>311</v>
      </c>
      <c r="Q184" s="239">
        <v>3.3300000000000003E-2</v>
      </c>
      <c r="S184" s="234">
        <v>41670</v>
      </c>
      <c r="T184" s="236">
        <v>346.88</v>
      </c>
      <c r="U184" s="236">
        <v>353.53</v>
      </c>
      <c r="V184" s="236">
        <v>353.53260870000003</v>
      </c>
      <c r="W184" s="236">
        <v>11.851851849999999</v>
      </c>
      <c r="X184" s="236">
        <v>68.711111110000004</v>
      </c>
      <c r="Y184" s="236">
        <v>434.09557169999999</v>
      </c>
      <c r="Z184" s="239">
        <v>4.6100000000000002E-2</v>
      </c>
      <c r="AB184" s="234">
        <v>41670</v>
      </c>
      <c r="AC184" s="236">
        <v>437.5</v>
      </c>
      <c r="AD184" s="236">
        <v>540.47619050000003</v>
      </c>
      <c r="AE184" s="1">
        <v>6.8900000000000003E-2</v>
      </c>
      <c r="AF184" s="236">
        <v>458.33333329999999</v>
      </c>
      <c r="AG184" s="236">
        <v>530.35714289999999</v>
      </c>
    </row>
    <row r="185" spans="1:33" ht="14.45" x14ac:dyDescent="0.35">
      <c r="A185" s="234">
        <v>41698</v>
      </c>
      <c r="B185" s="235">
        <v>393.125</v>
      </c>
      <c r="C185" s="235">
        <v>371.46464650000001</v>
      </c>
      <c r="D185" s="235"/>
      <c r="E185" s="234">
        <v>41698</v>
      </c>
      <c r="F185" s="1">
        <v>4.7600000000000003E-2</v>
      </c>
      <c r="G185" s="1">
        <v>3.56E-2</v>
      </c>
      <c r="H185" s="1">
        <v>4.99E-2</v>
      </c>
      <c r="J185" s="234">
        <v>41698</v>
      </c>
      <c r="K185" s="236" t="s">
        <v>2</v>
      </c>
      <c r="L185" s="236">
        <v>261.54000000000002</v>
      </c>
      <c r="M185" s="236">
        <v>261.53846149999998</v>
      </c>
      <c r="N185" s="236">
        <v>11.858974359999999</v>
      </c>
      <c r="O185" s="236">
        <v>58.69230769</v>
      </c>
      <c r="P185" s="236">
        <v>332.08974360000002</v>
      </c>
      <c r="Q185" s="239">
        <v>3.5499999999999997E-2</v>
      </c>
      <c r="S185" s="234">
        <v>41698</v>
      </c>
      <c r="T185" s="236">
        <v>420.83</v>
      </c>
      <c r="U185" s="236">
        <v>376.48</v>
      </c>
      <c r="V185" s="236">
        <v>376.4830508</v>
      </c>
      <c r="W185" s="236">
        <v>15.96045198</v>
      </c>
      <c r="X185" s="236">
        <v>77.677966100000006</v>
      </c>
      <c r="Y185" s="236">
        <v>470.12146890000002</v>
      </c>
      <c r="Z185" s="239">
        <v>4.9799999999999997E-2</v>
      </c>
      <c r="AB185" s="234">
        <v>41698</v>
      </c>
      <c r="AC185" s="236">
        <v>350</v>
      </c>
      <c r="AD185" s="236">
        <v>513.46</v>
      </c>
      <c r="AE185" s="1">
        <v>6.6299999999999998E-2</v>
      </c>
      <c r="AF185" s="236" t="s">
        <v>2</v>
      </c>
      <c r="AG185" s="236">
        <v>508.33</v>
      </c>
    </row>
    <row r="186" spans="1:33" ht="14.45" x14ac:dyDescent="0.35">
      <c r="A186" s="234">
        <v>41729</v>
      </c>
      <c r="B186" s="235">
        <v>245.45454549999999</v>
      </c>
      <c r="C186" s="235">
        <v>389.42307690000001</v>
      </c>
      <c r="E186" s="234">
        <v>41729</v>
      </c>
      <c r="F186" s="1">
        <v>4.8000000000000001E-2</v>
      </c>
      <c r="G186" s="1">
        <v>3.4299999999999997E-2</v>
      </c>
      <c r="H186" s="1">
        <v>4.8399999999999999E-2</v>
      </c>
      <c r="J186" s="234">
        <v>41729</v>
      </c>
      <c r="K186" s="236" t="s">
        <v>2</v>
      </c>
      <c r="L186" s="236">
        <v>275</v>
      </c>
      <c r="M186" s="236">
        <v>275</v>
      </c>
      <c r="N186" s="236">
        <v>11.875</v>
      </c>
      <c r="O186" s="236">
        <v>38.25</v>
      </c>
      <c r="P186" s="236">
        <v>325.125</v>
      </c>
      <c r="Q186" s="239">
        <v>3.4799999999999998E-2</v>
      </c>
      <c r="S186" s="234">
        <v>41729</v>
      </c>
      <c r="T186" s="236">
        <v>235.41</v>
      </c>
      <c r="U186" s="236">
        <v>359.07</v>
      </c>
      <c r="V186" s="236">
        <v>359.06862749999999</v>
      </c>
      <c r="W186" s="236">
        <v>12.271241829999999</v>
      </c>
      <c r="X186" s="236">
        <v>71.568627449999994</v>
      </c>
      <c r="Y186" s="236">
        <v>442.9084967</v>
      </c>
      <c r="Z186" s="239">
        <v>4.6899999999999997E-2</v>
      </c>
      <c r="AB186" s="234">
        <v>41729</v>
      </c>
      <c r="AC186" s="236">
        <v>350</v>
      </c>
      <c r="AD186" s="236">
        <v>497.92</v>
      </c>
      <c r="AE186" s="1">
        <v>6.4899999999999999E-2</v>
      </c>
      <c r="AF186" s="236">
        <v>450</v>
      </c>
      <c r="AG186" s="236">
        <v>500</v>
      </c>
    </row>
    <row r="187" spans="1:33" ht="14.45" x14ac:dyDescent="0.35">
      <c r="A187" s="234">
        <v>41759</v>
      </c>
      <c r="B187" s="235">
        <v>305.55555559999999</v>
      </c>
      <c r="C187" s="235">
        <v>406.7307692</v>
      </c>
      <c r="E187" s="234">
        <v>41759</v>
      </c>
      <c r="F187" s="1">
        <v>5.2699999999999997E-2</v>
      </c>
      <c r="G187" s="1">
        <v>4.083285714285715E-2</v>
      </c>
      <c r="H187" s="1">
        <v>5.3798703703703703E-2</v>
      </c>
      <c r="J187" s="234">
        <v>41759</v>
      </c>
      <c r="K187" s="236">
        <v>200</v>
      </c>
      <c r="L187" s="236">
        <v>312.5</v>
      </c>
      <c r="M187" s="236">
        <v>312.5</v>
      </c>
      <c r="N187" s="236">
        <v>23.148148150000001</v>
      </c>
      <c r="O187" s="236">
        <v>62.111111110000003</v>
      </c>
      <c r="P187" s="236">
        <v>397.7592593</v>
      </c>
      <c r="Q187" s="239">
        <v>4.2000000000000003E-2</v>
      </c>
      <c r="S187" s="234">
        <v>41759</v>
      </c>
      <c r="T187" s="236">
        <v>375</v>
      </c>
      <c r="U187" s="236">
        <v>386.05</v>
      </c>
      <c r="V187" s="236">
        <v>386.04651159999997</v>
      </c>
      <c r="W187" s="236">
        <v>22.763565889999999</v>
      </c>
      <c r="X187" s="236">
        <v>74.813953490000003</v>
      </c>
      <c r="Y187" s="236">
        <v>483.624031</v>
      </c>
      <c r="Z187" s="239">
        <v>5.0799999999999998E-2</v>
      </c>
      <c r="AB187" s="234">
        <v>41759</v>
      </c>
      <c r="AC187" s="236">
        <v>400</v>
      </c>
      <c r="AD187" s="236">
        <v>442.86</v>
      </c>
      <c r="AE187" s="1">
        <v>5.8200000000000002E-2</v>
      </c>
      <c r="AF187" s="236" t="s">
        <v>2</v>
      </c>
      <c r="AG187" s="236">
        <v>450</v>
      </c>
    </row>
    <row r="188" spans="1:33" ht="14.45" x14ac:dyDescent="0.35">
      <c r="A188" s="234">
        <v>41789</v>
      </c>
      <c r="B188" s="235">
        <v>267.22222219999998</v>
      </c>
      <c r="C188" s="235">
        <v>438.72807019999999</v>
      </c>
      <c r="E188" s="234">
        <v>41790</v>
      </c>
      <c r="F188" s="1">
        <v>5.4699999999999999E-2</v>
      </c>
      <c r="G188" s="1">
        <v>4.5699999999999998E-2</v>
      </c>
      <c r="H188" s="1">
        <v>5.6500000000000002E-2</v>
      </c>
      <c r="J188" s="234">
        <v>41789</v>
      </c>
      <c r="K188" s="236">
        <v>242.5</v>
      </c>
      <c r="L188" s="236">
        <v>343.75</v>
      </c>
      <c r="M188" s="236">
        <v>343.75</v>
      </c>
      <c r="N188" s="236">
        <v>16.666666670000001</v>
      </c>
      <c r="O188" s="236">
        <v>66.625</v>
      </c>
      <c r="P188" s="236">
        <v>427.04166670000001</v>
      </c>
      <c r="Q188" s="239">
        <v>4.5100000000000001E-2</v>
      </c>
      <c r="S188" s="234">
        <v>41789</v>
      </c>
      <c r="T188" s="236" t="s">
        <v>2</v>
      </c>
      <c r="U188" s="236">
        <v>411.79</v>
      </c>
      <c r="V188" s="236">
        <v>411.7857143</v>
      </c>
      <c r="W188" s="236">
        <v>27.20588235</v>
      </c>
      <c r="X188" s="236">
        <v>73.794117650000004</v>
      </c>
      <c r="Y188" s="236">
        <v>512.7857143</v>
      </c>
      <c r="Z188" s="239">
        <v>5.3600000000000002E-2</v>
      </c>
      <c r="AB188" s="234">
        <v>41789</v>
      </c>
      <c r="AC188" s="236">
        <v>415</v>
      </c>
      <c r="AD188" s="236">
        <v>444.23</v>
      </c>
      <c r="AE188" s="1">
        <v>5.7500000000000002E-2</v>
      </c>
      <c r="AF188" s="236">
        <v>408.33333329999999</v>
      </c>
      <c r="AG188" s="236">
        <v>453.57</v>
      </c>
    </row>
    <row r="189" spans="1:33" ht="14.45" x14ac:dyDescent="0.35">
      <c r="A189" s="234">
        <v>41820</v>
      </c>
      <c r="B189" s="235">
        <v>206.7222222</v>
      </c>
      <c r="C189" s="235">
        <v>392.22602740000002</v>
      </c>
      <c r="E189" s="234">
        <v>41820</v>
      </c>
      <c r="F189" s="1">
        <v>5.33E-2</v>
      </c>
      <c r="G189" s="1">
        <v>4.1883333333333328E-2</v>
      </c>
      <c r="H189" s="1">
        <v>5.3204081632653055E-2</v>
      </c>
      <c r="J189" s="234">
        <v>41820</v>
      </c>
      <c r="K189" s="236">
        <v>220</v>
      </c>
      <c r="L189" s="236">
        <v>320.45</v>
      </c>
      <c r="M189" s="236">
        <v>320.45454549999999</v>
      </c>
      <c r="N189" s="236">
        <v>19.242424239999998</v>
      </c>
      <c r="O189" s="236">
        <v>60.090909089999997</v>
      </c>
      <c r="P189" s="236">
        <v>399.78787879999999</v>
      </c>
      <c r="Q189" s="239">
        <v>4.2299999999999997E-2</v>
      </c>
      <c r="S189" s="234">
        <v>41820</v>
      </c>
      <c r="T189" s="236">
        <v>300</v>
      </c>
      <c r="U189" s="236">
        <v>406.54</v>
      </c>
      <c r="V189" s="236">
        <v>406.53846149999998</v>
      </c>
      <c r="W189" s="236">
        <v>20.57017544</v>
      </c>
      <c r="X189" s="236">
        <v>74.657894740000003</v>
      </c>
      <c r="Y189" s="236">
        <v>501.76653169999997</v>
      </c>
      <c r="Z189" s="239">
        <v>5.2900000000000003E-2</v>
      </c>
      <c r="AB189" s="234">
        <v>41820</v>
      </c>
      <c r="AC189" s="236">
        <v>375</v>
      </c>
      <c r="AD189" s="236">
        <v>465.79</v>
      </c>
      <c r="AE189" s="1">
        <v>5.9499999999999997E-2</v>
      </c>
      <c r="AF189" s="236">
        <v>408.33</v>
      </c>
      <c r="AG189" s="236">
        <v>463.64</v>
      </c>
    </row>
    <row r="190" spans="1:33" ht="14.45" x14ac:dyDescent="0.35">
      <c r="A190" s="234">
        <v>41851</v>
      </c>
      <c r="B190" s="235">
        <v>269.2857143</v>
      </c>
      <c r="C190" s="235">
        <v>403.125</v>
      </c>
      <c r="E190" s="234">
        <v>41851</v>
      </c>
      <c r="F190" s="1">
        <v>5.2200000000000003E-2</v>
      </c>
      <c r="G190" s="1">
        <v>4.0099999999999997E-2</v>
      </c>
      <c r="H190" s="1">
        <v>5.2400000000000002E-2</v>
      </c>
      <c r="J190" s="234">
        <v>41851</v>
      </c>
      <c r="K190" s="236">
        <v>275</v>
      </c>
      <c r="L190" s="236">
        <v>291.67</v>
      </c>
      <c r="M190" s="236">
        <v>291.66666670000001</v>
      </c>
      <c r="N190" s="236">
        <v>14.58333333</v>
      </c>
      <c r="O190" s="236">
        <v>59.333333330000002</v>
      </c>
      <c r="P190" s="236">
        <v>365.58333329999999</v>
      </c>
      <c r="Q190" s="239">
        <v>3.8800000000000001E-2</v>
      </c>
      <c r="S190" s="234">
        <v>41851</v>
      </c>
      <c r="T190" s="236">
        <v>291.67</v>
      </c>
      <c r="U190" s="236">
        <v>378.19</v>
      </c>
      <c r="V190" s="236">
        <v>378.19148940000002</v>
      </c>
      <c r="W190" s="236">
        <v>23.049645389999998</v>
      </c>
      <c r="X190" s="236">
        <v>71.170212770000006</v>
      </c>
      <c r="Y190" s="236">
        <v>472.41134749999998</v>
      </c>
      <c r="Z190" s="239">
        <v>4.9599999999999998E-2</v>
      </c>
      <c r="AB190" s="234">
        <v>41851</v>
      </c>
      <c r="AC190" s="236">
        <v>360</v>
      </c>
      <c r="AD190" s="236">
        <v>467.39</v>
      </c>
      <c r="AE190" s="1">
        <v>5.96E-2</v>
      </c>
      <c r="AF190" s="236">
        <v>425</v>
      </c>
      <c r="AG190" s="236">
        <v>462.5</v>
      </c>
    </row>
    <row r="191" spans="1:33" ht="14.45" x14ac:dyDescent="0.35">
      <c r="A191" s="234">
        <v>41882</v>
      </c>
      <c r="B191" s="235">
        <v>233.33333333333334</v>
      </c>
      <c r="C191" s="235">
        <v>497.5</v>
      </c>
      <c r="E191" s="234">
        <v>41882</v>
      </c>
      <c r="F191" s="240">
        <v>5.67E-2</v>
      </c>
      <c r="G191" s="239">
        <v>4.3700000000000003E-2</v>
      </c>
      <c r="H191" s="1">
        <v>5.5599999999999997E-2</v>
      </c>
      <c r="J191" s="234">
        <v>41882</v>
      </c>
      <c r="K191" s="236" t="s">
        <v>219</v>
      </c>
      <c r="L191" s="236">
        <v>316.67</v>
      </c>
      <c r="M191" s="236">
        <v>316.66666670000001</v>
      </c>
      <c r="N191" s="236">
        <v>13.88888889</v>
      </c>
      <c r="O191" s="236">
        <v>59.333333330000002</v>
      </c>
      <c r="P191" s="236">
        <v>389.88888889999998</v>
      </c>
      <c r="Q191" s="239">
        <v>4.1399999999999999E-2</v>
      </c>
      <c r="S191" s="234">
        <v>41882</v>
      </c>
      <c r="T191" s="236" t="s">
        <v>219</v>
      </c>
      <c r="U191" s="236">
        <v>412.5</v>
      </c>
      <c r="V191" s="236">
        <v>412.5</v>
      </c>
      <c r="W191" s="236">
        <v>34.25925926</v>
      </c>
      <c r="X191" s="236">
        <v>76</v>
      </c>
      <c r="Y191" s="236">
        <v>522.75925930000005</v>
      </c>
      <c r="Z191" s="239">
        <v>5.4399999999999997E-2</v>
      </c>
      <c r="AB191" s="234">
        <v>41882</v>
      </c>
      <c r="AC191" s="236">
        <v>270</v>
      </c>
      <c r="AD191" s="236">
        <v>486.36</v>
      </c>
      <c r="AE191" s="1">
        <v>6.1800000000000001E-2</v>
      </c>
      <c r="AF191" s="236" t="s">
        <v>2</v>
      </c>
      <c r="AG191" s="236" t="s">
        <v>2</v>
      </c>
    </row>
    <row r="192" spans="1:33" ht="14.45" x14ac:dyDescent="0.35">
      <c r="A192" s="234">
        <v>41912</v>
      </c>
      <c r="B192" s="235">
        <v>259.03846149999998</v>
      </c>
      <c r="C192" s="235">
        <v>423.51525820000001</v>
      </c>
      <c r="E192" s="234">
        <v>41912</v>
      </c>
      <c r="F192" s="240">
        <v>5.4399999999999997E-2</v>
      </c>
      <c r="G192" s="1">
        <v>4.3700000000000003E-2</v>
      </c>
      <c r="H192" s="1">
        <v>5.5599999999999997E-2</v>
      </c>
      <c r="J192" s="234">
        <v>41912</v>
      </c>
      <c r="K192" s="236">
        <v>202.86</v>
      </c>
      <c r="L192" s="236">
        <v>341.79</v>
      </c>
      <c r="M192" s="236">
        <v>341.7857143</v>
      </c>
      <c r="N192" s="236">
        <v>29.76190476</v>
      </c>
      <c r="O192" s="236">
        <v>65.285714290000001</v>
      </c>
      <c r="P192" s="236">
        <v>436.83333329999999</v>
      </c>
      <c r="Q192" s="239">
        <v>4.5499999999999999E-2</v>
      </c>
      <c r="S192" s="234">
        <v>41912</v>
      </c>
      <c r="T192" s="236" t="s">
        <v>219</v>
      </c>
      <c r="U192" s="236">
        <v>417.67</v>
      </c>
      <c r="V192" s="236">
        <v>417.66666670000001</v>
      </c>
      <c r="W192" s="236">
        <v>28.591954019999999</v>
      </c>
      <c r="X192" s="236">
        <v>74.333333330000002</v>
      </c>
      <c r="Y192" s="236">
        <v>520.59195399999999</v>
      </c>
      <c r="Z192" s="239">
        <v>5.4300000000000001E-2</v>
      </c>
      <c r="AB192" s="234">
        <v>41912</v>
      </c>
      <c r="AC192" s="236">
        <v>301.36</v>
      </c>
      <c r="AD192" s="236">
        <v>485</v>
      </c>
      <c r="AE192" s="1">
        <v>6.2100000000000002E-2</v>
      </c>
      <c r="AF192" s="236">
        <v>395</v>
      </c>
      <c r="AG192" s="236">
        <v>491.67</v>
      </c>
    </row>
    <row r="193" spans="1:33" ht="14.45" x14ac:dyDescent="0.35">
      <c r="A193" s="234">
        <v>41943</v>
      </c>
      <c r="B193" s="235">
        <v>296.875</v>
      </c>
      <c r="C193" s="235">
        <v>481.25</v>
      </c>
      <c r="E193" s="234">
        <v>41943</v>
      </c>
      <c r="F193" s="240">
        <v>6.2E-2</v>
      </c>
      <c r="G193" s="1">
        <v>4.3099999999999999E-2</v>
      </c>
      <c r="H193" s="1">
        <v>6.54E-2</v>
      </c>
      <c r="J193" s="234">
        <v>41943</v>
      </c>
      <c r="K193" s="236" t="s">
        <v>219</v>
      </c>
      <c r="L193" s="236">
        <v>364.06</v>
      </c>
      <c r="M193" s="236">
        <v>364.0625</v>
      </c>
      <c r="N193" s="236">
        <v>31.25</v>
      </c>
      <c r="O193" s="236">
        <v>57.25</v>
      </c>
      <c r="P193" s="236">
        <v>452.5625</v>
      </c>
      <c r="Q193" s="239">
        <v>4.7100000000000003E-2</v>
      </c>
      <c r="S193" s="234">
        <v>41943</v>
      </c>
      <c r="T193" s="236" t="s">
        <v>219</v>
      </c>
      <c r="U193" s="236">
        <v>453.13</v>
      </c>
      <c r="V193" s="236">
        <v>453.125</v>
      </c>
      <c r="W193" s="236">
        <v>49.166666669999998</v>
      </c>
      <c r="X193" s="236">
        <v>74.75</v>
      </c>
      <c r="Y193" s="236">
        <v>577.04166669999995</v>
      </c>
      <c r="Z193" s="239">
        <v>5.96E-2</v>
      </c>
      <c r="AB193" s="234">
        <v>41943</v>
      </c>
      <c r="AC193" s="236">
        <v>303.33</v>
      </c>
      <c r="AD193" s="236">
        <v>528.57000000000005</v>
      </c>
      <c r="AE193" s="1">
        <v>6.8099999999999994E-2</v>
      </c>
      <c r="AF193" s="236">
        <v>400</v>
      </c>
      <c r="AG193" s="236">
        <v>527.08000000000004</v>
      </c>
    </row>
    <row r="194" spans="1:33" ht="14.45" x14ac:dyDescent="0.35">
      <c r="A194" s="234">
        <v>41973</v>
      </c>
      <c r="B194" s="235">
        <v>319.5</v>
      </c>
      <c r="C194" s="235">
        <v>463.75</v>
      </c>
      <c r="E194" s="234">
        <v>41973</v>
      </c>
      <c r="F194" s="1">
        <v>5.8400000000000001E-2</v>
      </c>
      <c r="G194" s="102">
        <v>4.3099999999999999E-2</v>
      </c>
      <c r="H194" s="1">
        <v>6.0999999999999999E-2</v>
      </c>
      <c r="J194" s="234">
        <v>41973</v>
      </c>
      <c r="K194" s="236" t="s">
        <v>219</v>
      </c>
      <c r="L194" s="236">
        <v>350</v>
      </c>
      <c r="M194" s="236">
        <v>350</v>
      </c>
      <c r="N194" s="236">
        <v>29.166666670000001</v>
      </c>
      <c r="O194" s="236">
        <v>57.25</v>
      </c>
      <c r="P194" s="236">
        <v>436.41666670000001</v>
      </c>
      <c r="Q194" s="239">
        <v>4.5699999999999998E-2</v>
      </c>
      <c r="S194" s="234">
        <v>41973</v>
      </c>
      <c r="T194" s="236" t="s">
        <v>219</v>
      </c>
      <c r="U194" s="236">
        <v>463.61</v>
      </c>
      <c r="V194" s="236">
        <v>463.61111110000002</v>
      </c>
      <c r="W194" s="236">
        <v>38.888888889999997</v>
      </c>
      <c r="X194" s="236">
        <v>76.925925930000005</v>
      </c>
      <c r="Y194" s="236">
        <v>579.42592590000004</v>
      </c>
      <c r="Z194" s="239">
        <v>6.0400000000000002E-2</v>
      </c>
      <c r="AB194" s="234">
        <v>41973</v>
      </c>
      <c r="AC194" s="236">
        <v>351.07</v>
      </c>
      <c r="AD194" s="236">
        <v>496.05</v>
      </c>
      <c r="AE194" s="1">
        <v>6.4199999999999993E-2</v>
      </c>
      <c r="AF194" s="236">
        <v>387.5</v>
      </c>
      <c r="AG194" s="236">
        <v>490</v>
      </c>
    </row>
    <row r="195" spans="1:33" ht="14.45" x14ac:dyDescent="0.35">
      <c r="A195" s="234">
        <v>42004</v>
      </c>
      <c r="B195" s="235">
        <v>300</v>
      </c>
      <c r="C195" s="235">
        <v>443.26923076923077</v>
      </c>
      <c r="E195" s="234">
        <v>42004</v>
      </c>
      <c r="F195" s="1">
        <v>6.0699999999999997E-2</v>
      </c>
      <c r="H195" s="1">
        <v>6.2799999999999995E-2</v>
      </c>
      <c r="J195" s="234">
        <v>42004</v>
      </c>
      <c r="K195" s="236" t="s">
        <v>219</v>
      </c>
      <c r="L195" s="236">
        <v>375</v>
      </c>
      <c r="M195" s="236">
        <v>375</v>
      </c>
      <c r="N195" s="236">
        <v>19.791666670000001</v>
      </c>
      <c r="O195" s="236">
        <v>63.5</v>
      </c>
      <c r="P195" s="236">
        <v>458.29166670000001</v>
      </c>
      <c r="Q195" s="239">
        <v>4.9000000000000002E-2</v>
      </c>
      <c r="S195" s="234">
        <v>42004</v>
      </c>
      <c r="T195" s="236" t="s">
        <v>219</v>
      </c>
      <c r="U195" s="236">
        <v>465.2</v>
      </c>
      <c r="V195" s="236">
        <v>465.2</v>
      </c>
      <c r="W195" s="236">
        <v>37.986666669999998</v>
      </c>
      <c r="X195" s="236">
        <v>78</v>
      </c>
      <c r="Y195" s="236">
        <v>581.18666670000005</v>
      </c>
      <c r="Z195" s="239">
        <v>6.0499999999999998E-2</v>
      </c>
      <c r="AB195" s="234">
        <v>42004</v>
      </c>
      <c r="AC195" s="236">
        <v>370</v>
      </c>
      <c r="AD195" s="236">
        <v>515</v>
      </c>
      <c r="AE195" s="1">
        <v>6.6400000000000001E-2</v>
      </c>
      <c r="AF195" s="236">
        <v>408.33</v>
      </c>
      <c r="AG195" s="236">
        <v>506.25</v>
      </c>
    </row>
    <row r="196" spans="1:33" ht="14.45" x14ac:dyDescent="0.35">
      <c r="A196" s="234">
        <v>42035</v>
      </c>
      <c r="B196" s="235">
        <v>269.65909090909093</v>
      </c>
      <c r="C196" s="235">
        <v>491.02564102564105</v>
      </c>
      <c r="E196" s="234">
        <v>42035</v>
      </c>
      <c r="F196" s="1">
        <v>6.3092564000000004E-2</v>
      </c>
      <c r="H196" s="1">
        <v>6.4031212000000004E-2</v>
      </c>
      <c r="J196" s="234">
        <v>42035</v>
      </c>
      <c r="K196" s="236" t="s">
        <v>219</v>
      </c>
      <c r="L196" s="236" t="s">
        <v>218</v>
      </c>
      <c r="M196" s="236" t="s">
        <v>2</v>
      </c>
      <c r="N196" s="236" t="s">
        <v>2</v>
      </c>
      <c r="O196" s="236" t="s">
        <v>2</v>
      </c>
      <c r="P196" s="236" t="s">
        <v>2</v>
      </c>
      <c r="Q196" s="239" t="s">
        <v>219</v>
      </c>
      <c r="S196" s="234">
        <v>42035</v>
      </c>
      <c r="T196" s="236">
        <v>440</v>
      </c>
      <c r="U196" s="236">
        <v>478.21</v>
      </c>
      <c r="V196" s="236">
        <v>478.2142857</v>
      </c>
      <c r="W196" s="236">
        <v>41.547619050000002</v>
      </c>
      <c r="X196" s="236">
        <v>72.380952379999997</v>
      </c>
      <c r="Y196" s="236">
        <v>592.14285710000001</v>
      </c>
      <c r="Z196" s="239">
        <v>6.13E-2</v>
      </c>
      <c r="AB196" s="234">
        <v>42035</v>
      </c>
      <c r="AC196" s="236">
        <v>402.78</v>
      </c>
      <c r="AD196" s="236">
        <v>516.07000000000005</v>
      </c>
      <c r="AE196" s="1">
        <v>6.6400000000000001E-2</v>
      </c>
      <c r="AF196" s="236">
        <v>439.29</v>
      </c>
      <c r="AG196" s="236">
        <v>518.75</v>
      </c>
    </row>
    <row r="197" spans="1:33" ht="14.45" x14ac:dyDescent="0.35">
      <c r="A197" s="234">
        <v>42063</v>
      </c>
      <c r="B197" s="236" t="s">
        <v>2</v>
      </c>
      <c r="C197" s="235">
        <v>452.67857142857144</v>
      </c>
      <c r="E197" s="234">
        <v>42063</v>
      </c>
      <c r="F197" s="1">
        <v>5.7320000000000003E-2</v>
      </c>
      <c r="H197" s="1">
        <v>5.7571764999999997E-2</v>
      </c>
      <c r="J197" s="234">
        <v>42063</v>
      </c>
      <c r="K197" s="236" t="s">
        <v>219</v>
      </c>
      <c r="L197" s="236">
        <v>341.875</v>
      </c>
      <c r="M197" s="236">
        <v>341.875</v>
      </c>
      <c r="N197" s="236">
        <v>18.75</v>
      </c>
      <c r="O197" s="236">
        <v>57.25</v>
      </c>
      <c r="P197" s="236">
        <v>417.875</v>
      </c>
      <c r="Q197" s="239">
        <v>4.4699999999999997E-2</v>
      </c>
      <c r="S197" s="234">
        <v>42063</v>
      </c>
      <c r="T197" s="236">
        <v>408.33</v>
      </c>
      <c r="U197" s="236">
        <v>476.19</v>
      </c>
      <c r="V197" s="236">
        <v>476.19047619999998</v>
      </c>
      <c r="W197" s="236">
        <v>40.341269840000002</v>
      </c>
      <c r="X197" s="236">
        <v>74.809523810000002</v>
      </c>
      <c r="Y197" s="236">
        <v>591.34126979999996</v>
      </c>
      <c r="Z197" s="239">
        <v>6.1400000000000003E-2</v>
      </c>
      <c r="AB197" s="234">
        <v>42063</v>
      </c>
      <c r="AC197" s="236">
        <v>402.5</v>
      </c>
      <c r="AD197" s="235">
        <v>544.44000000000005</v>
      </c>
      <c r="AE197" s="1">
        <v>7.0092222222222222E-2</v>
      </c>
      <c r="AF197" s="236">
        <v>455</v>
      </c>
      <c r="AG197" s="236">
        <v>544.44000000000005</v>
      </c>
    </row>
    <row r="198" spans="1:33" ht="14.45" x14ac:dyDescent="0.35">
      <c r="A198" s="234">
        <v>42094</v>
      </c>
      <c r="B198" s="235">
        <v>318</v>
      </c>
      <c r="C198" s="235">
        <v>406.77083333125</v>
      </c>
      <c r="E198" s="234">
        <v>42094</v>
      </c>
      <c r="F198" s="1">
        <v>5.2177608695652189E-2</v>
      </c>
      <c r="G198" s="1">
        <v>3.9419999999999997E-2</v>
      </c>
      <c r="H198" s="1">
        <v>5.2027428571428579E-2</v>
      </c>
      <c r="J198" s="234">
        <v>42094</v>
      </c>
      <c r="K198" s="236" t="s">
        <v>219</v>
      </c>
      <c r="L198" s="236">
        <v>312.5</v>
      </c>
      <c r="M198" s="236">
        <v>312.5</v>
      </c>
      <c r="N198" s="236">
        <v>18.055555555555479</v>
      </c>
      <c r="O198" s="236">
        <v>60.5</v>
      </c>
      <c r="P198" s="236">
        <v>391.05555555555549</v>
      </c>
      <c r="Q198" s="239">
        <v>4.1750000000000002E-2</v>
      </c>
      <c r="S198" s="234">
        <v>42094</v>
      </c>
      <c r="T198" s="236">
        <v>385</v>
      </c>
      <c r="U198" s="236">
        <v>408.18965517241378</v>
      </c>
      <c r="V198" s="236">
        <v>408.18965517241378</v>
      </c>
      <c r="W198" s="236">
        <v>24.545977011494227</v>
      </c>
      <c r="X198" s="236">
        <v>67.896551724137936</v>
      </c>
      <c r="Y198" s="236">
        <v>500.63218390804593</v>
      </c>
      <c r="Z198" s="239">
        <v>5.2870689655172408E-2</v>
      </c>
      <c r="AB198" s="234">
        <v>42094</v>
      </c>
      <c r="AC198" s="236">
        <v>409.09</v>
      </c>
      <c r="AD198" s="236">
        <v>522.22</v>
      </c>
      <c r="AE198" s="1">
        <v>6.7400000000000002E-2</v>
      </c>
      <c r="AF198" s="236">
        <v>454.17</v>
      </c>
      <c r="AG198" s="236">
        <v>528.13</v>
      </c>
    </row>
    <row r="199" spans="1:33" ht="14.45" x14ac:dyDescent="0.35">
      <c r="A199" s="234">
        <v>42124</v>
      </c>
      <c r="B199" s="235">
        <v>283.203125</v>
      </c>
      <c r="C199" s="235">
        <v>387.02531645569621</v>
      </c>
      <c r="E199" s="234">
        <v>42124</v>
      </c>
      <c r="F199" s="1">
        <v>5.0023733333333334E-2</v>
      </c>
      <c r="G199" s="1">
        <v>4.1634444444444446E-2</v>
      </c>
      <c r="H199" s="1">
        <v>5.1357358490566038E-2</v>
      </c>
      <c r="J199" s="234">
        <v>42124</v>
      </c>
      <c r="K199" s="236">
        <v>243.75</v>
      </c>
      <c r="L199" s="236">
        <v>328.125</v>
      </c>
      <c r="M199" s="236">
        <v>328.125</v>
      </c>
      <c r="N199" s="236">
        <v>8.8541666666666163</v>
      </c>
      <c r="O199" s="236">
        <v>54.25</v>
      </c>
      <c r="P199" s="236">
        <v>391.22916666666663</v>
      </c>
      <c r="Q199" s="239">
        <v>4.2064999999999998E-2</v>
      </c>
      <c r="S199" s="234">
        <v>42124</v>
      </c>
      <c r="T199" s="236">
        <v>306.25</v>
      </c>
      <c r="U199" s="236">
        <v>399.7093023255814</v>
      </c>
      <c r="V199" s="236">
        <v>399.7093023255814</v>
      </c>
      <c r="W199" s="236">
        <v>18.217054263565885</v>
      </c>
      <c r="X199" s="236">
        <v>68.976744186046517</v>
      </c>
      <c r="Y199" s="236">
        <v>486.90310077519382</v>
      </c>
      <c r="Z199" s="239">
        <v>5.1706046511627919E-2</v>
      </c>
      <c r="AB199" s="234">
        <v>42124</v>
      </c>
      <c r="AC199" s="236">
        <v>377.5</v>
      </c>
      <c r="AD199" s="236">
        <v>454.17</v>
      </c>
      <c r="AE199" s="1">
        <v>5.8200000000000002E-2</v>
      </c>
      <c r="AF199" s="236">
        <v>400</v>
      </c>
      <c r="AG199" s="236">
        <v>462.5</v>
      </c>
    </row>
    <row r="200" spans="1:33" ht="14.45" x14ac:dyDescent="0.35">
      <c r="A200" s="234">
        <v>42155</v>
      </c>
      <c r="B200" s="235">
        <v>293.75</v>
      </c>
      <c r="C200" s="235">
        <v>394.23076923076923</v>
      </c>
      <c r="E200" s="234">
        <v>42155</v>
      </c>
      <c r="F200" s="1">
        <v>0.05</v>
      </c>
      <c r="G200" s="1">
        <v>3.7199999999999997E-2</v>
      </c>
      <c r="H200" s="1">
        <v>5.0500000000000003E-2</v>
      </c>
      <c r="J200" s="234">
        <v>42155</v>
      </c>
      <c r="K200" s="236">
        <v>208.33333333333334</v>
      </c>
      <c r="L200" s="236">
        <v>303.84615384615387</v>
      </c>
      <c r="M200" s="236">
        <v>303.84615380000002</v>
      </c>
      <c r="N200" s="236">
        <v>11.01190476</v>
      </c>
      <c r="O200" s="236">
        <v>55.142857139999997</v>
      </c>
      <c r="P200" s="236">
        <v>370.00091579999997</v>
      </c>
      <c r="Q200" s="239">
        <v>4.02E-2</v>
      </c>
      <c r="S200" s="234">
        <v>42155</v>
      </c>
      <c r="T200" s="236" t="s">
        <v>218</v>
      </c>
      <c r="U200" s="236">
        <v>382.9</v>
      </c>
      <c r="V200" s="236">
        <v>382.89649120000001</v>
      </c>
      <c r="W200" s="236">
        <v>16.52542373</v>
      </c>
      <c r="X200" s="236">
        <v>69.186440680000004</v>
      </c>
      <c r="Y200" s="236">
        <v>468.60835559999998</v>
      </c>
      <c r="Z200" s="239">
        <v>4.9799999999999997E-2</v>
      </c>
      <c r="AB200" s="234">
        <v>42155</v>
      </c>
      <c r="AC200" s="236">
        <v>425</v>
      </c>
      <c r="AD200" s="236">
        <v>500</v>
      </c>
      <c r="AE200" s="1">
        <v>6.3299999999999995E-2</v>
      </c>
      <c r="AF200" s="236">
        <v>500</v>
      </c>
      <c r="AG200" s="236">
        <v>531.25</v>
      </c>
    </row>
    <row r="201" spans="1:33" ht="14.45" x14ac:dyDescent="0.35">
      <c r="A201" s="234">
        <v>42185</v>
      </c>
      <c r="B201" s="235">
        <v>343.05555559999999</v>
      </c>
      <c r="C201" s="235">
        <v>407.24637680000001</v>
      </c>
      <c r="E201" s="234">
        <v>42185</v>
      </c>
      <c r="F201" s="1">
        <v>5.21E-2</v>
      </c>
      <c r="G201" s="1">
        <v>3.9100000000000003E-2</v>
      </c>
      <c r="H201" s="1">
        <v>5.3600000000000002E-2</v>
      </c>
      <c r="J201" s="234">
        <v>42185</v>
      </c>
      <c r="K201" s="236">
        <v>189.17</v>
      </c>
      <c r="L201" s="236">
        <v>306.25</v>
      </c>
      <c r="M201" s="236">
        <v>306.25</v>
      </c>
      <c r="N201" s="236">
        <v>4.1666666670000003</v>
      </c>
      <c r="O201" s="236">
        <v>46</v>
      </c>
      <c r="P201" s="236">
        <v>356.41666670000001</v>
      </c>
      <c r="Q201" s="239">
        <v>3.8899999999999997E-2</v>
      </c>
      <c r="S201" s="234">
        <v>42185</v>
      </c>
      <c r="T201" s="236">
        <v>390</v>
      </c>
      <c r="U201" s="236">
        <v>404.51</v>
      </c>
      <c r="V201" s="236">
        <v>404.50980390000001</v>
      </c>
      <c r="W201" s="236">
        <v>17.81045752</v>
      </c>
      <c r="X201" s="236">
        <v>66.666666669999998</v>
      </c>
      <c r="Y201" s="236">
        <v>488.9869281</v>
      </c>
      <c r="Z201" s="239">
        <v>5.21E-2</v>
      </c>
      <c r="AB201" s="234">
        <v>42185</v>
      </c>
      <c r="AC201" s="236">
        <v>477.5</v>
      </c>
      <c r="AD201" s="236">
        <v>494.57</v>
      </c>
      <c r="AE201" s="1">
        <v>6.2899999999999998E-2</v>
      </c>
      <c r="AF201" s="236" t="s">
        <v>2</v>
      </c>
      <c r="AG201" s="236">
        <v>500</v>
      </c>
    </row>
    <row r="202" spans="1:33" ht="14.45" x14ac:dyDescent="0.35">
      <c r="A202" s="234">
        <v>42216</v>
      </c>
      <c r="B202" s="235">
        <v>354.16666666666669</v>
      </c>
      <c r="C202" s="235">
        <v>413.09523809523807</v>
      </c>
      <c r="E202" s="234">
        <v>42216</v>
      </c>
      <c r="F202" s="102">
        <v>5.403311475409836E-2</v>
      </c>
      <c r="G202" s="102">
        <v>3.8485999999999999E-2</v>
      </c>
      <c r="H202" s="102">
        <v>5.3940217391304349E-2</v>
      </c>
      <c r="J202" s="234">
        <v>42216</v>
      </c>
      <c r="K202" s="236">
        <v>173.125</v>
      </c>
      <c r="L202" s="236">
        <v>321.42857140000001</v>
      </c>
      <c r="M202" s="236">
        <v>321.42857140000001</v>
      </c>
      <c r="N202" s="236">
        <v>20.23809524</v>
      </c>
      <c r="O202" s="236">
        <v>37.142857139999997</v>
      </c>
      <c r="P202" s="236">
        <v>378.80952380000002</v>
      </c>
      <c r="Q202" s="239">
        <v>4.0399999999999998E-2</v>
      </c>
      <c r="S202" s="234">
        <v>42216</v>
      </c>
      <c r="T202" s="236">
        <v>337.5</v>
      </c>
      <c r="U202" s="236">
        <v>404.32692309999999</v>
      </c>
      <c r="V202" s="236">
        <v>404.32692309999999</v>
      </c>
      <c r="W202" s="236">
        <v>25.48076923</v>
      </c>
      <c r="X202" s="236">
        <v>72</v>
      </c>
      <c r="Y202" s="236">
        <v>501.80769229999999</v>
      </c>
      <c r="Z202" s="239">
        <v>5.2999999999999999E-2</v>
      </c>
      <c r="AB202" s="234">
        <v>42216</v>
      </c>
      <c r="AC202" s="236">
        <v>480.36</v>
      </c>
      <c r="AD202" s="236">
        <v>500.96</v>
      </c>
      <c r="AE202" s="1">
        <v>6.3600000000000004E-2</v>
      </c>
      <c r="AF202" s="236">
        <v>490.63</v>
      </c>
      <c r="AG202" s="236">
        <v>495.83</v>
      </c>
    </row>
    <row r="203" spans="1:33" ht="14.45" x14ac:dyDescent="0.35">
      <c r="A203" s="234">
        <v>42247</v>
      </c>
      <c r="B203" s="235">
        <v>310.71428571428572</v>
      </c>
      <c r="C203" s="235">
        <v>377.77777777777777</v>
      </c>
      <c r="E203" s="234">
        <v>42247</v>
      </c>
      <c r="F203" s="102">
        <v>4.989814814814815E-2</v>
      </c>
      <c r="G203" s="102">
        <v>3.7056666666666661E-2</v>
      </c>
      <c r="H203" s="102">
        <v>5.121450000000001E-2</v>
      </c>
      <c r="J203" s="234">
        <v>42247</v>
      </c>
      <c r="K203" s="236">
        <v>173.125</v>
      </c>
      <c r="L203" s="236">
        <v>310</v>
      </c>
      <c r="M203" s="236">
        <v>310</v>
      </c>
      <c r="N203" s="236">
        <v>20.833333333333265</v>
      </c>
      <c r="O203" s="236">
        <v>51.166666666666664</v>
      </c>
      <c r="P203" s="236">
        <v>381.99999999999994</v>
      </c>
      <c r="Q203" s="239">
        <v>4.0876000000000003E-2</v>
      </c>
      <c r="S203" s="234">
        <v>42247</v>
      </c>
      <c r="T203" s="236">
        <v>341.66666666666669</v>
      </c>
      <c r="U203" s="236">
        <v>388.79310344827587</v>
      </c>
      <c r="V203" s="236">
        <v>388.79310344827587</v>
      </c>
      <c r="W203" s="236">
        <v>22.931034482758591</v>
      </c>
      <c r="X203" s="236">
        <v>72.862068965517238</v>
      </c>
      <c r="Y203" s="236">
        <v>484.58620689655174</v>
      </c>
      <c r="Z203" s="239">
        <v>5.1276551724137934E-2</v>
      </c>
      <c r="AB203" s="234">
        <v>42247</v>
      </c>
      <c r="AC203" s="236">
        <v>458.33</v>
      </c>
      <c r="AD203" s="236">
        <v>481.94</v>
      </c>
      <c r="AE203" s="1">
        <v>6.1600000000000002E-2</v>
      </c>
      <c r="AF203" s="236" t="s">
        <v>2</v>
      </c>
      <c r="AG203" s="236">
        <v>463.33</v>
      </c>
    </row>
    <row r="204" spans="1:33" ht="14.45" x14ac:dyDescent="0.35">
      <c r="A204" s="234">
        <v>42277</v>
      </c>
      <c r="B204" s="235">
        <v>358.33333333333331</v>
      </c>
      <c r="C204" s="235">
        <v>458.33333333333331</v>
      </c>
      <c r="E204" s="234">
        <v>42277</v>
      </c>
      <c r="F204" s="102">
        <v>6.0879032258064514E-2</v>
      </c>
      <c r="H204" s="102">
        <v>6.2271250000000007E-2</v>
      </c>
      <c r="J204" s="234">
        <v>42277</v>
      </c>
      <c r="K204" s="236">
        <v>150</v>
      </c>
      <c r="L204" s="236" t="s">
        <v>2</v>
      </c>
      <c r="M204" s="236" t="s">
        <v>2</v>
      </c>
      <c r="N204" s="236" t="s">
        <v>2</v>
      </c>
      <c r="O204" s="236" t="s">
        <v>2</v>
      </c>
      <c r="P204" s="236" t="s">
        <v>2</v>
      </c>
      <c r="Q204" s="236" t="s">
        <v>2</v>
      </c>
      <c r="S204" s="234">
        <v>42277</v>
      </c>
      <c r="T204" s="236">
        <v>304.16666666666669</v>
      </c>
      <c r="U204" s="236">
        <v>442.1875</v>
      </c>
      <c r="V204" s="236">
        <v>442.1875</v>
      </c>
      <c r="W204" s="236">
        <v>32.812500000000014</v>
      </c>
      <c r="X204" s="236">
        <v>67</v>
      </c>
      <c r="Y204" s="236">
        <v>542</v>
      </c>
      <c r="Z204" s="239">
        <v>5.7246250000000005E-2</v>
      </c>
      <c r="AB204" s="234">
        <v>42277</v>
      </c>
      <c r="AC204" s="236">
        <v>467.5</v>
      </c>
      <c r="AD204" s="236">
        <v>493.18</v>
      </c>
      <c r="AE204" s="1">
        <v>6.3E-2</v>
      </c>
      <c r="AF204" s="236">
        <v>467.86</v>
      </c>
      <c r="AG204" s="236">
        <v>477.78</v>
      </c>
    </row>
    <row r="205" spans="1:33" ht="14.45" x14ac:dyDescent="0.35">
      <c r="A205" s="234">
        <v>42308</v>
      </c>
      <c r="B205" s="235">
        <v>302.91666666666669</v>
      </c>
      <c r="C205" s="235">
        <v>423.07692307692309</v>
      </c>
      <c r="E205" s="234">
        <v>42308</v>
      </c>
      <c r="F205" s="102">
        <v>5.6397931034482755E-2</v>
      </c>
      <c r="G205" s="102">
        <v>4.4278571428571431E-2</v>
      </c>
      <c r="H205" s="102">
        <v>6.2189444444444443E-2</v>
      </c>
      <c r="J205" s="234">
        <v>42308</v>
      </c>
      <c r="K205" s="236">
        <v>166.66666666666666</v>
      </c>
      <c r="L205" s="236">
        <v>325</v>
      </c>
      <c r="M205" s="236">
        <v>325</v>
      </c>
      <c r="N205" s="236">
        <v>16.666666666666682</v>
      </c>
      <c r="O205" s="236">
        <v>53</v>
      </c>
      <c r="P205" s="236">
        <v>394.66666666666669</v>
      </c>
      <c r="Q205" s="239">
        <v>4.2550000000000004E-2</v>
      </c>
      <c r="S205" s="234">
        <v>42308</v>
      </c>
      <c r="T205" s="236">
        <v>318.75</v>
      </c>
      <c r="U205" s="236">
        <v>462.5</v>
      </c>
      <c r="V205" s="236">
        <v>462.5</v>
      </c>
      <c r="W205" s="236">
        <v>56.81818181818182</v>
      </c>
      <c r="X205" s="236">
        <v>66.86363636363636</v>
      </c>
      <c r="Y205" s="236">
        <v>586.18181818181824</v>
      </c>
      <c r="Z205" s="239">
        <v>6.0743181818181814E-2</v>
      </c>
      <c r="AB205" s="234">
        <v>42308</v>
      </c>
      <c r="AC205" s="236">
        <v>515</v>
      </c>
      <c r="AD205">
        <v>495</v>
      </c>
      <c r="AE205" s="1">
        <v>6.3600000000000004E-2</v>
      </c>
      <c r="AF205" s="236" t="s">
        <v>2</v>
      </c>
      <c r="AG205" s="236">
        <v>495</v>
      </c>
    </row>
    <row r="206" spans="1:33" ht="14.45" x14ac:dyDescent="0.35">
      <c r="A206" s="234">
        <v>42338</v>
      </c>
      <c r="B206" s="235">
        <v>405.35714285714283</v>
      </c>
      <c r="C206" s="235">
        <v>446.55172413793105</v>
      </c>
      <c r="E206" s="234">
        <v>42338</v>
      </c>
      <c r="F206" s="1">
        <v>5.8104193548387098E-2</v>
      </c>
      <c r="G206" s="1">
        <v>4.6935000000000004E-2</v>
      </c>
      <c r="H206" s="1">
        <v>6.2327894736842089E-2</v>
      </c>
      <c r="J206" s="234">
        <v>42338</v>
      </c>
      <c r="K206" s="236">
        <v>178.33333333333334</v>
      </c>
      <c r="L206" s="236">
        <v>338.75</v>
      </c>
      <c r="M206" s="236">
        <v>338.75</v>
      </c>
      <c r="N206" s="236">
        <v>29.166666666666671</v>
      </c>
      <c r="O206" s="236">
        <v>50.5</v>
      </c>
      <c r="P206" s="236">
        <v>418.41666666666669</v>
      </c>
      <c r="Q206" s="239">
        <v>4.4496999999999995E-2</v>
      </c>
      <c r="S206" s="234">
        <v>42338</v>
      </c>
      <c r="T206" s="236">
        <v>337.5</v>
      </c>
      <c r="U206" s="236">
        <v>450.92105263157896</v>
      </c>
      <c r="V206" s="236">
        <v>450.92105263157896</v>
      </c>
      <c r="W206" s="236">
        <v>78.508771929824547</v>
      </c>
      <c r="X206" s="236">
        <v>63.10526315789474</v>
      </c>
      <c r="Y206" s="236">
        <v>592.53508771929819</v>
      </c>
      <c r="Z206" s="239">
        <v>6.0906842105263155E-2</v>
      </c>
      <c r="AB206" s="234">
        <v>42338</v>
      </c>
      <c r="AC206" s="236">
        <v>520.83000000000004</v>
      </c>
      <c r="AD206">
        <v>515</v>
      </c>
      <c r="AE206" s="1">
        <v>6.59E-2</v>
      </c>
      <c r="AF206" s="236" t="s">
        <v>2</v>
      </c>
      <c r="AG206" s="236">
        <v>512.5</v>
      </c>
    </row>
    <row r="207" spans="1:33" ht="14.45" x14ac:dyDescent="0.35">
      <c r="A207" s="234">
        <v>42369</v>
      </c>
      <c r="B207" s="236" t="s">
        <v>2</v>
      </c>
      <c r="C207" s="235">
        <v>450</v>
      </c>
      <c r="E207" s="234">
        <v>42369</v>
      </c>
      <c r="F207" s="1">
        <v>5.924666666666667E-2</v>
      </c>
      <c r="H207" s="1">
        <v>5.9096428571428571E-2</v>
      </c>
      <c r="J207" s="234">
        <v>42369</v>
      </c>
      <c r="K207" s="236" t="s">
        <v>2</v>
      </c>
      <c r="L207" s="236">
        <v>395</v>
      </c>
      <c r="M207" s="236">
        <v>395</v>
      </c>
      <c r="N207" s="236">
        <v>64.1666666666667</v>
      </c>
      <c r="O207" s="236">
        <v>30</v>
      </c>
      <c r="P207" s="236">
        <v>489.16666666666669</v>
      </c>
      <c r="Q207" s="239">
        <v>5.2003999999999995E-2</v>
      </c>
      <c r="S207" s="234">
        <v>42369</v>
      </c>
      <c r="T207" s="236">
        <v>368.75</v>
      </c>
      <c r="U207" s="236">
        <v>451.78571428571428</v>
      </c>
      <c r="V207" s="236">
        <v>451.78571428571428</v>
      </c>
      <c r="W207" s="236">
        <v>45.000000000000007</v>
      </c>
      <c r="X207" s="236">
        <v>48.214285714285715</v>
      </c>
      <c r="Y207" s="236">
        <v>545</v>
      </c>
      <c r="Z207" s="239">
        <v>5.920071428571428E-2</v>
      </c>
      <c r="AB207" s="234">
        <v>42369</v>
      </c>
      <c r="AC207" s="236">
        <v>518.75</v>
      </c>
      <c r="AD207">
        <v>500</v>
      </c>
      <c r="AE207" s="1">
        <v>6.3500000000000001E-2</v>
      </c>
      <c r="AF207" s="236" t="s">
        <v>2</v>
      </c>
      <c r="AG207" s="236">
        <v>487.5</v>
      </c>
    </row>
    <row r="208" spans="1:33" ht="14.45" x14ac:dyDescent="0.35">
      <c r="E208" s="234">
        <v>42400</v>
      </c>
      <c r="F208" s="279">
        <v>6.0716666666666669E-2</v>
      </c>
      <c r="G208" s="1">
        <v>5.0623333333333333E-2</v>
      </c>
      <c r="H208" s="1">
        <v>6.3945384615384626E-2</v>
      </c>
      <c r="AB208" s="234">
        <v>42400</v>
      </c>
      <c r="AE208" s="1">
        <v>6.6369999999999998E-2</v>
      </c>
    </row>
    <row r="209" spans="5:31" x14ac:dyDescent="0.25">
      <c r="E209" s="234">
        <v>42429</v>
      </c>
      <c r="F209" s="279">
        <v>6.5574999999999994E-2</v>
      </c>
      <c r="G209" s="1"/>
      <c r="H209" s="1">
        <v>6.9900714285714288E-2</v>
      </c>
      <c r="AB209" s="234">
        <v>42429</v>
      </c>
      <c r="AE209" s="1">
        <v>6.4565999999999985E-2</v>
      </c>
    </row>
  </sheetData>
  <mergeCells count="9">
    <mergeCell ref="J1:Q1"/>
    <mergeCell ref="S1:Z1"/>
    <mergeCell ref="AB1:AG1"/>
    <mergeCell ref="A2:C2"/>
    <mergeCell ref="E2:H2"/>
    <mergeCell ref="M2:Q2"/>
    <mergeCell ref="V2:Z2"/>
    <mergeCell ref="AC2:AE2"/>
    <mergeCell ref="AF2:AG2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63"/>
  <sheetViews>
    <sheetView zoomScaleNormal="100" workbookViewId="0">
      <pane xSplit="2" ySplit="19" topLeftCell="C41" activePane="bottomRight" state="frozen"/>
      <selection pane="topRight" activeCell="C1" sqref="C1"/>
      <selection pane="bottomLeft" activeCell="A20" sqref="A20"/>
      <selection pane="bottomRight" activeCell="N13" sqref="N13"/>
    </sheetView>
  </sheetViews>
  <sheetFormatPr defaultRowHeight="15" x14ac:dyDescent="0.25"/>
  <cols>
    <col min="3" max="13" width="9.140625" style="4"/>
    <col min="17" max="17" width="11.5703125" bestFit="1" customWidth="1"/>
    <col min="18" max="18" width="12.7109375" bestFit="1" customWidth="1"/>
  </cols>
  <sheetData>
    <row r="1" spans="3:19" x14ac:dyDescent="0.35">
      <c r="C1" s="3"/>
      <c r="D1" s="3"/>
      <c r="E1"/>
      <c r="F1"/>
      <c r="G1"/>
      <c r="H1"/>
      <c r="I1"/>
      <c r="J1"/>
      <c r="K1"/>
      <c r="L1"/>
      <c r="M1"/>
      <c r="P1" t="s">
        <v>22</v>
      </c>
    </row>
    <row r="2" spans="3:19" x14ac:dyDescent="0.35">
      <c r="C2" s="3"/>
      <c r="D2" s="3"/>
      <c r="E2"/>
      <c r="F2"/>
      <c r="G2"/>
      <c r="H2"/>
      <c r="I2"/>
      <c r="J2"/>
      <c r="K2"/>
      <c r="L2"/>
      <c r="M2"/>
      <c r="P2" t="s">
        <v>23</v>
      </c>
      <c r="Q2" t="s">
        <v>25</v>
      </c>
      <c r="R2" t="s">
        <v>26</v>
      </c>
      <c r="S2" t="s">
        <v>24</v>
      </c>
    </row>
    <row r="3" spans="3:19" x14ac:dyDescent="0.35">
      <c r="C3" s="3"/>
      <c r="D3" s="3"/>
      <c r="E3"/>
      <c r="F3"/>
      <c r="G3"/>
      <c r="H3"/>
      <c r="I3"/>
      <c r="J3"/>
      <c r="K3"/>
      <c r="L3"/>
      <c r="M3"/>
      <c r="P3" s="2">
        <v>42552</v>
      </c>
      <c r="Q3" s="5">
        <v>8984.2058317884803</v>
      </c>
      <c r="R3" s="5">
        <v>185000000</v>
      </c>
      <c r="S3" s="4">
        <f>R3/(Q3*4)</f>
        <v>5147.9230180096001</v>
      </c>
    </row>
    <row r="4" spans="3:19" x14ac:dyDescent="0.35">
      <c r="C4" s="3"/>
      <c r="D4" s="3"/>
      <c r="E4"/>
      <c r="F4"/>
      <c r="G4"/>
      <c r="H4"/>
      <c r="I4"/>
      <c r="J4"/>
      <c r="K4"/>
      <c r="L4"/>
      <c r="M4"/>
      <c r="P4" s="2">
        <v>42644</v>
      </c>
      <c r="Q4" s="5">
        <v>1364783.6461977786</v>
      </c>
      <c r="R4" s="5">
        <v>185000000</v>
      </c>
      <c r="S4" s="4">
        <f>R4/(2*SUM(Q3:Q4))</f>
        <v>67.333064944956334</v>
      </c>
    </row>
    <row r="5" spans="3:19" x14ac:dyDescent="0.35">
      <c r="C5" s="3"/>
      <c r="D5" s="3"/>
      <c r="E5"/>
      <c r="F5"/>
      <c r="G5"/>
      <c r="H5"/>
      <c r="I5"/>
      <c r="J5"/>
      <c r="K5"/>
      <c r="L5"/>
      <c r="M5"/>
      <c r="P5" s="2">
        <v>42736</v>
      </c>
      <c r="Q5" s="5">
        <v>379361.65242642304</v>
      </c>
      <c r="R5" s="5">
        <v>185000000</v>
      </c>
      <c r="S5" s="4">
        <f>R5/(4/3*SUM(Q3:Q5))</f>
        <v>79.144181674733275</v>
      </c>
    </row>
    <row r="6" spans="3:19" x14ac:dyDescent="0.35">
      <c r="C6" s="3"/>
      <c r="D6" s="3"/>
      <c r="E6"/>
      <c r="F6"/>
      <c r="G6"/>
      <c r="H6"/>
      <c r="I6"/>
      <c r="J6"/>
      <c r="K6"/>
      <c r="L6"/>
      <c r="M6"/>
      <c r="P6" s="2">
        <v>42826</v>
      </c>
      <c r="Q6" s="5">
        <v>7809994.778984027</v>
      </c>
      <c r="R6" s="5">
        <v>185000000</v>
      </c>
      <c r="S6" s="4">
        <f>R6/SUM(Q3:Q6)</f>
        <v>19.345142289989397</v>
      </c>
    </row>
    <row r="7" spans="3:19" x14ac:dyDescent="0.35">
      <c r="C7" s="3"/>
      <c r="D7" s="3"/>
      <c r="E7"/>
      <c r="F7"/>
      <c r="G7"/>
      <c r="H7"/>
      <c r="I7"/>
      <c r="J7"/>
      <c r="K7"/>
      <c r="L7"/>
      <c r="M7"/>
      <c r="P7" s="2">
        <v>42917</v>
      </c>
      <c r="Q7" s="5">
        <v>11288328.230521806</v>
      </c>
      <c r="R7" s="5">
        <v>185000000</v>
      </c>
      <c r="S7" s="4">
        <f t="shared" ref="S7:S10" si="0">R7/SUM(Q4:Q7)</f>
        <v>8.8761080148955749</v>
      </c>
    </row>
    <row r="8" spans="3:19" x14ac:dyDescent="0.35">
      <c r="C8" s="3"/>
      <c r="D8" s="3"/>
      <c r="E8"/>
      <c r="F8"/>
      <c r="G8"/>
      <c r="H8"/>
      <c r="I8"/>
      <c r="J8"/>
      <c r="K8"/>
      <c r="L8"/>
      <c r="M8"/>
      <c r="P8" s="2">
        <v>43009</v>
      </c>
      <c r="Q8" s="5">
        <v>11170622.179446006</v>
      </c>
      <c r="R8" s="5">
        <v>182511716.81018671</v>
      </c>
      <c r="S8" s="4">
        <f t="shared" si="0"/>
        <v>5.9550342456039935</v>
      </c>
    </row>
    <row r="9" spans="3:19" x14ac:dyDescent="0.35">
      <c r="C9" s="3"/>
      <c r="D9" s="3"/>
      <c r="E9"/>
      <c r="F9"/>
      <c r="G9"/>
      <c r="H9"/>
      <c r="I9"/>
      <c r="J9"/>
      <c r="K9"/>
      <c r="L9"/>
      <c r="M9"/>
      <c r="P9" s="2">
        <v>43101</v>
      </c>
      <c r="Q9" s="5">
        <v>10181869.86839943</v>
      </c>
      <c r="R9" s="5">
        <v>176408290.71331021</v>
      </c>
      <c r="S9" s="4">
        <f t="shared" si="0"/>
        <v>4.3610565192122364</v>
      </c>
    </row>
    <row r="10" spans="3:19" x14ac:dyDescent="0.35">
      <c r="C10" s="3"/>
      <c r="D10" s="3"/>
      <c r="E10"/>
      <c r="F10"/>
      <c r="G10"/>
      <c r="H10"/>
      <c r="I10"/>
      <c r="J10"/>
      <c r="K10"/>
      <c r="L10"/>
      <c r="M10"/>
      <c r="P10" s="2">
        <v>43191</v>
      </c>
      <c r="Q10" s="5">
        <v>12685516.26174951</v>
      </c>
      <c r="R10" s="5">
        <v>0</v>
      </c>
      <c r="S10" s="4">
        <f t="shared" si="0"/>
        <v>0</v>
      </c>
    </row>
    <row r="11" spans="3:19" x14ac:dyDescent="0.35">
      <c r="C11" s="3"/>
      <c r="D11" s="3"/>
      <c r="E11"/>
      <c r="F11"/>
      <c r="G11"/>
      <c r="H11"/>
      <c r="I11"/>
      <c r="J11"/>
      <c r="K11"/>
      <c r="L11"/>
      <c r="M11"/>
    </row>
    <row r="12" spans="3:19" x14ac:dyDescent="0.35">
      <c r="C12" s="3"/>
      <c r="D12" s="3"/>
      <c r="E12"/>
      <c r="F12"/>
      <c r="G12"/>
      <c r="H12"/>
      <c r="I12"/>
      <c r="J12"/>
      <c r="K12"/>
      <c r="L12"/>
      <c r="M12"/>
    </row>
    <row r="13" spans="3:19" x14ac:dyDescent="0.35">
      <c r="C13" s="3"/>
      <c r="D13" s="3"/>
      <c r="E13"/>
      <c r="F13"/>
      <c r="G13"/>
      <c r="H13"/>
      <c r="I13"/>
      <c r="J13"/>
      <c r="K13"/>
      <c r="L13"/>
      <c r="M13"/>
    </row>
    <row r="14" spans="3:19" x14ac:dyDescent="0.35">
      <c r="C14" s="3"/>
      <c r="D14" s="3"/>
      <c r="E14"/>
      <c r="F14"/>
      <c r="G14"/>
      <c r="H14"/>
      <c r="I14"/>
      <c r="J14"/>
      <c r="K14"/>
      <c r="L14"/>
      <c r="M14"/>
    </row>
    <row r="15" spans="3:19" x14ac:dyDescent="0.35">
      <c r="C15" s="3"/>
      <c r="D15" s="3"/>
      <c r="E15"/>
      <c r="F15"/>
      <c r="G15"/>
      <c r="H15"/>
      <c r="I15"/>
      <c r="J15"/>
      <c r="K15"/>
      <c r="L15"/>
      <c r="M15"/>
    </row>
    <row r="16" spans="3:19" x14ac:dyDescent="0.35">
      <c r="C16" s="3"/>
      <c r="D16" s="3"/>
      <c r="E16"/>
      <c r="F16"/>
      <c r="G16"/>
      <c r="H16"/>
      <c r="I16"/>
      <c r="J16"/>
      <c r="K16"/>
      <c r="L16"/>
      <c r="M16"/>
    </row>
    <row r="17" spans="2:19" x14ac:dyDescent="0.35">
      <c r="C17" s="3"/>
      <c r="D17" s="3"/>
      <c r="E17"/>
      <c r="F17"/>
      <c r="G17"/>
      <c r="H17"/>
      <c r="I17"/>
      <c r="J17"/>
      <c r="K17"/>
      <c r="L17"/>
      <c r="M17"/>
    </row>
    <row r="18" spans="2:19" x14ac:dyDescent="0.35">
      <c r="C18" s="3" t="s">
        <v>187</v>
      </c>
      <c r="D18" s="3" t="s">
        <v>188</v>
      </c>
      <c r="E18" t="s">
        <v>8</v>
      </c>
      <c r="F18" t="s">
        <v>9</v>
      </c>
      <c r="G18" t="s">
        <v>10</v>
      </c>
      <c r="H18" t="s">
        <v>11</v>
      </c>
      <c r="I18" t="s">
        <v>12</v>
      </c>
      <c r="J18" t="s">
        <v>13</v>
      </c>
      <c r="K18" t="s">
        <v>14</v>
      </c>
      <c r="L18" t="s">
        <v>15</v>
      </c>
      <c r="M18" t="s">
        <v>28</v>
      </c>
      <c r="N18" t="s">
        <v>186</v>
      </c>
      <c r="O18" t="s">
        <v>132</v>
      </c>
      <c r="P18" t="s">
        <v>241</v>
      </c>
    </row>
    <row r="19" spans="2:19" x14ac:dyDescent="0.35">
      <c r="C19" s="4" t="s">
        <v>7</v>
      </c>
      <c r="D19" s="4" t="s">
        <v>238</v>
      </c>
      <c r="E19" s="4" t="s">
        <v>3</v>
      </c>
      <c r="F19" s="4" t="s">
        <v>4</v>
      </c>
      <c r="G19" s="4" t="s">
        <v>5</v>
      </c>
      <c r="H19" s="4" t="s">
        <v>6</v>
      </c>
      <c r="I19" s="4" t="s">
        <v>16</v>
      </c>
      <c r="J19" s="4" t="s">
        <v>17</v>
      </c>
      <c r="K19" s="4" t="s">
        <v>18</v>
      </c>
      <c r="L19" s="4" t="s">
        <v>19</v>
      </c>
      <c r="M19" s="4" t="s">
        <v>20</v>
      </c>
      <c r="N19" s="4" t="s">
        <v>27</v>
      </c>
      <c r="O19" s="4" t="s">
        <v>185</v>
      </c>
      <c r="P19" s="4" t="s">
        <v>240</v>
      </c>
    </row>
    <row r="20" spans="2:19" x14ac:dyDescent="0.35">
      <c r="B20" s="2">
        <v>41243</v>
      </c>
      <c r="C20" s="4">
        <v>5.0999999999999996</v>
      </c>
      <c r="D20" s="4">
        <v>4.5</v>
      </c>
      <c r="O20" s="4"/>
      <c r="S20" s="4"/>
    </row>
    <row r="21" spans="2:19" x14ac:dyDescent="0.35">
      <c r="B21" s="2">
        <v>41274</v>
      </c>
      <c r="C21" s="4">
        <v>5.9</v>
      </c>
      <c r="D21" s="4">
        <v>4.8</v>
      </c>
      <c r="O21" s="4"/>
      <c r="S21" s="4"/>
    </row>
    <row r="22" spans="2:19" x14ac:dyDescent="0.35">
      <c r="B22" s="2">
        <v>41305</v>
      </c>
      <c r="C22" s="4">
        <v>4.4000000000000004</v>
      </c>
      <c r="O22" s="4"/>
      <c r="S22" s="4"/>
    </row>
    <row r="23" spans="2:19" x14ac:dyDescent="0.35">
      <c r="B23" s="2">
        <v>41333</v>
      </c>
      <c r="C23" s="4">
        <v>4.4000000000000004</v>
      </c>
      <c r="D23" s="4">
        <v>5.5</v>
      </c>
      <c r="O23" s="4"/>
      <c r="S23" s="4"/>
    </row>
    <row r="24" spans="2:19" x14ac:dyDescent="0.35">
      <c r="B24" s="2">
        <v>41364</v>
      </c>
      <c r="C24" s="4">
        <v>4.7</v>
      </c>
      <c r="D24" s="4">
        <v>4.2</v>
      </c>
      <c r="O24" s="4"/>
      <c r="S24" s="4"/>
    </row>
    <row r="25" spans="2:19" x14ac:dyDescent="0.35">
      <c r="B25" s="2">
        <v>41394</v>
      </c>
      <c r="C25" s="4">
        <v>4</v>
      </c>
      <c r="D25" s="4">
        <v>4.9000000000000004</v>
      </c>
      <c r="O25" s="4"/>
      <c r="S25" s="4"/>
    </row>
    <row r="26" spans="2:19" x14ac:dyDescent="0.35">
      <c r="B26" s="2">
        <v>41425</v>
      </c>
      <c r="C26" s="4">
        <v>4.3</v>
      </c>
      <c r="D26" s="4">
        <v>4.4000000000000004</v>
      </c>
      <c r="O26" s="4"/>
      <c r="S26" s="4"/>
    </row>
    <row r="27" spans="2:19" x14ac:dyDescent="0.35">
      <c r="B27" s="2">
        <v>41455</v>
      </c>
      <c r="C27" s="4">
        <v>4.7</v>
      </c>
      <c r="D27" s="4">
        <v>4.4000000000000004</v>
      </c>
      <c r="O27" s="4"/>
      <c r="S27" s="4"/>
    </row>
    <row r="28" spans="2:19" x14ac:dyDescent="0.35">
      <c r="B28" s="2">
        <v>41486</v>
      </c>
      <c r="C28" s="4">
        <v>4.3</v>
      </c>
      <c r="D28" s="4">
        <v>3.7</v>
      </c>
      <c r="O28" s="4"/>
      <c r="S28" s="4"/>
    </row>
    <row r="29" spans="2:19" x14ac:dyDescent="0.35">
      <c r="B29" s="2">
        <v>41517</v>
      </c>
      <c r="C29" s="4">
        <v>4.4000000000000004</v>
      </c>
      <c r="O29" s="4"/>
      <c r="S29" s="4"/>
    </row>
    <row r="30" spans="2:19" x14ac:dyDescent="0.35">
      <c r="B30" s="2">
        <v>41547</v>
      </c>
      <c r="C30" s="4">
        <v>4.5999999999999996</v>
      </c>
      <c r="D30" s="4">
        <v>5.9</v>
      </c>
      <c r="O30" s="4"/>
      <c r="S30" s="4"/>
    </row>
    <row r="31" spans="2:19" x14ac:dyDescent="0.35">
      <c r="B31" s="2">
        <v>41578</v>
      </c>
      <c r="C31" s="4">
        <v>4.5999999999999996</v>
      </c>
      <c r="O31" s="4"/>
      <c r="S31" s="4"/>
    </row>
    <row r="32" spans="2:19" x14ac:dyDescent="0.35">
      <c r="B32" s="2">
        <v>41608</v>
      </c>
      <c r="C32" s="4">
        <v>4.7</v>
      </c>
      <c r="D32" s="4">
        <v>4.5</v>
      </c>
      <c r="O32" s="4"/>
      <c r="S32" s="4"/>
    </row>
    <row r="33" spans="2:19" x14ac:dyDescent="0.35">
      <c r="B33" s="2">
        <v>41639</v>
      </c>
      <c r="C33" s="4">
        <v>4.7</v>
      </c>
      <c r="D33" s="4">
        <v>4.2</v>
      </c>
      <c r="O33" s="4"/>
      <c r="S33" s="4"/>
    </row>
    <row r="34" spans="2:19" x14ac:dyDescent="0.35">
      <c r="B34" s="2">
        <v>41670</v>
      </c>
      <c r="C34" s="4">
        <v>4.933975446153843</v>
      </c>
      <c r="D34" s="4">
        <v>5.4263841999999993</v>
      </c>
      <c r="O34" s="4"/>
      <c r="S34" s="4"/>
    </row>
    <row r="35" spans="2:19" x14ac:dyDescent="0.35">
      <c r="B35" s="2">
        <v>41698</v>
      </c>
      <c r="C35" s="4">
        <v>4.7396777142857136</v>
      </c>
      <c r="O35" s="4"/>
      <c r="S35" s="4"/>
    </row>
    <row r="36" spans="2:19" x14ac:dyDescent="0.35">
      <c r="B36" s="2">
        <v>41729</v>
      </c>
      <c r="C36" s="4">
        <v>4.9865537142857139</v>
      </c>
      <c r="E36" s="4">
        <v>3.64</v>
      </c>
      <c r="F36" s="4">
        <v>4.5999999999999996</v>
      </c>
      <c r="O36" s="4"/>
      <c r="S36" s="4"/>
    </row>
    <row r="37" spans="2:19" x14ac:dyDescent="0.35">
      <c r="B37" s="2">
        <v>41759</v>
      </c>
      <c r="C37" s="4">
        <v>4.9790786060606056</v>
      </c>
      <c r="D37" s="4">
        <v>5.1598378</v>
      </c>
      <c r="O37" s="4"/>
      <c r="S37" s="4"/>
    </row>
    <row r="38" spans="2:19" x14ac:dyDescent="0.35">
      <c r="B38" s="2">
        <v>41790</v>
      </c>
      <c r="C38" s="4">
        <v>5.0866630985915506</v>
      </c>
      <c r="D38" s="4">
        <v>5.1574239999999998</v>
      </c>
      <c r="O38" s="4"/>
      <c r="S38" s="4"/>
    </row>
    <row r="39" spans="2:19" x14ac:dyDescent="0.35">
      <c r="B39" s="2">
        <v>41820</v>
      </c>
      <c r="C39" s="4">
        <v>4.9141126551724144</v>
      </c>
      <c r="D39" s="4">
        <v>5.2504159999999995</v>
      </c>
      <c r="O39" s="4"/>
      <c r="S39" s="4"/>
    </row>
    <row r="40" spans="2:19" x14ac:dyDescent="0.35">
      <c r="B40" s="2">
        <v>41851</v>
      </c>
      <c r="C40" s="4">
        <v>4.9207173076923079</v>
      </c>
      <c r="D40" s="4">
        <v>4.7625232500000001</v>
      </c>
      <c r="G40" s="4">
        <v>3</v>
      </c>
      <c r="O40" s="4"/>
      <c r="S40" s="4"/>
    </row>
    <row r="41" spans="2:19" x14ac:dyDescent="0.35">
      <c r="B41" s="2">
        <v>41882</v>
      </c>
      <c r="C41" s="4">
        <v>5.1567630555555546</v>
      </c>
      <c r="D41" s="4">
        <v>4.6875668750000008</v>
      </c>
      <c r="O41" s="4"/>
      <c r="S41" s="4"/>
    </row>
    <row r="42" spans="2:19" x14ac:dyDescent="0.35">
      <c r="B42" s="2">
        <v>41912</v>
      </c>
      <c r="C42" s="4">
        <v>5.1904984500000007</v>
      </c>
      <c r="D42" s="4">
        <v>4.8885201428571436</v>
      </c>
      <c r="H42" s="4">
        <v>9.6</v>
      </c>
      <c r="O42" s="4"/>
      <c r="S42" s="4"/>
    </row>
    <row r="43" spans="2:19" x14ac:dyDescent="0.35">
      <c r="B43" s="2">
        <v>41943</v>
      </c>
      <c r="C43" s="4">
        <v>5.1174382777777767</v>
      </c>
      <c r="D43" s="4">
        <v>4.9949523999999998</v>
      </c>
      <c r="O43" s="4"/>
      <c r="S43" s="4"/>
    </row>
    <row r="44" spans="2:19" x14ac:dyDescent="0.35">
      <c r="B44" s="2">
        <v>41973</v>
      </c>
      <c r="C44" s="4">
        <v>5.4018167058823527</v>
      </c>
      <c r="D44" s="4">
        <v>4.181535666666667</v>
      </c>
      <c r="O44" s="4"/>
      <c r="S44" s="4"/>
    </row>
    <row r="45" spans="2:19" x14ac:dyDescent="0.35">
      <c r="B45" s="2">
        <v>42004</v>
      </c>
      <c r="C45" s="4">
        <v>4.9966602500000006</v>
      </c>
      <c r="D45" s="4">
        <v>4.4529354999999997</v>
      </c>
      <c r="O45" s="4"/>
      <c r="S45" s="4"/>
    </row>
    <row r="46" spans="2:19" x14ac:dyDescent="0.35">
      <c r="B46" s="2">
        <v>42035</v>
      </c>
      <c r="C46" s="4">
        <v>4.8432200400000021</v>
      </c>
      <c r="D46" s="4">
        <v>4.8488287999999997</v>
      </c>
      <c r="O46" s="4"/>
      <c r="S46" s="4"/>
    </row>
    <row r="47" spans="2:19" x14ac:dyDescent="0.35">
      <c r="B47" s="2">
        <v>42063</v>
      </c>
      <c r="C47" s="4">
        <v>4.7383258333333327</v>
      </c>
      <c r="D47" s="4">
        <v>4.7977216666666669</v>
      </c>
      <c r="O47" s="4"/>
      <c r="S47" s="4"/>
    </row>
    <row r="48" spans="2:19" x14ac:dyDescent="0.35">
      <c r="B48" s="2">
        <v>42094</v>
      </c>
      <c r="C48" s="4">
        <v>5.0478863199999999</v>
      </c>
      <c r="D48" s="4">
        <v>4.9706317499999999</v>
      </c>
      <c r="I48" s="4">
        <f>1265.9/2239.48</f>
        <v>0.56526515083858753</v>
      </c>
      <c r="O48" s="4"/>
      <c r="S48" s="4"/>
    </row>
    <row r="49" spans="2:19" x14ac:dyDescent="0.35">
      <c r="B49" s="2">
        <v>42124</v>
      </c>
      <c r="C49" s="4">
        <v>4.8737645862068968</v>
      </c>
      <c r="D49" s="4">
        <v>4.7754948333333331</v>
      </c>
      <c r="J49" s="4">
        <f>50370599/(179433041-44000000-70000000-15815080+11002303+15975218+18243781)</f>
        <v>0.53111546216886985</v>
      </c>
      <c r="O49" s="4"/>
      <c r="S49" s="4"/>
    </row>
    <row r="50" spans="2:19" x14ac:dyDescent="0.35">
      <c r="B50" s="2">
        <v>42155</v>
      </c>
      <c r="C50" s="4">
        <v>5.1192495135135134</v>
      </c>
      <c r="D50" s="4">
        <v>4.0247849999999996</v>
      </c>
      <c r="K50" s="4">
        <f>23382230/29697609</f>
        <v>0.78734385653740679</v>
      </c>
      <c r="O50" s="4"/>
      <c r="S50" s="4"/>
    </row>
    <row r="51" spans="2:19" x14ac:dyDescent="0.35">
      <c r="B51" s="2">
        <v>42185</v>
      </c>
      <c r="C51" s="4">
        <v>4.6588018</v>
      </c>
      <c r="D51" s="4">
        <v>3.9081280000000009</v>
      </c>
      <c r="L51" s="4">
        <v>5.9550342456039935</v>
      </c>
      <c r="O51" s="4"/>
      <c r="S51" s="4"/>
    </row>
    <row r="52" spans="2:19" x14ac:dyDescent="0.35">
      <c r="B52" s="2">
        <v>42216</v>
      </c>
      <c r="C52" s="4">
        <v>4.9143365416666667</v>
      </c>
      <c r="D52" s="4">
        <v>5.1377967499999997</v>
      </c>
      <c r="O52" s="4"/>
      <c r="S52" s="4"/>
    </row>
    <row r="53" spans="2:19" x14ac:dyDescent="0.35">
      <c r="B53" s="2">
        <v>42247</v>
      </c>
      <c r="C53" s="4">
        <v>4.976384190476189</v>
      </c>
      <c r="D53" s="4">
        <v>5.1586681666666658</v>
      </c>
      <c r="M53" s="4">
        <v>5.8</v>
      </c>
      <c r="O53" s="4"/>
      <c r="S53" s="4"/>
    </row>
    <row r="54" spans="2:19" x14ac:dyDescent="0.35">
      <c r="B54" s="2">
        <v>42277</v>
      </c>
      <c r="C54" s="4">
        <v>4.7957207333333338</v>
      </c>
      <c r="D54" s="4">
        <v>5.7943878</v>
      </c>
      <c r="O54" s="4"/>
      <c r="S54" s="4"/>
    </row>
    <row r="55" spans="2:19" x14ac:dyDescent="0.35">
      <c r="B55" s="2">
        <v>42308</v>
      </c>
      <c r="C55" s="4">
        <v>4.7920367727272719</v>
      </c>
      <c r="D55" s="4">
        <v>5.8126566666666664</v>
      </c>
      <c r="N55">
        <v>8.75</v>
      </c>
      <c r="S55" s="4"/>
    </row>
    <row r="56" spans="2:19" x14ac:dyDescent="0.35">
      <c r="B56" s="2">
        <v>42338</v>
      </c>
      <c r="C56" s="4">
        <v>4.7859490000000005</v>
      </c>
      <c r="D56" s="4">
        <v>5.8997325000000007</v>
      </c>
      <c r="K56" s="2"/>
    </row>
    <row r="57" spans="2:19" x14ac:dyDescent="0.35">
      <c r="B57" s="2">
        <v>42369</v>
      </c>
      <c r="C57" s="4">
        <v>4.5439861538461548</v>
      </c>
      <c r="D57" s="4">
        <v>5.717206</v>
      </c>
      <c r="K57" s="2"/>
      <c r="O57" s="4">
        <v>3.3848236715729225</v>
      </c>
      <c r="P57">
        <v>5.26</v>
      </c>
    </row>
    <row r="58" spans="2:19" x14ac:dyDescent="0.35">
      <c r="K58" s="2"/>
    </row>
    <row r="59" spans="2:19" x14ac:dyDescent="0.35">
      <c r="K59" s="2"/>
    </row>
    <row r="60" spans="2:19" x14ac:dyDescent="0.25">
      <c r="K60" s="2"/>
    </row>
    <row r="61" spans="2:19" x14ac:dyDescent="0.25">
      <c r="K61" s="2"/>
    </row>
    <row r="62" spans="2:19" x14ac:dyDescent="0.25">
      <c r="K62" s="2"/>
    </row>
    <row r="63" spans="2:19" x14ac:dyDescent="0.25">
      <c r="K63" s="2"/>
    </row>
  </sheetData>
  <pageMargins left="0.7" right="0.7" top="0.75" bottom="0.75" header="0.3" footer="0.3"/>
  <pageSetup orientation="portrait" horizontalDpi="4294967294" verticalDpi="4294967294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07"/>
  <sheetViews>
    <sheetView workbookViewId="0">
      <pane xSplit="1" ySplit="2" topLeftCell="O180" activePane="bottomRight" state="frozen"/>
      <selection pane="topRight" activeCell="B1" sqref="B1"/>
      <selection pane="bottomLeft" activeCell="A3" sqref="A3"/>
      <selection pane="bottomRight" activeCell="A217" sqref="A217"/>
    </sheetView>
  </sheetViews>
  <sheetFormatPr defaultRowHeight="15" x14ac:dyDescent="0.25"/>
  <cols>
    <col min="1" max="1" width="15" style="224" customWidth="1"/>
    <col min="2" max="7" width="12.85546875" style="228" customWidth="1"/>
    <col min="9" max="10" width="12.85546875" style="228" customWidth="1"/>
    <col min="11" max="12" width="12.85546875" style="231" customWidth="1"/>
    <col min="13" max="14" width="12.85546875" style="228" customWidth="1"/>
    <col min="16" max="21" width="12.85546875" style="228" customWidth="1"/>
    <col min="22" max="22" width="12.85546875" customWidth="1"/>
    <col min="23" max="28" width="12.85546875" style="228" customWidth="1"/>
    <col min="30" max="35" width="12.85546875" style="228" customWidth="1"/>
  </cols>
  <sheetData>
    <row r="1" spans="1:35" ht="21" x14ac:dyDescent="0.5">
      <c r="B1" s="395" t="s">
        <v>189</v>
      </c>
      <c r="C1" s="396"/>
      <c r="D1" s="396"/>
      <c r="E1" s="396"/>
      <c r="F1" s="396"/>
      <c r="G1" s="396"/>
      <c r="I1" s="395" t="s">
        <v>187</v>
      </c>
      <c r="J1" s="396"/>
      <c r="K1" s="396"/>
      <c r="L1" s="396"/>
      <c r="M1" s="396"/>
      <c r="N1" s="396"/>
      <c r="P1" s="395" t="s">
        <v>190</v>
      </c>
      <c r="Q1" s="396"/>
      <c r="R1" s="396"/>
      <c r="S1" s="396"/>
      <c r="T1" s="396"/>
      <c r="U1" s="396"/>
      <c r="V1" s="125"/>
      <c r="W1" s="395" t="s">
        <v>188</v>
      </c>
      <c r="X1" s="396"/>
      <c r="Y1" s="396"/>
      <c r="Z1" s="396"/>
      <c r="AA1" s="396"/>
      <c r="AB1" s="396"/>
      <c r="AD1" s="395" t="s">
        <v>191</v>
      </c>
      <c r="AE1" s="396"/>
      <c r="AF1" s="396"/>
      <c r="AG1" s="396"/>
      <c r="AH1" s="396"/>
      <c r="AI1" s="396"/>
    </row>
    <row r="2" spans="1:35" ht="43.5" x14ac:dyDescent="0.35">
      <c r="A2" s="224" t="s">
        <v>192</v>
      </c>
      <c r="B2" s="225" t="s">
        <v>193</v>
      </c>
      <c r="C2" s="225" t="s">
        <v>194</v>
      </c>
      <c r="D2" s="225" t="s">
        <v>195</v>
      </c>
      <c r="E2" s="225" t="s">
        <v>196</v>
      </c>
      <c r="F2" s="225" t="s">
        <v>197</v>
      </c>
      <c r="G2" s="225" t="s">
        <v>198</v>
      </c>
      <c r="I2" s="225" t="s">
        <v>193</v>
      </c>
      <c r="J2" s="225" t="s">
        <v>194</v>
      </c>
      <c r="K2" s="226" t="s">
        <v>195</v>
      </c>
      <c r="L2" s="226" t="s">
        <v>196</v>
      </c>
      <c r="M2" s="225" t="s">
        <v>197</v>
      </c>
      <c r="N2" s="225" t="s">
        <v>198</v>
      </c>
      <c r="P2" s="225" t="s">
        <v>193</v>
      </c>
      <c r="Q2" s="225" t="s">
        <v>194</v>
      </c>
      <c r="R2" s="225" t="s">
        <v>195</v>
      </c>
      <c r="S2" s="225" t="s">
        <v>196</v>
      </c>
      <c r="T2" s="225" t="s">
        <v>197</v>
      </c>
      <c r="U2" s="225" t="s">
        <v>198</v>
      </c>
      <c r="V2" s="227"/>
      <c r="W2" s="225" t="s">
        <v>193</v>
      </c>
      <c r="X2" s="225" t="s">
        <v>194</v>
      </c>
      <c r="Y2" s="225" t="s">
        <v>195</v>
      </c>
      <c r="Z2" s="225" t="s">
        <v>196</v>
      </c>
      <c r="AA2" s="225" t="s">
        <v>197</v>
      </c>
      <c r="AB2" s="225" t="s">
        <v>198</v>
      </c>
      <c r="AD2" s="225" t="s">
        <v>193</v>
      </c>
      <c r="AE2" s="225" t="s">
        <v>194</v>
      </c>
      <c r="AF2" s="225" t="s">
        <v>195</v>
      </c>
      <c r="AG2" s="225" t="s">
        <v>196</v>
      </c>
      <c r="AH2" s="225" t="s">
        <v>197</v>
      </c>
      <c r="AI2" s="225" t="s">
        <v>198</v>
      </c>
    </row>
    <row r="3" spans="1:35" ht="14.45" x14ac:dyDescent="0.35">
      <c r="A3" s="224">
        <v>36160</v>
      </c>
      <c r="B3" s="228" t="s">
        <v>199</v>
      </c>
      <c r="C3" s="229" t="s">
        <v>199</v>
      </c>
      <c r="D3" s="229">
        <v>4.7</v>
      </c>
      <c r="E3" s="229">
        <v>3.5</v>
      </c>
      <c r="F3" s="229">
        <v>2.4</v>
      </c>
      <c r="G3" s="229">
        <v>1.7</v>
      </c>
      <c r="H3" s="230"/>
      <c r="I3" s="228" t="s">
        <v>199</v>
      </c>
      <c r="J3" s="228" t="s">
        <v>199</v>
      </c>
      <c r="K3" s="231">
        <v>4.4000000000000004</v>
      </c>
      <c r="L3" s="231">
        <v>3.3</v>
      </c>
      <c r="M3" s="228">
        <v>3</v>
      </c>
      <c r="N3" s="228">
        <v>2.2000000000000002</v>
      </c>
      <c r="O3" s="230"/>
      <c r="P3" s="228" t="s">
        <v>199</v>
      </c>
      <c r="Q3" s="228" t="s">
        <v>199</v>
      </c>
      <c r="R3" s="228">
        <v>4.9000000000000004</v>
      </c>
      <c r="S3" s="228">
        <v>3.8</v>
      </c>
      <c r="T3" s="228">
        <v>2.5</v>
      </c>
      <c r="U3" s="228">
        <v>1.6</v>
      </c>
      <c r="V3" s="230"/>
      <c r="W3" s="228" t="s">
        <v>199</v>
      </c>
      <c r="X3" s="228" t="s">
        <v>199</v>
      </c>
      <c r="Y3" s="228">
        <v>4</v>
      </c>
      <c r="Z3" s="228">
        <v>3.3</v>
      </c>
      <c r="AA3" s="228">
        <v>2.8</v>
      </c>
      <c r="AB3" s="228" t="s">
        <v>199</v>
      </c>
      <c r="AC3" s="230"/>
      <c r="AD3" s="228" t="s">
        <v>199</v>
      </c>
      <c r="AE3" s="228" t="s">
        <v>199</v>
      </c>
      <c r="AF3" s="228">
        <v>4.2</v>
      </c>
      <c r="AG3" s="228">
        <v>3.2</v>
      </c>
      <c r="AH3" s="228">
        <v>2.6</v>
      </c>
      <c r="AI3" s="228">
        <v>2.1</v>
      </c>
    </row>
    <row r="4" spans="1:35" ht="14.45" x14ac:dyDescent="0.35">
      <c r="A4" s="224">
        <v>36191</v>
      </c>
      <c r="B4" s="228" t="s">
        <v>199</v>
      </c>
      <c r="C4" s="229" t="s">
        <v>199</v>
      </c>
      <c r="D4" s="229">
        <v>4.4000000000000004</v>
      </c>
      <c r="E4" s="229">
        <v>2.8</v>
      </c>
      <c r="F4" s="229">
        <v>2.8</v>
      </c>
      <c r="G4" s="229">
        <v>2.2000000000000002</v>
      </c>
      <c r="H4" s="230"/>
      <c r="I4" s="228" t="s">
        <v>199</v>
      </c>
      <c r="J4" s="228" t="s">
        <v>199</v>
      </c>
      <c r="K4" s="231">
        <v>4.3</v>
      </c>
      <c r="L4" s="231">
        <v>3.1</v>
      </c>
      <c r="M4" s="228">
        <v>3</v>
      </c>
      <c r="N4" s="228">
        <v>2.2999999999999998</v>
      </c>
      <c r="O4" s="230"/>
      <c r="P4" s="228" t="s">
        <v>199</v>
      </c>
      <c r="Q4" s="228" t="s">
        <v>199</v>
      </c>
      <c r="R4" s="228">
        <v>4.9000000000000004</v>
      </c>
      <c r="S4" s="228">
        <v>3.7</v>
      </c>
      <c r="T4" s="228">
        <v>2.5</v>
      </c>
      <c r="U4" s="228">
        <v>1.8</v>
      </c>
      <c r="V4" s="230"/>
      <c r="W4" s="228" t="s">
        <v>199</v>
      </c>
      <c r="X4" s="228" t="s">
        <v>199</v>
      </c>
      <c r="Y4" s="228">
        <v>3.9</v>
      </c>
      <c r="Z4" s="228">
        <v>3.2</v>
      </c>
      <c r="AA4" s="228">
        <v>3</v>
      </c>
      <c r="AB4" s="228" t="s">
        <v>199</v>
      </c>
      <c r="AC4" s="230"/>
      <c r="AD4" s="228" t="s">
        <v>199</v>
      </c>
      <c r="AE4" s="228" t="s">
        <v>199</v>
      </c>
      <c r="AF4" s="228">
        <v>3.8</v>
      </c>
      <c r="AG4" s="228">
        <v>3.1</v>
      </c>
      <c r="AH4" s="228">
        <v>2.9</v>
      </c>
      <c r="AI4" s="228">
        <v>2.4</v>
      </c>
    </row>
    <row r="5" spans="1:35" ht="14.45" x14ac:dyDescent="0.35">
      <c r="A5" s="224">
        <v>36219</v>
      </c>
      <c r="B5" s="228" t="s">
        <v>199</v>
      </c>
      <c r="C5" s="229" t="s">
        <v>199</v>
      </c>
      <c r="D5" s="229">
        <v>4.5</v>
      </c>
      <c r="E5" s="229">
        <v>3.3</v>
      </c>
      <c r="F5" s="229">
        <v>2.7</v>
      </c>
      <c r="G5" s="229">
        <v>1.9</v>
      </c>
      <c r="H5" s="230"/>
      <c r="I5" s="228" t="s">
        <v>199</v>
      </c>
      <c r="J5" s="228" t="s">
        <v>199</v>
      </c>
      <c r="K5" s="231">
        <v>4.3</v>
      </c>
      <c r="L5" s="231">
        <v>3</v>
      </c>
      <c r="M5" s="228">
        <v>3</v>
      </c>
      <c r="N5" s="228">
        <v>2.2999999999999998</v>
      </c>
      <c r="O5" s="230"/>
      <c r="P5" s="228" t="s">
        <v>199</v>
      </c>
      <c r="Q5" s="228" t="s">
        <v>199</v>
      </c>
      <c r="R5" s="228">
        <v>5.3</v>
      </c>
      <c r="S5" s="228">
        <v>3.3</v>
      </c>
      <c r="T5" s="228">
        <v>2.1</v>
      </c>
      <c r="U5" s="228">
        <v>1.9</v>
      </c>
      <c r="V5" s="230"/>
      <c r="W5" s="228" t="s">
        <v>199</v>
      </c>
      <c r="X5" s="228" t="s">
        <v>199</v>
      </c>
      <c r="Y5" s="228">
        <v>3.9</v>
      </c>
      <c r="Z5" s="228">
        <v>3.1</v>
      </c>
      <c r="AA5" s="228">
        <v>3.1</v>
      </c>
      <c r="AB5" s="228" t="s">
        <v>199</v>
      </c>
      <c r="AC5" s="230"/>
      <c r="AD5" s="228" t="s">
        <v>199</v>
      </c>
      <c r="AE5" s="228" t="s">
        <v>199</v>
      </c>
      <c r="AF5" s="228">
        <v>3.7</v>
      </c>
      <c r="AG5" s="228">
        <v>3.2</v>
      </c>
      <c r="AH5" s="228">
        <v>3.1</v>
      </c>
      <c r="AI5" s="228">
        <v>2.5</v>
      </c>
    </row>
    <row r="6" spans="1:35" ht="14.45" x14ac:dyDescent="0.35">
      <c r="A6" s="224">
        <v>36250</v>
      </c>
      <c r="B6" s="228" t="s">
        <v>199</v>
      </c>
      <c r="C6" s="229" t="s">
        <v>199</v>
      </c>
      <c r="D6" s="229">
        <v>4.9000000000000004</v>
      </c>
      <c r="E6" s="229">
        <v>3.4</v>
      </c>
      <c r="F6" s="229">
        <v>2.4</v>
      </c>
      <c r="G6" s="229">
        <v>1.8</v>
      </c>
      <c r="H6" s="230"/>
      <c r="I6" s="228" t="s">
        <v>199</v>
      </c>
      <c r="J6" s="228" t="s">
        <v>199</v>
      </c>
      <c r="K6" s="231">
        <v>4.4000000000000004</v>
      </c>
      <c r="L6" s="231">
        <v>3</v>
      </c>
      <c r="M6" s="228">
        <v>2.9</v>
      </c>
      <c r="N6" s="228">
        <v>2.2999999999999998</v>
      </c>
      <c r="O6" s="230"/>
      <c r="P6" s="228" t="s">
        <v>199</v>
      </c>
      <c r="Q6" s="228" t="s">
        <v>199</v>
      </c>
      <c r="R6" s="228">
        <v>5.0999999999999996</v>
      </c>
      <c r="S6" s="228">
        <v>3.2</v>
      </c>
      <c r="T6" s="228">
        <v>2.2000000000000002</v>
      </c>
      <c r="U6" s="228">
        <v>1.8</v>
      </c>
      <c r="V6" s="230"/>
      <c r="W6" s="228" t="s">
        <v>199</v>
      </c>
      <c r="X6" s="228" t="s">
        <v>199</v>
      </c>
      <c r="Y6" s="228">
        <v>3.9</v>
      </c>
      <c r="Z6" s="228">
        <v>3.1</v>
      </c>
      <c r="AA6" s="228">
        <v>3.2</v>
      </c>
      <c r="AB6" s="228" t="s">
        <v>199</v>
      </c>
      <c r="AC6" s="230"/>
      <c r="AD6" s="228" t="s">
        <v>199</v>
      </c>
      <c r="AE6" s="228" t="s">
        <v>199</v>
      </c>
      <c r="AF6" s="228">
        <v>3.7</v>
      </c>
      <c r="AG6" s="228">
        <v>3</v>
      </c>
      <c r="AH6" s="228">
        <v>3.2</v>
      </c>
      <c r="AI6" s="228">
        <v>2.7</v>
      </c>
    </row>
    <row r="7" spans="1:35" ht="14.45" x14ac:dyDescent="0.35">
      <c r="A7" s="224">
        <v>36280</v>
      </c>
      <c r="B7" s="228" t="s">
        <v>199</v>
      </c>
      <c r="C7" s="229" t="s">
        <v>199</v>
      </c>
      <c r="D7" s="229">
        <v>4.9000000000000004</v>
      </c>
      <c r="E7" s="229">
        <v>3.2</v>
      </c>
      <c r="F7" s="229">
        <v>2.6</v>
      </c>
      <c r="G7" s="229">
        <v>1.7</v>
      </c>
      <c r="H7" s="230"/>
      <c r="I7" s="228" t="s">
        <v>199</v>
      </c>
      <c r="J7" s="228" t="s">
        <v>199</v>
      </c>
      <c r="K7" s="231">
        <v>4.7</v>
      </c>
      <c r="L7" s="231">
        <v>3.2</v>
      </c>
      <c r="M7" s="228">
        <v>2.7</v>
      </c>
      <c r="N7" s="228">
        <v>2</v>
      </c>
      <c r="O7" s="230"/>
      <c r="P7" s="228" t="s">
        <v>199</v>
      </c>
      <c r="Q7" s="228" t="s">
        <v>199</v>
      </c>
      <c r="R7" s="228">
        <v>4.8</v>
      </c>
      <c r="S7" s="228">
        <v>3</v>
      </c>
      <c r="T7" s="228">
        <v>2.5</v>
      </c>
      <c r="U7" s="228">
        <v>1.9</v>
      </c>
      <c r="V7" s="230"/>
      <c r="W7" s="228" t="s">
        <v>199</v>
      </c>
      <c r="X7" s="228" t="s">
        <v>199</v>
      </c>
      <c r="Y7" s="228">
        <v>4.0999999999999996</v>
      </c>
      <c r="Z7" s="228">
        <v>3.3</v>
      </c>
      <c r="AA7" s="228">
        <v>3.1</v>
      </c>
      <c r="AB7" s="228" t="s">
        <v>199</v>
      </c>
      <c r="AC7" s="230"/>
      <c r="AD7" s="228" t="s">
        <v>199</v>
      </c>
      <c r="AE7" s="228" t="s">
        <v>199</v>
      </c>
      <c r="AF7" s="228">
        <v>4.2</v>
      </c>
      <c r="AG7" s="228">
        <v>3.2</v>
      </c>
      <c r="AH7" s="228">
        <v>2.9</v>
      </c>
      <c r="AI7" s="228">
        <v>2.4</v>
      </c>
    </row>
    <row r="8" spans="1:35" ht="14.45" x14ac:dyDescent="0.35">
      <c r="A8" s="224">
        <v>36311</v>
      </c>
      <c r="B8" s="228" t="s">
        <v>199</v>
      </c>
      <c r="C8" s="229" t="s">
        <v>199</v>
      </c>
      <c r="D8" s="229">
        <v>4.8</v>
      </c>
      <c r="E8" s="229">
        <v>3.1</v>
      </c>
      <c r="F8" s="229">
        <v>2.5</v>
      </c>
      <c r="G8" s="229">
        <v>1.7</v>
      </c>
      <c r="H8" s="230"/>
      <c r="I8" s="228" t="s">
        <v>199</v>
      </c>
      <c r="J8" s="228" t="s">
        <v>199</v>
      </c>
      <c r="K8" s="231">
        <v>4.8</v>
      </c>
      <c r="L8" s="231">
        <v>3.3</v>
      </c>
      <c r="M8" s="228">
        <v>2.7</v>
      </c>
      <c r="N8" s="228">
        <v>2</v>
      </c>
      <c r="O8" s="230"/>
      <c r="P8" s="228" t="s">
        <v>199</v>
      </c>
      <c r="Q8" s="228" t="s">
        <v>199</v>
      </c>
      <c r="R8" s="228">
        <v>4.5</v>
      </c>
      <c r="S8" s="228">
        <v>3.2</v>
      </c>
      <c r="T8" s="228">
        <v>2.6</v>
      </c>
      <c r="U8" s="228">
        <v>1.9</v>
      </c>
      <c r="V8" s="230"/>
      <c r="W8" s="228" t="s">
        <v>199</v>
      </c>
      <c r="X8" s="228" t="s">
        <v>199</v>
      </c>
      <c r="Y8" s="228">
        <v>4.2</v>
      </c>
      <c r="Z8" s="228">
        <v>3.3</v>
      </c>
      <c r="AA8" s="228">
        <v>3</v>
      </c>
      <c r="AB8" s="228" t="s">
        <v>199</v>
      </c>
      <c r="AC8" s="230"/>
      <c r="AD8" s="228" t="s">
        <v>199</v>
      </c>
      <c r="AE8" s="228" t="s">
        <v>199</v>
      </c>
      <c r="AF8" s="228">
        <v>4.3</v>
      </c>
      <c r="AG8" s="228">
        <v>3.2</v>
      </c>
      <c r="AH8" s="228">
        <v>2.8</v>
      </c>
      <c r="AI8" s="228">
        <v>2.4</v>
      </c>
    </row>
    <row r="9" spans="1:35" ht="14.45" x14ac:dyDescent="0.35">
      <c r="A9" s="224">
        <v>36341</v>
      </c>
      <c r="B9" s="228" t="s">
        <v>199</v>
      </c>
      <c r="C9" s="229" t="s">
        <v>199</v>
      </c>
      <c r="D9" s="229">
        <v>4.8</v>
      </c>
      <c r="E9" s="229">
        <v>3.3</v>
      </c>
      <c r="F9" s="229">
        <v>2.7</v>
      </c>
      <c r="G9" s="229">
        <v>1.8</v>
      </c>
      <c r="H9" s="230"/>
      <c r="I9" s="228" t="s">
        <v>199</v>
      </c>
      <c r="J9" s="228" t="s">
        <v>199</v>
      </c>
      <c r="K9" s="231">
        <v>4.8</v>
      </c>
      <c r="L9" s="231">
        <v>3.2</v>
      </c>
      <c r="M9" s="228">
        <v>2.7</v>
      </c>
      <c r="N9" s="228">
        <v>1.9</v>
      </c>
      <c r="O9" s="230"/>
      <c r="P9" s="228" t="s">
        <v>199</v>
      </c>
      <c r="Q9" s="228" t="s">
        <v>199</v>
      </c>
      <c r="R9" s="228">
        <v>4.4000000000000004</v>
      </c>
      <c r="S9" s="228">
        <v>3</v>
      </c>
      <c r="T9" s="228">
        <v>2.7</v>
      </c>
      <c r="U9" s="228">
        <v>1.9</v>
      </c>
      <c r="V9" s="230"/>
      <c r="W9" s="228" t="s">
        <v>199</v>
      </c>
      <c r="X9" s="228" t="s">
        <v>199</v>
      </c>
      <c r="Y9" s="228">
        <v>4</v>
      </c>
      <c r="Z9" s="228">
        <v>3.3</v>
      </c>
      <c r="AA9" s="228">
        <v>3</v>
      </c>
      <c r="AB9" s="228" t="s">
        <v>199</v>
      </c>
      <c r="AC9" s="230"/>
      <c r="AD9" s="228" t="s">
        <v>199</v>
      </c>
      <c r="AE9" s="228" t="s">
        <v>199</v>
      </c>
      <c r="AF9" s="228">
        <v>4.2</v>
      </c>
      <c r="AG9" s="228">
        <v>3.5</v>
      </c>
      <c r="AH9" s="228">
        <v>2.9</v>
      </c>
      <c r="AI9" s="228">
        <v>2.4</v>
      </c>
    </row>
    <row r="10" spans="1:35" ht="14.45" x14ac:dyDescent="0.35">
      <c r="A10" s="224">
        <v>36372</v>
      </c>
      <c r="B10" s="228" t="s">
        <v>199</v>
      </c>
      <c r="C10" s="229" t="s">
        <v>199</v>
      </c>
      <c r="D10" s="229">
        <v>4.9000000000000004</v>
      </c>
      <c r="E10" s="229">
        <v>3.6</v>
      </c>
      <c r="F10" s="229">
        <v>2.7</v>
      </c>
      <c r="G10" s="229">
        <v>1.8</v>
      </c>
      <c r="H10" s="230"/>
      <c r="I10" s="228" t="s">
        <v>199</v>
      </c>
      <c r="J10" s="228" t="s">
        <v>199</v>
      </c>
      <c r="K10" s="231">
        <v>4.9000000000000004</v>
      </c>
      <c r="L10" s="231">
        <v>3.3</v>
      </c>
      <c r="M10" s="228">
        <v>2.7</v>
      </c>
      <c r="N10" s="228">
        <v>1.8</v>
      </c>
      <c r="O10" s="230"/>
      <c r="P10" s="228" t="s">
        <v>199</v>
      </c>
      <c r="Q10" s="228" t="s">
        <v>199</v>
      </c>
      <c r="R10" s="228">
        <v>4.5999999999999996</v>
      </c>
      <c r="S10" s="228">
        <v>3.2</v>
      </c>
      <c r="T10" s="228">
        <v>2.4</v>
      </c>
      <c r="U10" s="228">
        <v>1.7</v>
      </c>
      <c r="V10" s="230"/>
      <c r="W10" s="228" t="s">
        <v>199</v>
      </c>
      <c r="X10" s="228" t="s">
        <v>199</v>
      </c>
      <c r="Y10" s="228">
        <v>3.9</v>
      </c>
      <c r="Z10" s="228">
        <v>3.3</v>
      </c>
      <c r="AA10" s="228">
        <v>3.1</v>
      </c>
      <c r="AB10" s="228" t="s">
        <v>199</v>
      </c>
      <c r="AC10" s="230"/>
      <c r="AD10" s="228" t="s">
        <v>199</v>
      </c>
      <c r="AE10" s="228" t="s">
        <v>199</v>
      </c>
      <c r="AF10" s="228">
        <v>4.0999999999999996</v>
      </c>
      <c r="AG10" s="228">
        <v>3.3</v>
      </c>
      <c r="AH10" s="228">
        <v>2.9</v>
      </c>
      <c r="AI10" s="228">
        <v>2.5</v>
      </c>
    </row>
    <row r="11" spans="1:35" ht="14.45" x14ac:dyDescent="0.35">
      <c r="A11" s="224">
        <v>36403</v>
      </c>
      <c r="B11" s="228" t="s">
        <v>199</v>
      </c>
      <c r="C11" s="229" t="s">
        <v>199</v>
      </c>
      <c r="D11" s="229">
        <v>4.9000000000000004</v>
      </c>
      <c r="E11" s="229">
        <v>3.4</v>
      </c>
      <c r="F11" s="229">
        <v>2.7</v>
      </c>
      <c r="G11" s="229">
        <v>1.9</v>
      </c>
      <c r="H11" s="230"/>
      <c r="I11" s="228" t="s">
        <v>199</v>
      </c>
      <c r="J11" s="228" t="s">
        <v>199</v>
      </c>
      <c r="K11" s="231">
        <v>4.9000000000000004</v>
      </c>
      <c r="L11" s="231">
        <v>3.2</v>
      </c>
      <c r="M11" s="228">
        <v>2.6</v>
      </c>
      <c r="N11" s="228">
        <v>1.9</v>
      </c>
      <c r="O11" s="230"/>
      <c r="P11" s="228" t="s">
        <v>199</v>
      </c>
      <c r="Q11" s="228" t="s">
        <v>199</v>
      </c>
      <c r="R11" s="228">
        <v>4.8</v>
      </c>
      <c r="S11" s="228">
        <v>3.1</v>
      </c>
      <c r="T11" s="228">
        <v>2.2999999999999998</v>
      </c>
      <c r="U11" s="228">
        <v>1.6</v>
      </c>
      <c r="V11" s="230"/>
      <c r="W11" s="228" t="s">
        <v>199</v>
      </c>
      <c r="X11" s="228" t="s">
        <v>199</v>
      </c>
      <c r="Y11" s="228">
        <v>3.9</v>
      </c>
      <c r="Z11" s="228">
        <v>3.3</v>
      </c>
      <c r="AA11" s="228">
        <v>3.1</v>
      </c>
      <c r="AB11" s="228" t="s">
        <v>199</v>
      </c>
      <c r="AC11" s="230"/>
      <c r="AD11" s="228" t="s">
        <v>199</v>
      </c>
      <c r="AE11" s="228" t="s">
        <v>199</v>
      </c>
      <c r="AF11" s="228">
        <v>4.2</v>
      </c>
      <c r="AG11" s="228">
        <v>3.4</v>
      </c>
      <c r="AH11" s="228">
        <v>3</v>
      </c>
      <c r="AI11" s="228">
        <v>2.5</v>
      </c>
    </row>
    <row r="12" spans="1:35" ht="14.45" x14ac:dyDescent="0.35">
      <c r="A12" s="224">
        <v>36433</v>
      </c>
      <c r="B12" s="228" t="s">
        <v>199</v>
      </c>
      <c r="C12" s="229" t="s">
        <v>199</v>
      </c>
      <c r="D12" s="229">
        <v>4.8</v>
      </c>
      <c r="E12" s="229">
        <v>3.5</v>
      </c>
      <c r="F12" s="229">
        <v>2.6</v>
      </c>
      <c r="G12" s="229">
        <v>2</v>
      </c>
      <c r="H12" s="230"/>
      <c r="I12" s="228" t="s">
        <v>199</v>
      </c>
      <c r="J12" s="228" t="s">
        <v>199</v>
      </c>
      <c r="K12" s="231">
        <v>4.7</v>
      </c>
      <c r="L12" s="231">
        <v>3.2</v>
      </c>
      <c r="M12" s="228">
        <v>2.6</v>
      </c>
      <c r="N12" s="228">
        <v>1.9</v>
      </c>
      <c r="O12" s="230"/>
      <c r="P12" s="228" t="s">
        <v>199</v>
      </c>
      <c r="Q12" s="228" t="s">
        <v>199</v>
      </c>
      <c r="R12" s="228">
        <v>5.0999999999999996</v>
      </c>
      <c r="S12" s="228">
        <v>3.3</v>
      </c>
      <c r="T12" s="228">
        <v>2</v>
      </c>
      <c r="U12" s="228">
        <v>1.7</v>
      </c>
      <c r="V12" s="230"/>
      <c r="W12" s="228" t="s">
        <v>199</v>
      </c>
      <c r="X12" s="228" t="s">
        <v>199</v>
      </c>
      <c r="Y12" s="228">
        <v>3.9</v>
      </c>
      <c r="Z12" s="228">
        <v>3.3</v>
      </c>
      <c r="AA12" s="228">
        <v>3.1</v>
      </c>
      <c r="AB12" s="228" t="s">
        <v>199</v>
      </c>
      <c r="AC12" s="230"/>
      <c r="AD12" s="228" t="s">
        <v>199</v>
      </c>
      <c r="AE12" s="228" t="s">
        <v>199</v>
      </c>
      <c r="AF12" s="228">
        <v>4.2</v>
      </c>
      <c r="AG12" s="228">
        <v>3.5</v>
      </c>
      <c r="AH12" s="228">
        <v>3</v>
      </c>
      <c r="AI12" s="228">
        <v>2.2999999999999998</v>
      </c>
    </row>
    <row r="13" spans="1:35" ht="14.45" x14ac:dyDescent="0.35">
      <c r="A13" s="224">
        <v>36464</v>
      </c>
      <c r="B13" s="228" t="s">
        <v>199</v>
      </c>
      <c r="C13" s="229" t="s">
        <v>199</v>
      </c>
      <c r="D13" s="229">
        <v>4.7</v>
      </c>
      <c r="E13" s="229">
        <v>3</v>
      </c>
      <c r="F13" s="229">
        <v>2.9</v>
      </c>
      <c r="G13" s="229">
        <v>2.1</v>
      </c>
      <c r="H13" s="230"/>
      <c r="I13" s="228" t="s">
        <v>199</v>
      </c>
      <c r="J13" s="228" t="s">
        <v>199</v>
      </c>
      <c r="K13" s="231">
        <v>4.5</v>
      </c>
      <c r="L13" s="231">
        <v>3.1</v>
      </c>
      <c r="M13" s="228">
        <v>2.7</v>
      </c>
      <c r="N13" s="228">
        <v>1.9</v>
      </c>
      <c r="O13" s="230"/>
      <c r="P13" s="228" t="s">
        <v>199</v>
      </c>
      <c r="Q13" s="228" t="s">
        <v>199</v>
      </c>
      <c r="R13" s="228">
        <v>4.8</v>
      </c>
      <c r="S13" s="228">
        <v>3</v>
      </c>
      <c r="T13" s="228">
        <v>2</v>
      </c>
      <c r="U13" s="228">
        <v>1.6</v>
      </c>
      <c r="V13" s="230"/>
      <c r="W13" s="228" t="s">
        <v>199</v>
      </c>
      <c r="X13" s="228" t="s">
        <v>199</v>
      </c>
      <c r="Y13" s="228">
        <v>3.9</v>
      </c>
      <c r="Z13" s="228">
        <v>3.2</v>
      </c>
      <c r="AA13" s="228">
        <v>3.1</v>
      </c>
      <c r="AB13" s="228" t="s">
        <v>199</v>
      </c>
      <c r="AC13" s="230"/>
      <c r="AD13" s="228" t="s">
        <v>199</v>
      </c>
      <c r="AE13" s="228" t="s">
        <v>199</v>
      </c>
      <c r="AF13" s="228">
        <v>4.0999999999999996</v>
      </c>
      <c r="AG13" s="228">
        <v>3.3</v>
      </c>
      <c r="AH13" s="228">
        <v>3</v>
      </c>
      <c r="AI13" s="228">
        <v>2.2999999999999998</v>
      </c>
    </row>
    <row r="14" spans="1:35" ht="14.45" x14ac:dyDescent="0.35">
      <c r="A14" s="224">
        <v>36494</v>
      </c>
      <c r="B14" s="228" t="s">
        <v>199</v>
      </c>
      <c r="C14" s="229" t="s">
        <v>199</v>
      </c>
      <c r="D14" s="229">
        <v>4.2</v>
      </c>
      <c r="E14" s="229">
        <v>3</v>
      </c>
      <c r="F14" s="229">
        <v>2.8</v>
      </c>
      <c r="G14" s="229">
        <v>2.1</v>
      </c>
      <c r="H14" s="230"/>
      <c r="I14" s="228" t="s">
        <v>199</v>
      </c>
      <c r="J14" s="228" t="s">
        <v>199</v>
      </c>
      <c r="K14" s="231">
        <v>4.3</v>
      </c>
      <c r="L14" s="231">
        <v>3.2</v>
      </c>
      <c r="M14" s="228">
        <v>2.8</v>
      </c>
      <c r="N14" s="228">
        <v>1.9</v>
      </c>
      <c r="O14" s="230"/>
      <c r="P14" s="228" t="s">
        <v>199</v>
      </c>
      <c r="Q14" s="228" t="s">
        <v>199</v>
      </c>
      <c r="R14" s="228">
        <v>4.7</v>
      </c>
      <c r="S14" s="228">
        <v>3.3</v>
      </c>
      <c r="T14" s="228">
        <v>2.2000000000000002</v>
      </c>
      <c r="U14" s="228">
        <v>1.7</v>
      </c>
      <c r="V14" s="230"/>
      <c r="W14" s="228" t="s">
        <v>199</v>
      </c>
      <c r="X14" s="228" t="s">
        <v>199</v>
      </c>
      <c r="Y14" s="228">
        <v>4</v>
      </c>
      <c r="Z14" s="228">
        <v>3.2</v>
      </c>
      <c r="AA14" s="228">
        <v>3</v>
      </c>
      <c r="AB14" s="228" t="s">
        <v>199</v>
      </c>
      <c r="AC14" s="230"/>
      <c r="AD14" s="228" t="s">
        <v>199</v>
      </c>
      <c r="AE14" s="228" t="s">
        <v>199</v>
      </c>
      <c r="AF14" s="228">
        <v>4.0999999999999996</v>
      </c>
      <c r="AG14" s="228">
        <v>3.3</v>
      </c>
      <c r="AH14" s="228">
        <v>2.7</v>
      </c>
      <c r="AI14" s="228">
        <v>2.1</v>
      </c>
    </row>
    <row r="15" spans="1:35" ht="14.45" x14ac:dyDescent="0.35">
      <c r="A15" s="224">
        <v>36525</v>
      </c>
      <c r="B15" s="228" t="s">
        <v>199</v>
      </c>
      <c r="C15" s="229" t="s">
        <v>199</v>
      </c>
      <c r="D15" s="229">
        <v>4.2</v>
      </c>
      <c r="E15" s="229">
        <v>3.1</v>
      </c>
      <c r="F15" s="229">
        <v>2.7</v>
      </c>
      <c r="G15" s="229">
        <v>2</v>
      </c>
      <c r="H15" s="230"/>
      <c r="I15" s="228" t="s">
        <v>199</v>
      </c>
      <c r="J15" s="228" t="s">
        <v>199</v>
      </c>
      <c r="K15" s="231">
        <v>4.2</v>
      </c>
      <c r="L15" s="231">
        <v>3</v>
      </c>
      <c r="M15" s="228">
        <v>2.8</v>
      </c>
      <c r="N15" s="228">
        <v>1.8</v>
      </c>
      <c r="O15" s="230"/>
      <c r="P15" s="228" t="s">
        <v>199</v>
      </c>
      <c r="Q15" s="228" t="s">
        <v>199</v>
      </c>
      <c r="R15" s="228">
        <v>4.0999999999999996</v>
      </c>
      <c r="S15" s="228">
        <v>3.2</v>
      </c>
      <c r="T15" s="228">
        <v>2.6</v>
      </c>
      <c r="U15" s="228">
        <v>1.9</v>
      </c>
      <c r="V15" s="230"/>
      <c r="W15" s="228" t="s">
        <v>199</v>
      </c>
      <c r="X15" s="228" t="s">
        <v>199</v>
      </c>
      <c r="Y15" s="228">
        <v>4</v>
      </c>
      <c r="Z15" s="228">
        <v>3.1</v>
      </c>
      <c r="AA15" s="228">
        <v>3</v>
      </c>
      <c r="AB15" s="228" t="s">
        <v>199</v>
      </c>
      <c r="AC15" s="230"/>
      <c r="AD15" s="228" t="s">
        <v>199</v>
      </c>
      <c r="AE15" s="228" t="s">
        <v>199</v>
      </c>
      <c r="AF15" s="228">
        <v>4</v>
      </c>
      <c r="AG15" s="228">
        <v>3.2</v>
      </c>
      <c r="AH15" s="228">
        <v>2.8</v>
      </c>
      <c r="AI15" s="228">
        <v>2.2000000000000002</v>
      </c>
    </row>
    <row r="16" spans="1:35" ht="14.45" x14ac:dyDescent="0.35">
      <c r="A16" s="224">
        <v>36556</v>
      </c>
      <c r="B16" s="228" t="s">
        <v>199</v>
      </c>
      <c r="C16" s="229" t="s">
        <v>199</v>
      </c>
      <c r="D16" s="229">
        <v>4.2</v>
      </c>
      <c r="E16" s="229">
        <v>3.6</v>
      </c>
      <c r="F16" s="229">
        <v>2.9</v>
      </c>
      <c r="G16" s="229">
        <v>2</v>
      </c>
      <c r="H16" s="230"/>
      <c r="I16" s="228" t="s">
        <v>199</v>
      </c>
      <c r="J16" s="228" t="s">
        <v>199</v>
      </c>
      <c r="K16" s="231">
        <v>4.3</v>
      </c>
      <c r="L16" s="231">
        <v>3</v>
      </c>
      <c r="M16" s="228">
        <v>2.7</v>
      </c>
      <c r="N16" s="228">
        <v>1.7</v>
      </c>
      <c r="O16" s="230"/>
      <c r="P16" s="228" t="s">
        <v>199</v>
      </c>
      <c r="Q16" s="228" t="s">
        <v>199</v>
      </c>
      <c r="R16" s="228">
        <v>3.9</v>
      </c>
      <c r="S16" s="228">
        <v>3.6</v>
      </c>
      <c r="T16" s="228">
        <v>2.8</v>
      </c>
      <c r="U16" s="228">
        <v>2</v>
      </c>
      <c r="V16" s="230"/>
      <c r="W16" s="228" t="s">
        <v>199</v>
      </c>
      <c r="X16" s="228" t="s">
        <v>199</v>
      </c>
      <c r="Y16" s="228">
        <v>3.9</v>
      </c>
      <c r="Z16" s="228">
        <v>3.1</v>
      </c>
      <c r="AA16" s="228">
        <v>3.2</v>
      </c>
      <c r="AB16" s="228" t="s">
        <v>199</v>
      </c>
      <c r="AC16" s="230"/>
      <c r="AD16" s="228" t="s">
        <v>199</v>
      </c>
      <c r="AE16" s="228" t="s">
        <v>199</v>
      </c>
      <c r="AF16" s="228">
        <v>4.2</v>
      </c>
      <c r="AG16" s="228">
        <v>3.2</v>
      </c>
      <c r="AH16" s="228">
        <v>2.7</v>
      </c>
      <c r="AI16" s="228">
        <v>2.2000000000000002</v>
      </c>
    </row>
    <row r="17" spans="1:35" ht="14.45" x14ac:dyDescent="0.35">
      <c r="A17" s="224">
        <v>36585</v>
      </c>
      <c r="B17" s="228" t="s">
        <v>199</v>
      </c>
      <c r="C17" s="229" t="s">
        <v>199</v>
      </c>
      <c r="D17" s="229">
        <v>4.2</v>
      </c>
      <c r="E17" s="229">
        <v>3.1</v>
      </c>
      <c r="F17" s="229">
        <v>2.7</v>
      </c>
      <c r="G17" s="229">
        <v>2.2000000000000002</v>
      </c>
      <c r="H17" s="230"/>
      <c r="I17" s="228" t="s">
        <v>199</v>
      </c>
      <c r="J17" s="228" t="s">
        <v>199</v>
      </c>
      <c r="K17" s="231">
        <v>4.3</v>
      </c>
      <c r="L17" s="231">
        <v>2.9</v>
      </c>
      <c r="M17" s="228">
        <v>2.7</v>
      </c>
      <c r="N17" s="228">
        <v>1.7</v>
      </c>
      <c r="O17" s="230"/>
      <c r="P17" s="228" t="s">
        <v>199</v>
      </c>
      <c r="Q17" s="228" t="s">
        <v>199</v>
      </c>
      <c r="R17" s="228">
        <v>3.7</v>
      </c>
      <c r="S17" s="228">
        <v>3.5</v>
      </c>
      <c r="T17" s="228">
        <v>2.8</v>
      </c>
      <c r="U17" s="228">
        <v>2</v>
      </c>
      <c r="V17" s="230"/>
      <c r="W17" s="228" t="s">
        <v>199</v>
      </c>
      <c r="X17" s="228" t="s">
        <v>199</v>
      </c>
      <c r="Y17" s="228">
        <v>4</v>
      </c>
      <c r="Z17" s="228">
        <v>3.2</v>
      </c>
      <c r="AA17" s="228">
        <v>3.1</v>
      </c>
      <c r="AB17" s="228" t="s">
        <v>199</v>
      </c>
      <c r="AC17" s="230"/>
      <c r="AD17" s="228" t="s">
        <v>199</v>
      </c>
      <c r="AE17" s="228" t="s">
        <v>199</v>
      </c>
      <c r="AF17" s="228">
        <v>4</v>
      </c>
      <c r="AG17" s="228">
        <v>3.2</v>
      </c>
      <c r="AH17" s="228">
        <v>2.8</v>
      </c>
      <c r="AI17" s="228">
        <v>2.2000000000000002</v>
      </c>
    </row>
    <row r="18" spans="1:35" ht="14.45" x14ac:dyDescent="0.35">
      <c r="A18" s="224">
        <v>36616</v>
      </c>
      <c r="B18" s="228" t="s">
        <v>199</v>
      </c>
      <c r="C18" s="229" t="s">
        <v>199</v>
      </c>
      <c r="D18" s="229">
        <v>4.2</v>
      </c>
      <c r="E18" s="229">
        <v>2.8</v>
      </c>
      <c r="F18" s="229">
        <v>2.9</v>
      </c>
      <c r="G18" s="229">
        <v>1.9</v>
      </c>
      <c r="H18" s="230"/>
      <c r="I18" s="228" t="s">
        <v>199</v>
      </c>
      <c r="J18" s="228" t="s">
        <v>199</v>
      </c>
      <c r="K18" s="231">
        <v>4.4000000000000004</v>
      </c>
      <c r="L18" s="231">
        <v>3.1</v>
      </c>
      <c r="M18" s="228">
        <v>2.5</v>
      </c>
      <c r="N18" s="228">
        <v>1.6</v>
      </c>
      <c r="O18" s="230"/>
      <c r="P18" s="228" t="s">
        <v>199</v>
      </c>
      <c r="Q18" s="228" t="s">
        <v>199</v>
      </c>
      <c r="R18" s="228">
        <v>4.2</v>
      </c>
      <c r="S18" s="228">
        <v>3.6</v>
      </c>
      <c r="T18" s="228">
        <v>2.5</v>
      </c>
      <c r="U18" s="228">
        <v>1.8</v>
      </c>
      <c r="V18" s="230"/>
      <c r="W18" s="228" t="s">
        <v>199</v>
      </c>
      <c r="X18" s="228" t="s">
        <v>199</v>
      </c>
      <c r="Y18" s="228">
        <v>4</v>
      </c>
      <c r="Z18" s="228">
        <v>3.2</v>
      </c>
      <c r="AA18" s="228">
        <v>3.1</v>
      </c>
      <c r="AB18" s="228" t="s">
        <v>199</v>
      </c>
      <c r="AC18" s="230"/>
      <c r="AD18" s="228" t="s">
        <v>199</v>
      </c>
      <c r="AE18" s="228" t="s">
        <v>199</v>
      </c>
      <c r="AF18" s="228">
        <v>4.0999999999999996</v>
      </c>
      <c r="AG18" s="228">
        <v>3.2</v>
      </c>
      <c r="AH18" s="228">
        <v>2.6</v>
      </c>
      <c r="AI18" s="228">
        <v>2.1</v>
      </c>
    </row>
    <row r="19" spans="1:35" ht="14.45" x14ac:dyDescent="0.35">
      <c r="A19" s="224">
        <v>36646</v>
      </c>
      <c r="B19" s="228" t="s">
        <v>199</v>
      </c>
      <c r="C19" s="229" t="s">
        <v>199</v>
      </c>
      <c r="D19" s="229">
        <v>4</v>
      </c>
      <c r="E19" s="229">
        <v>3</v>
      </c>
      <c r="F19" s="229">
        <v>2.9</v>
      </c>
      <c r="G19" s="229">
        <v>2.2000000000000002</v>
      </c>
      <c r="H19" s="230"/>
      <c r="I19" s="228" t="s">
        <v>199</v>
      </c>
      <c r="J19" s="228" t="s">
        <v>199</v>
      </c>
      <c r="K19" s="231">
        <v>4.3</v>
      </c>
      <c r="L19" s="231">
        <v>3.2</v>
      </c>
      <c r="M19" s="228">
        <v>2.7</v>
      </c>
      <c r="N19" s="228">
        <v>1.9</v>
      </c>
      <c r="O19" s="230"/>
      <c r="P19" s="228" t="s">
        <v>199</v>
      </c>
      <c r="Q19" s="228" t="s">
        <v>199</v>
      </c>
      <c r="R19" s="228">
        <v>4.3</v>
      </c>
      <c r="S19" s="228">
        <v>3.3</v>
      </c>
      <c r="T19" s="228">
        <v>2.4</v>
      </c>
      <c r="U19" s="228">
        <v>1.9</v>
      </c>
      <c r="V19" s="230"/>
      <c r="W19" s="228" t="s">
        <v>199</v>
      </c>
      <c r="X19" s="228" t="s">
        <v>199</v>
      </c>
      <c r="Y19" s="228">
        <v>3.9</v>
      </c>
      <c r="Z19" s="228">
        <v>3.3</v>
      </c>
      <c r="AA19" s="228">
        <v>3.3</v>
      </c>
      <c r="AB19" s="228" t="s">
        <v>199</v>
      </c>
      <c r="AC19" s="230"/>
      <c r="AD19" s="228" t="s">
        <v>199</v>
      </c>
      <c r="AE19" s="228" t="s">
        <v>199</v>
      </c>
      <c r="AF19" s="228">
        <v>3.9</v>
      </c>
      <c r="AG19" s="228">
        <v>3.3</v>
      </c>
      <c r="AH19" s="228">
        <v>2.6</v>
      </c>
      <c r="AI19" s="228">
        <v>2.2000000000000002</v>
      </c>
    </row>
    <row r="20" spans="1:35" ht="14.45" x14ac:dyDescent="0.35">
      <c r="A20" s="224">
        <v>36677</v>
      </c>
      <c r="B20" s="228" t="s">
        <v>199</v>
      </c>
      <c r="C20" s="229" t="s">
        <v>199</v>
      </c>
      <c r="D20" s="229">
        <v>3.8</v>
      </c>
      <c r="E20" s="229">
        <v>2.9</v>
      </c>
      <c r="F20" s="229">
        <v>2.8</v>
      </c>
      <c r="G20" s="229">
        <v>2.1</v>
      </c>
      <c r="H20" s="230"/>
      <c r="I20" s="228" t="s">
        <v>199</v>
      </c>
      <c r="J20" s="228" t="s">
        <v>199</v>
      </c>
      <c r="K20" s="231">
        <v>4.4000000000000004</v>
      </c>
      <c r="L20" s="231">
        <v>3.3</v>
      </c>
      <c r="M20" s="228">
        <v>2.6</v>
      </c>
      <c r="N20" s="228">
        <v>1.9</v>
      </c>
      <c r="O20" s="230"/>
      <c r="P20" s="228" t="s">
        <v>199</v>
      </c>
      <c r="Q20" s="228" t="s">
        <v>199</v>
      </c>
      <c r="R20" s="228">
        <v>4.2</v>
      </c>
      <c r="S20" s="228">
        <v>3.2</v>
      </c>
      <c r="T20" s="228">
        <v>2.4</v>
      </c>
      <c r="U20" s="228">
        <v>1.9</v>
      </c>
      <c r="V20" s="230"/>
      <c r="W20" s="228" t="s">
        <v>199</v>
      </c>
      <c r="X20" s="228" t="s">
        <v>199</v>
      </c>
      <c r="Y20" s="228">
        <v>3.8</v>
      </c>
      <c r="Z20" s="228">
        <v>3.2</v>
      </c>
      <c r="AA20" s="228">
        <v>3.4</v>
      </c>
      <c r="AB20" s="228" t="s">
        <v>199</v>
      </c>
      <c r="AC20" s="230"/>
      <c r="AD20" s="228" t="s">
        <v>199</v>
      </c>
      <c r="AE20" s="228" t="s">
        <v>199</v>
      </c>
      <c r="AF20" s="228">
        <v>3.9</v>
      </c>
      <c r="AG20" s="228">
        <v>3.3</v>
      </c>
      <c r="AH20" s="228">
        <v>2.8</v>
      </c>
      <c r="AI20" s="228">
        <v>2.2999999999999998</v>
      </c>
    </row>
    <row r="21" spans="1:35" ht="14.45" x14ac:dyDescent="0.35">
      <c r="A21" s="224">
        <v>36707</v>
      </c>
      <c r="B21" s="228" t="s">
        <v>199</v>
      </c>
      <c r="C21" s="229" t="s">
        <v>199</v>
      </c>
      <c r="D21" s="229">
        <v>4</v>
      </c>
      <c r="E21" s="229">
        <v>2.8</v>
      </c>
      <c r="F21" s="229">
        <v>3</v>
      </c>
      <c r="G21" s="229">
        <v>2</v>
      </c>
      <c r="H21" s="230"/>
      <c r="I21" s="228" t="s">
        <v>199</v>
      </c>
      <c r="J21" s="228" t="s">
        <v>199</v>
      </c>
      <c r="K21" s="231">
        <v>4.3</v>
      </c>
      <c r="L21" s="231">
        <v>3.1</v>
      </c>
      <c r="M21" s="228">
        <v>2.9</v>
      </c>
      <c r="N21" s="228">
        <v>2.1</v>
      </c>
      <c r="O21" s="230"/>
      <c r="P21" s="228" t="s">
        <v>199</v>
      </c>
      <c r="Q21" s="228" t="s">
        <v>199</v>
      </c>
      <c r="R21" s="228">
        <v>3.7</v>
      </c>
      <c r="S21" s="228">
        <v>2.9</v>
      </c>
      <c r="T21" s="228">
        <v>2.9</v>
      </c>
      <c r="U21" s="228">
        <v>2</v>
      </c>
      <c r="V21" s="230"/>
      <c r="W21" s="228" t="s">
        <v>199</v>
      </c>
      <c r="X21" s="228" t="s">
        <v>199</v>
      </c>
      <c r="Y21" s="228">
        <v>3.9</v>
      </c>
      <c r="Z21" s="228">
        <v>3.2</v>
      </c>
      <c r="AA21" s="228">
        <v>3.3</v>
      </c>
      <c r="AB21" s="228" t="s">
        <v>199</v>
      </c>
      <c r="AC21" s="230"/>
      <c r="AD21" s="228" t="s">
        <v>199</v>
      </c>
      <c r="AE21" s="228" t="s">
        <v>199</v>
      </c>
      <c r="AF21" s="228">
        <v>3.9</v>
      </c>
      <c r="AG21" s="228">
        <v>3.3</v>
      </c>
      <c r="AH21" s="228">
        <v>2.7</v>
      </c>
      <c r="AI21" s="228">
        <v>2.2000000000000002</v>
      </c>
    </row>
    <row r="22" spans="1:35" ht="14.45" x14ac:dyDescent="0.35">
      <c r="A22" s="224">
        <v>36738</v>
      </c>
      <c r="B22" s="228" t="s">
        <v>199</v>
      </c>
      <c r="C22" s="229" t="s">
        <v>199</v>
      </c>
      <c r="D22" s="229">
        <v>4</v>
      </c>
      <c r="E22" s="229">
        <v>3.1</v>
      </c>
      <c r="F22" s="229">
        <v>2.7</v>
      </c>
      <c r="G22" s="229">
        <v>2</v>
      </c>
      <c r="H22" s="230"/>
      <c r="I22" s="228" t="s">
        <v>199</v>
      </c>
      <c r="J22" s="228" t="s">
        <v>199</v>
      </c>
      <c r="K22" s="231">
        <v>4.0999999999999996</v>
      </c>
      <c r="L22" s="231">
        <v>2.7</v>
      </c>
      <c r="M22" s="228">
        <v>2.8</v>
      </c>
      <c r="N22" s="228">
        <v>2</v>
      </c>
      <c r="O22" s="230"/>
      <c r="P22" s="228" t="s">
        <v>199</v>
      </c>
      <c r="Q22" s="228" t="s">
        <v>199</v>
      </c>
      <c r="R22" s="228">
        <v>3.9</v>
      </c>
      <c r="S22" s="228">
        <v>3.2</v>
      </c>
      <c r="T22" s="228">
        <v>2.7</v>
      </c>
      <c r="U22" s="228">
        <v>1.7</v>
      </c>
      <c r="V22" s="230"/>
      <c r="W22" s="228" t="s">
        <v>199</v>
      </c>
      <c r="X22" s="228" t="s">
        <v>199</v>
      </c>
      <c r="Y22" s="228">
        <v>3.9</v>
      </c>
      <c r="Z22" s="228">
        <v>3.1</v>
      </c>
      <c r="AA22" s="228">
        <v>3</v>
      </c>
      <c r="AB22" s="228" t="s">
        <v>199</v>
      </c>
      <c r="AC22" s="230"/>
      <c r="AD22" s="228" t="s">
        <v>199</v>
      </c>
      <c r="AE22" s="228" t="s">
        <v>199</v>
      </c>
      <c r="AF22" s="228">
        <v>4</v>
      </c>
      <c r="AG22" s="228">
        <v>3.2</v>
      </c>
      <c r="AH22" s="228">
        <v>2.6</v>
      </c>
      <c r="AI22" s="228">
        <v>2</v>
      </c>
    </row>
    <row r="23" spans="1:35" ht="14.45" x14ac:dyDescent="0.35">
      <c r="A23" s="224">
        <v>36769</v>
      </c>
      <c r="B23" s="228" t="s">
        <v>199</v>
      </c>
      <c r="C23" s="229" t="s">
        <v>199</v>
      </c>
      <c r="D23" s="229">
        <v>3.9</v>
      </c>
      <c r="E23" s="229">
        <v>3</v>
      </c>
      <c r="F23" s="229">
        <v>3</v>
      </c>
      <c r="G23" s="229">
        <v>2.2999999999999998</v>
      </c>
      <c r="H23" s="230"/>
      <c r="I23" s="228" t="s">
        <v>199</v>
      </c>
      <c r="J23" s="228" t="s">
        <v>199</v>
      </c>
      <c r="K23" s="231">
        <v>4.0999999999999996</v>
      </c>
      <c r="L23" s="231">
        <v>2.7</v>
      </c>
      <c r="M23" s="228">
        <v>3</v>
      </c>
      <c r="N23" s="228">
        <v>2.1</v>
      </c>
      <c r="O23" s="230"/>
      <c r="P23" s="228" t="s">
        <v>199</v>
      </c>
      <c r="Q23" s="228" t="s">
        <v>199</v>
      </c>
      <c r="R23" s="228">
        <v>4</v>
      </c>
      <c r="S23" s="228">
        <v>3.1</v>
      </c>
      <c r="T23" s="228">
        <v>2.6</v>
      </c>
      <c r="U23" s="228">
        <v>1.7</v>
      </c>
      <c r="V23" s="230"/>
      <c r="W23" s="228" t="s">
        <v>199</v>
      </c>
      <c r="X23" s="228" t="s">
        <v>199</v>
      </c>
      <c r="Y23" s="228">
        <v>3.9</v>
      </c>
      <c r="Z23" s="228">
        <v>3</v>
      </c>
      <c r="AA23" s="228">
        <v>2.9</v>
      </c>
      <c r="AB23" s="228" t="s">
        <v>199</v>
      </c>
      <c r="AC23" s="230"/>
      <c r="AD23" s="228" t="s">
        <v>199</v>
      </c>
      <c r="AE23" s="228" t="s">
        <v>199</v>
      </c>
      <c r="AF23" s="228">
        <v>4</v>
      </c>
      <c r="AG23" s="228">
        <v>3.2</v>
      </c>
      <c r="AH23" s="228">
        <v>2.4</v>
      </c>
      <c r="AI23" s="228">
        <v>1.9</v>
      </c>
    </row>
    <row r="24" spans="1:35" ht="14.45" x14ac:dyDescent="0.35">
      <c r="A24" s="224">
        <v>36799</v>
      </c>
      <c r="B24" s="228" t="s">
        <v>199</v>
      </c>
      <c r="C24" s="229" t="s">
        <v>199</v>
      </c>
      <c r="D24" s="229">
        <v>3.8</v>
      </c>
      <c r="E24" s="229">
        <v>3</v>
      </c>
      <c r="F24" s="229">
        <v>3</v>
      </c>
      <c r="G24" s="229">
        <v>2.2999999999999998</v>
      </c>
      <c r="H24" s="230"/>
      <c r="I24" s="228" t="s">
        <v>199</v>
      </c>
      <c r="J24" s="228" t="s">
        <v>199</v>
      </c>
      <c r="K24" s="231">
        <v>4.0999999999999996</v>
      </c>
      <c r="L24" s="231">
        <v>2.7</v>
      </c>
      <c r="M24" s="228">
        <v>2.8</v>
      </c>
      <c r="N24" s="228">
        <v>2</v>
      </c>
      <c r="O24" s="230"/>
      <c r="P24" s="228" t="s">
        <v>199</v>
      </c>
      <c r="Q24" s="228" t="s">
        <v>199</v>
      </c>
      <c r="R24" s="228">
        <v>4.0999999999999996</v>
      </c>
      <c r="S24" s="228">
        <v>3.2</v>
      </c>
      <c r="T24" s="228">
        <v>2.2000000000000002</v>
      </c>
      <c r="U24" s="228">
        <v>1.6</v>
      </c>
      <c r="V24" s="230"/>
      <c r="W24" s="228" t="s">
        <v>199</v>
      </c>
      <c r="X24" s="228" t="s">
        <v>199</v>
      </c>
      <c r="Y24" s="228">
        <v>3.7</v>
      </c>
      <c r="Z24" s="228">
        <v>3</v>
      </c>
      <c r="AA24" s="228">
        <v>3</v>
      </c>
      <c r="AB24" s="228" t="s">
        <v>199</v>
      </c>
      <c r="AC24" s="230"/>
      <c r="AD24" s="228" t="s">
        <v>199</v>
      </c>
      <c r="AE24" s="228" t="s">
        <v>199</v>
      </c>
      <c r="AF24" s="228">
        <v>3.9</v>
      </c>
      <c r="AG24" s="228">
        <v>3</v>
      </c>
      <c r="AH24" s="228">
        <v>2.5</v>
      </c>
      <c r="AI24" s="228">
        <v>2.1</v>
      </c>
    </row>
    <row r="25" spans="1:35" ht="14.45" x14ac:dyDescent="0.35">
      <c r="A25" s="224">
        <v>36830</v>
      </c>
      <c r="B25" s="228" t="s">
        <v>199</v>
      </c>
      <c r="C25" s="229" t="s">
        <v>199</v>
      </c>
      <c r="D25" s="229">
        <v>4.0999999999999996</v>
      </c>
      <c r="E25" s="229">
        <v>3.2</v>
      </c>
      <c r="F25" s="229">
        <v>2.7</v>
      </c>
      <c r="G25" s="229">
        <v>2.1</v>
      </c>
      <c r="H25" s="230"/>
      <c r="I25" s="228" t="s">
        <v>199</v>
      </c>
      <c r="J25" s="228" t="s">
        <v>199</v>
      </c>
      <c r="K25" s="231">
        <v>4.4000000000000004</v>
      </c>
      <c r="L25" s="231">
        <v>3.1</v>
      </c>
      <c r="M25" s="228">
        <v>2.8</v>
      </c>
      <c r="N25" s="228">
        <v>1.9</v>
      </c>
      <c r="O25" s="230"/>
      <c r="P25" s="228" t="s">
        <v>199</v>
      </c>
      <c r="Q25" s="228" t="s">
        <v>199</v>
      </c>
      <c r="R25" s="228">
        <v>3.8</v>
      </c>
      <c r="S25" s="228">
        <v>3.3</v>
      </c>
      <c r="T25" s="228">
        <v>2.5</v>
      </c>
      <c r="U25" s="228">
        <v>1.7</v>
      </c>
      <c r="V25" s="230"/>
      <c r="W25" s="228" t="s">
        <v>199</v>
      </c>
      <c r="X25" s="228" t="s">
        <v>199</v>
      </c>
      <c r="Y25" s="228">
        <v>3.8</v>
      </c>
      <c r="Z25" s="228">
        <v>3</v>
      </c>
      <c r="AA25" s="228">
        <v>3</v>
      </c>
      <c r="AB25" s="228" t="s">
        <v>199</v>
      </c>
      <c r="AC25" s="230"/>
      <c r="AD25" s="228" t="s">
        <v>199</v>
      </c>
      <c r="AE25" s="228" t="s">
        <v>199</v>
      </c>
      <c r="AF25" s="228">
        <v>3.8</v>
      </c>
      <c r="AG25" s="228">
        <v>3</v>
      </c>
      <c r="AH25" s="228">
        <v>2.6</v>
      </c>
      <c r="AI25" s="228">
        <v>2.2000000000000002</v>
      </c>
    </row>
    <row r="26" spans="1:35" ht="14.45" x14ac:dyDescent="0.35">
      <c r="A26" s="224">
        <v>36860</v>
      </c>
      <c r="B26" s="228" t="s">
        <v>199</v>
      </c>
      <c r="C26" s="229" t="s">
        <v>199</v>
      </c>
      <c r="D26" s="229">
        <v>3.9</v>
      </c>
      <c r="E26" s="229">
        <v>2.6</v>
      </c>
      <c r="F26" s="229">
        <v>2.6</v>
      </c>
      <c r="G26" s="229">
        <v>2</v>
      </c>
      <c r="H26" s="230"/>
      <c r="I26" s="228" t="s">
        <v>199</v>
      </c>
      <c r="J26" s="228" t="s">
        <v>199</v>
      </c>
      <c r="K26" s="231">
        <v>4.3</v>
      </c>
      <c r="L26" s="231">
        <v>3.1</v>
      </c>
      <c r="M26" s="228">
        <v>2.7</v>
      </c>
      <c r="N26" s="228">
        <v>1.8</v>
      </c>
      <c r="O26" s="230"/>
      <c r="P26" s="228" t="s">
        <v>199</v>
      </c>
      <c r="Q26" s="228" t="s">
        <v>199</v>
      </c>
      <c r="R26" s="228">
        <v>3.7</v>
      </c>
      <c r="S26" s="228">
        <v>3.3</v>
      </c>
      <c r="T26" s="228">
        <v>2.6</v>
      </c>
      <c r="U26" s="228">
        <v>1.9</v>
      </c>
      <c r="V26" s="230"/>
      <c r="W26" s="228" t="s">
        <v>199</v>
      </c>
      <c r="X26" s="228" t="s">
        <v>199</v>
      </c>
      <c r="Y26" s="228">
        <v>3.8</v>
      </c>
      <c r="Z26" s="228">
        <v>2.9</v>
      </c>
      <c r="AA26" s="228">
        <v>3.1</v>
      </c>
      <c r="AB26" s="228" t="s">
        <v>199</v>
      </c>
      <c r="AC26" s="230"/>
      <c r="AD26" s="228" t="s">
        <v>199</v>
      </c>
      <c r="AE26" s="228" t="s">
        <v>199</v>
      </c>
      <c r="AF26" s="228">
        <v>3.7</v>
      </c>
      <c r="AG26" s="228">
        <v>3</v>
      </c>
      <c r="AH26" s="228">
        <v>2.6</v>
      </c>
      <c r="AI26" s="228">
        <v>2.1</v>
      </c>
    </row>
    <row r="27" spans="1:35" ht="14.45" x14ac:dyDescent="0.35">
      <c r="A27" s="224">
        <v>36891</v>
      </c>
      <c r="B27" s="228" t="s">
        <v>199</v>
      </c>
      <c r="C27" s="229" t="s">
        <v>199</v>
      </c>
      <c r="D27" s="229">
        <v>3.8</v>
      </c>
      <c r="E27" s="229">
        <v>2.8</v>
      </c>
      <c r="F27" s="229">
        <v>3</v>
      </c>
      <c r="G27" s="229">
        <v>2</v>
      </c>
      <c r="H27" s="230"/>
      <c r="I27" s="228" t="s">
        <v>199</v>
      </c>
      <c r="J27" s="228" t="s">
        <v>199</v>
      </c>
      <c r="K27" s="231">
        <v>4</v>
      </c>
      <c r="L27" s="231">
        <v>3.1</v>
      </c>
      <c r="M27" s="228">
        <v>2.8</v>
      </c>
      <c r="N27" s="228">
        <v>2</v>
      </c>
      <c r="O27" s="230"/>
      <c r="P27" s="228" t="s">
        <v>199</v>
      </c>
      <c r="Q27" s="228" t="s">
        <v>199</v>
      </c>
      <c r="R27" s="228">
        <v>3.9</v>
      </c>
      <c r="S27" s="228">
        <v>3.3</v>
      </c>
      <c r="T27" s="228">
        <v>2.7</v>
      </c>
      <c r="U27" s="228">
        <v>1.9</v>
      </c>
      <c r="V27" s="230"/>
      <c r="W27" s="228" t="s">
        <v>199</v>
      </c>
      <c r="X27" s="228" t="s">
        <v>199</v>
      </c>
      <c r="Y27" s="228">
        <v>3.9</v>
      </c>
      <c r="Z27" s="228">
        <v>3</v>
      </c>
      <c r="AA27" s="228">
        <v>2.9</v>
      </c>
      <c r="AB27" s="228" t="s">
        <v>199</v>
      </c>
      <c r="AC27" s="230"/>
      <c r="AD27" s="228" t="s">
        <v>199</v>
      </c>
      <c r="AE27" s="228" t="s">
        <v>199</v>
      </c>
      <c r="AF27" s="228">
        <v>3.6</v>
      </c>
      <c r="AG27" s="228">
        <v>3</v>
      </c>
      <c r="AH27" s="228">
        <v>2.7</v>
      </c>
      <c r="AI27" s="228">
        <v>2</v>
      </c>
    </row>
    <row r="28" spans="1:35" ht="14.45" x14ac:dyDescent="0.35">
      <c r="A28" s="224">
        <v>36922</v>
      </c>
      <c r="B28" s="228" t="s">
        <v>199</v>
      </c>
      <c r="C28" s="229" t="s">
        <v>199</v>
      </c>
      <c r="D28" s="229">
        <v>3.8</v>
      </c>
      <c r="E28" s="229">
        <v>2.7</v>
      </c>
      <c r="F28" s="229">
        <v>2.6</v>
      </c>
      <c r="G28" s="229">
        <v>2.9</v>
      </c>
      <c r="H28" s="230"/>
      <c r="I28" s="228" t="s">
        <v>199</v>
      </c>
      <c r="J28" s="228" t="s">
        <v>199</v>
      </c>
      <c r="K28" s="231">
        <v>3.8</v>
      </c>
      <c r="L28" s="231">
        <v>3</v>
      </c>
      <c r="M28" s="228">
        <v>2.8</v>
      </c>
      <c r="N28" s="228">
        <v>2.1</v>
      </c>
      <c r="O28" s="230"/>
      <c r="P28" s="228" t="s">
        <v>199</v>
      </c>
      <c r="Q28" s="228" t="s">
        <v>199</v>
      </c>
      <c r="R28" s="228">
        <v>4.0999999999999996</v>
      </c>
      <c r="S28" s="228">
        <v>3.1</v>
      </c>
      <c r="T28" s="228">
        <v>2.5</v>
      </c>
      <c r="U28" s="228">
        <v>2.1</v>
      </c>
      <c r="V28" s="230"/>
      <c r="W28" s="228" t="s">
        <v>199</v>
      </c>
      <c r="X28" s="228" t="s">
        <v>199</v>
      </c>
      <c r="Y28" s="228">
        <v>3.8</v>
      </c>
      <c r="Z28" s="228">
        <v>2.9</v>
      </c>
      <c r="AA28" s="228">
        <v>2.9</v>
      </c>
      <c r="AB28" s="228" t="s">
        <v>199</v>
      </c>
      <c r="AC28" s="230"/>
      <c r="AD28" s="228" t="s">
        <v>199</v>
      </c>
      <c r="AE28" s="228" t="s">
        <v>199</v>
      </c>
      <c r="AF28" s="228">
        <v>3.6</v>
      </c>
      <c r="AG28" s="228">
        <v>3</v>
      </c>
      <c r="AH28" s="228">
        <v>2.6</v>
      </c>
      <c r="AI28" s="228">
        <v>1.8</v>
      </c>
    </row>
    <row r="29" spans="1:35" ht="14.45" x14ac:dyDescent="0.35">
      <c r="A29" s="224">
        <v>36950</v>
      </c>
      <c r="B29" s="228" t="s">
        <v>199</v>
      </c>
      <c r="C29" s="229" t="s">
        <v>199</v>
      </c>
      <c r="D29" s="229">
        <v>3.9</v>
      </c>
      <c r="E29" s="229">
        <v>2.6</v>
      </c>
      <c r="F29" s="229">
        <v>2.9</v>
      </c>
      <c r="G29" s="229">
        <v>2</v>
      </c>
      <c r="H29" s="230"/>
      <c r="I29" s="228" t="s">
        <v>199</v>
      </c>
      <c r="J29" s="228" t="s">
        <v>199</v>
      </c>
      <c r="K29" s="231">
        <v>3.9</v>
      </c>
      <c r="L29" s="231">
        <v>2.9</v>
      </c>
      <c r="M29" s="228">
        <v>2.9</v>
      </c>
      <c r="N29" s="228">
        <v>2.2999999999999998</v>
      </c>
      <c r="O29" s="230"/>
      <c r="P29" s="228" t="s">
        <v>199</v>
      </c>
      <c r="Q29" s="228" t="s">
        <v>199</v>
      </c>
      <c r="R29" s="228">
        <v>4.0999999999999996</v>
      </c>
      <c r="S29" s="228">
        <v>2.7</v>
      </c>
      <c r="T29" s="228">
        <v>2.9</v>
      </c>
      <c r="U29" s="228">
        <v>2.5</v>
      </c>
      <c r="V29" s="230"/>
      <c r="W29" s="228" t="s">
        <v>199</v>
      </c>
      <c r="X29" s="228" t="s">
        <v>199</v>
      </c>
      <c r="Y29" s="228">
        <v>3.7</v>
      </c>
      <c r="Z29" s="228">
        <v>2.9</v>
      </c>
      <c r="AA29" s="228">
        <v>2.9</v>
      </c>
      <c r="AB29" s="228" t="s">
        <v>199</v>
      </c>
      <c r="AC29" s="230"/>
      <c r="AD29" s="228" t="s">
        <v>199</v>
      </c>
      <c r="AE29" s="228" t="s">
        <v>199</v>
      </c>
      <c r="AF29" s="228">
        <v>3.5</v>
      </c>
      <c r="AG29" s="228">
        <v>2.9</v>
      </c>
      <c r="AH29" s="228">
        <v>3</v>
      </c>
      <c r="AI29" s="228">
        <v>2.4</v>
      </c>
    </row>
    <row r="30" spans="1:35" ht="14.45" x14ac:dyDescent="0.35">
      <c r="A30" s="224">
        <v>36981</v>
      </c>
      <c r="B30" s="228" t="s">
        <v>199</v>
      </c>
      <c r="C30" s="229" t="s">
        <v>199</v>
      </c>
      <c r="D30" s="229">
        <v>3.7</v>
      </c>
      <c r="E30" s="229">
        <v>2.6</v>
      </c>
      <c r="F30" s="229">
        <v>3.2</v>
      </c>
      <c r="G30" s="229">
        <v>2.4</v>
      </c>
      <c r="H30" s="230"/>
      <c r="I30" s="228" t="s">
        <v>199</v>
      </c>
      <c r="J30" s="228" t="s">
        <v>199</v>
      </c>
      <c r="K30" s="231">
        <v>4</v>
      </c>
      <c r="L30" s="231">
        <v>2.8</v>
      </c>
      <c r="M30" s="228">
        <v>3</v>
      </c>
      <c r="N30" s="228">
        <v>2.2999999999999998</v>
      </c>
      <c r="O30" s="230"/>
      <c r="P30" s="228" t="s">
        <v>199</v>
      </c>
      <c r="Q30" s="228" t="s">
        <v>199</v>
      </c>
      <c r="R30" s="228">
        <v>4.0999999999999996</v>
      </c>
      <c r="S30" s="228">
        <v>2.7</v>
      </c>
      <c r="T30" s="228">
        <v>3</v>
      </c>
      <c r="U30" s="228">
        <v>2.2999999999999998</v>
      </c>
      <c r="V30" s="230"/>
      <c r="W30" s="228" t="s">
        <v>199</v>
      </c>
      <c r="X30" s="228" t="s">
        <v>199</v>
      </c>
      <c r="Y30" s="228">
        <v>3.6</v>
      </c>
      <c r="Z30" s="228">
        <v>2.6</v>
      </c>
      <c r="AA30" s="228">
        <v>3.2</v>
      </c>
      <c r="AB30" s="228" t="s">
        <v>199</v>
      </c>
      <c r="AC30" s="230"/>
      <c r="AD30" s="228" t="s">
        <v>199</v>
      </c>
      <c r="AE30" s="228" t="s">
        <v>199</v>
      </c>
      <c r="AF30" s="228">
        <v>3.4</v>
      </c>
      <c r="AG30" s="228">
        <v>2.8</v>
      </c>
      <c r="AH30" s="228">
        <v>3.3</v>
      </c>
      <c r="AI30" s="228">
        <v>2.5</v>
      </c>
    </row>
    <row r="31" spans="1:35" ht="14.45" x14ac:dyDescent="0.35">
      <c r="A31" s="224">
        <v>37011</v>
      </c>
      <c r="B31" s="228" t="s">
        <v>199</v>
      </c>
      <c r="C31" s="229" t="s">
        <v>199</v>
      </c>
      <c r="D31" s="229">
        <v>3.7</v>
      </c>
      <c r="E31" s="229">
        <v>2.2000000000000002</v>
      </c>
      <c r="F31" s="229">
        <v>2.9</v>
      </c>
      <c r="G31" s="229">
        <v>2.2999999999999998</v>
      </c>
      <c r="H31" s="230"/>
      <c r="I31" s="228" t="s">
        <v>199</v>
      </c>
      <c r="J31" s="228" t="s">
        <v>199</v>
      </c>
      <c r="K31" s="231">
        <v>4</v>
      </c>
      <c r="L31" s="231">
        <v>2.6</v>
      </c>
      <c r="M31" s="228">
        <v>3.1</v>
      </c>
      <c r="N31" s="228">
        <v>2.4</v>
      </c>
      <c r="O31" s="230"/>
      <c r="P31" s="228" t="s">
        <v>199</v>
      </c>
      <c r="Q31" s="228" t="s">
        <v>199</v>
      </c>
      <c r="R31" s="228">
        <v>3.9</v>
      </c>
      <c r="S31" s="228">
        <v>2.6</v>
      </c>
      <c r="T31" s="228">
        <v>2.9</v>
      </c>
      <c r="U31" s="228">
        <v>2.2999999999999998</v>
      </c>
      <c r="V31" s="230"/>
      <c r="W31" s="228" t="s">
        <v>199</v>
      </c>
      <c r="X31" s="228" t="s">
        <v>199</v>
      </c>
      <c r="Y31" s="228">
        <v>3.5</v>
      </c>
      <c r="Z31" s="228">
        <v>2.6</v>
      </c>
      <c r="AA31" s="228">
        <v>3.6</v>
      </c>
      <c r="AB31" s="228" t="s">
        <v>199</v>
      </c>
      <c r="AC31" s="230"/>
      <c r="AD31" s="228" t="s">
        <v>199</v>
      </c>
      <c r="AE31" s="228" t="s">
        <v>199</v>
      </c>
      <c r="AF31" s="228">
        <v>3.1</v>
      </c>
      <c r="AG31" s="228">
        <v>2.5</v>
      </c>
      <c r="AH31" s="228">
        <v>3.9</v>
      </c>
      <c r="AI31" s="228">
        <v>3</v>
      </c>
    </row>
    <row r="32" spans="1:35" ht="14.45" x14ac:dyDescent="0.35">
      <c r="A32" s="224">
        <v>37042</v>
      </c>
      <c r="B32" s="228" t="s">
        <v>199</v>
      </c>
      <c r="C32" s="229" t="s">
        <v>199</v>
      </c>
      <c r="D32" s="229">
        <v>4</v>
      </c>
      <c r="E32" s="229">
        <v>2.2999999999999998</v>
      </c>
      <c r="F32" s="229">
        <v>3.4</v>
      </c>
      <c r="G32" s="229">
        <v>2.2999999999999998</v>
      </c>
      <c r="H32" s="230"/>
      <c r="I32" s="228" t="s">
        <v>199</v>
      </c>
      <c r="J32" s="228" t="s">
        <v>199</v>
      </c>
      <c r="K32" s="231">
        <v>4</v>
      </c>
      <c r="L32" s="231">
        <v>2.6</v>
      </c>
      <c r="M32" s="228">
        <v>3</v>
      </c>
      <c r="N32" s="228">
        <v>2.2000000000000002</v>
      </c>
      <c r="O32" s="230"/>
      <c r="P32" s="228" t="s">
        <v>199</v>
      </c>
      <c r="Q32" s="228" t="s">
        <v>199</v>
      </c>
      <c r="R32" s="228">
        <v>4.2</v>
      </c>
      <c r="S32" s="228">
        <v>2.9</v>
      </c>
      <c r="T32" s="228">
        <v>2.6</v>
      </c>
      <c r="U32" s="228">
        <v>2</v>
      </c>
      <c r="V32" s="230"/>
      <c r="W32" s="228" t="s">
        <v>199</v>
      </c>
      <c r="X32" s="228" t="s">
        <v>199</v>
      </c>
      <c r="Y32" s="228">
        <v>3.5</v>
      </c>
      <c r="Z32" s="228">
        <v>2.5</v>
      </c>
      <c r="AA32" s="228">
        <v>3.5</v>
      </c>
      <c r="AB32" s="228" t="s">
        <v>199</v>
      </c>
      <c r="AC32" s="230"/>
      <c r="AD32" s="228" t="s">
        <v>199</v>
      </c>
      <c r="AE32" s="228" t="s">
        <v>199</v>
      </c>
      <c r="AF32" s="228">
        <v>3.1</v>
      </c>
      <c r="AG32" s="228">
        <v>2.4</v>
      </c>
      <c r="AH32" s="228">
        <v>4</v>
      </c>
      <c r="AI32" s="228">
        <v>3.2</v>
      </c>
    </row>
    <row r="33" spans="1:35" ht="14.45" x14ac:dyDescent="0.35">
      <c r="A33" s="224">
        <v>37072</v>
      </c>
      <c r="B33" s="228" t="s">
        <v>199</v>
      </c>
      <c r="C33" s="229" t="s">
        <v>199</v>
      </c>
      <c r="D33" s="229">
        <v>3.9</v>
      </c>
      <c r="E33" s="229">
        <v>2.2999999999999998</v>
      </c>
      <c r="F33" s="229">
        <v>3.2</v>
      </c>
      <c r="G33" s="229">
        <v>2</v>
      </c>
      <c r="H33" s="230"/>
      <c r="I33" s="228" t="s">
        <v>199</v>
      </c>
      <c r="J33" s="228" t="s">
        <v>199</v>
      </c>
      <c r="K33" s="231">
        <v>4.0999999999999996</v>
      </c>
      <c r="L33" s="231">
        <v>2.7</v>
      </c>
      <c r="M33" s="228">
        <v>2.9</v>
      </c>
      <c r="N33" s="228">
        <v>2.1</v>
      </c>
      <c r="O33" s="230"/>
      <c r="P33" s="228" t="s">
        <v>199</v>
      </c>
      <c r="Q33" s="228" t="s">
        <v>199</v>
      </c>
      <c r="R33" s="228">
        <v>4.0999999999999996</v>
      </c>
      <c r="S33" s="228">
        <v>2.7</v>
      </c>
      <c r="T33" s="228">
        <v>2.7</v>
      </c>
      <c r="U33" s="228">
        <v>2.2999999999999998</v>
      </c>
      <c r="V33" s="230"/>
      <c r="W33" s="228" t="s">
        <v>199</v>
      </c>
      <c r="X33" s="228" t="s">
        <v>199</v>
      </c>
      <c r="Y33" s="228">
        <v>3.6</v>
      </c>
      <c r="Z33" s="228">
        <v>2.8</v>
      </c>
      <c r="AA33" s="228">
        <v>3.2</v>
      </c>
      <c r="AB33" s="228" t="s">
        <v>199</v>
      </c>
      <c r="AC33" s="230"/>
      <c r="AD33" s="228" t="s">
        <v>199</v>
      </c>
      <c r="AE33" s="228" t="s">
        <v>199</v>
      </c>
      <c r="AF33" s="228">
        <v>2.9</v>
      </c>
      <c r="AG33" s="228">
        <v>2.2000000000000002</v>
      </c>
      <c r="AH33" s="228">
        <v>4.7</v>
      </c>
      <c r="AI33" s="228">
        <v>3</v>
      </c>
    </row>
    <row r="34" spans="1:35" ht="14.45" x14ac:dyDescent="0.35">
      <c r="A34" s="224">
        <v>37103</v>
      </c>
      <c r="B34" s="228" t="s">
        <v>199</v>
      </c>
      <c r="C34" s="229" t="s">
        <v>199</v>
      </c>
      <c r="D34" s="229">
        <v>4</v>
      </c>
      <c r="E34" s="229">
        <v>2.5</v>
      </c>
      <c r="F34" s="229">
        <v>3</v>
      </c>
      <c r="G34" s="229">
        <v>2.2999999999999998</v>
      </c>
      <c r="H34" s="230"/>
      <c r="I34" s="228" t="s">
        <v>199</v>
      </c>
      <c r="J34" s="228" t="s">
        <v>199</v>
      </c>
      <c r="K34" s="231">
        <v>4.0999999999999996</v>
      </c>
      <c r="L34" s="231">
        <v>2.7</v>
      </c>
      <c r="M34" s="228">
        <v>2.9</v>
      </c>
      <c r="N34" s="228">
        <v>2.1</v>
      </c>
      <c r="O34" s="230"/>
      <c r="P34" s="228" t="s">
        <v>199</v>
      </c>
      <c r="Q34" s="228" t="s">
        <v>199</v>
      </c>
      <c r="R34" s="228">
        <v>3.9</v>
      </c>
      <c r="S34" s="228">
        <v>2.2999999999999998</v>
      </c>
      <c r="T34" s="228">
        <v>3</v>
      </c>
      <c r="U34" s="228">
        <v>2.4</v>
      </c>
      <c r="V34" s="230"/>
      <c r="W34" s="228" t="s">
        <v>199</v>
      </c>
      <c r="X34" s="228" t="s">
        <v>199</v>
      </c>
      <c r="Y34" s="228">
        <v>3.6</v>
      </c>
      <c r="Z34" s="228">
        <v>2.8</v>
      </c>
      <c r="AA34" s="228">
        <v>3.2</v>
      </c>
      <c r="AB34" s="228" t="s">
        <v>199</v>
      </c>
      <c r="AC34" s="230"/>
      <c r="AD34" s="228" t="s">
        <v>199</v>
      </c>
      <c r="AE34" s="228" t="s">
        <v>199</v>
      </c>
      <c r="AF34" s="228">
        <v>3.1</v>
      </c>
      <c r="AG34" s="228">
        <v>2.2999999999999998</v>
      </c>
      <c r="AH34" s="228">
        <v>4.5</v>
      </c>
      <c r="AI34" s="228">
        <v>2.6</v>
      </c>
    </row>
    <row r="35" spans="1:35" ht="14.45" x14ac:dyDescent="0.35">
      <c r="A35" s="224">
        <v>37134</v>
      </c>
      <c r="B35" s="228" t="s">
        <v>199</v>
      </c>
      <c r="C35" s="229" t="s">
        <v>199</v>
      </c>
      <c r="D35" s="229">
        <v>3.9</v>
      </c>
      <c r="E35" s="229">
        <v>2.4</v>
      </c>
      <c r="F35" s="229">
        <v>3.1</v>
      </c>
      <c r="G35" s="229">
        <v>2.4</v>
      </c>
      <c r="H35" s="230"/>
      <c r="I35" s="228" t="s">
        <v>199</v>
      </c>
      <c r="J35" s="228" t="s">
        <v>199</v>
      </c>
      <c r="K35" s="231">
        <v>4.2</v>
      </c>
      <c r="L35" s="231">
        <v>2.6</v>
      </c>
      <c r="M35" s="228">
        <v>3</v>
      </c>
      <c r="N35" s="228">
        <v>2.2000000000000002</v>
      </c>
      <c r="O35" s="230"/>
      <c r="P35" s="228" t="s">
        <v>199</v>
      </c>
      <c r="Q35" s="228" t="s">
        <v>199</v>
      </c>
      <c r="R35" s="228">
        <v>3.8</v>
      </c>
      <c r="S35" s="228">
        <v>2.1</v>
      </c>
      <c r="T35" s="228">
        <v>2.8</v>
      </c>
      <c r="U35" s="228">
        <v>2.1</v>
      </c>
      <c r="V35" s="230"/>
      <c r="W35" s="228" t="s">
        <v>199</v>
      </c>
      <c r="X35" s="228" t="s">
        <v>199</v>
      </c>
      <c r="Y35" s="228">
        <v>3.5</v>
      </c>
      <c r="Z35" s="228">
        <v>2.9</v>
      </c>
      <c r="AA35" s="228">
        <v>3.1</v>
      </c>
      <c r="AB35" s="228" t="s">
        <v>199</v>
      </c>
      <c r="AC35" s="230"/>
      <c r="AD35" s="228" t="s">
        <v>199</v>
      </c>
      <c r="AE35" s="228" t="s">
        <v>199</v>
      </c>
      <c r="AF35" s="228">
        <v>3.1</v>
      </c>
      <c r="AG35" s="228">
        <v>2.2999999999999998</v>
      </c>
      <c r="AH35" s="228">
        <v>4.2</v>
      </c>
      <c r="AI35" s="228">
        <v>2.8</v>
      </c>
    </row>
    <row r="36" spans="1:35" ht="14.45" x14ac:dyDescent="0.35">
      <c r="A36" s="224">
        <v>37164</v>
      </c>
      <c r="B36" s="228" t="s">
        <v>199</v>
      </c>
      <c r="C36" s="229" t="s">
        <v>199</v>
      </c>
      <c r="D36" s="229">
        <v>3.6</v>
      </c>
      <c r="E36" s="229">
        <v>2.6</v>
      </c>
      <c r="F36" s="229">
        <v>3.5</v>
      </c>
      <c r="G36" s="229">
        <v>2.6</v>
      </c>
      <c r="H36" s="230"/>
      <c r="I36" s="228" t="s">
        <v>199</v>
      </c>
      <c r="J36" s="228" t="s">
        <v>199</v>
      </c>
      <c r="K36" s="231">
        <v>4.3</v>
      </c>
      <c r="L36" s="231">
        <v>2.6</v>
      </c>
      <c r="M36" s="228">
        <v>2.9</v>
      </c>
      <c r="N36" s="228">
        <v>2.2000000000000002</v>
      </c>
      <c r="O36" s="230"/>
      <c r="P36" s="228" t="s">
        <v>199</v>
      </c>
      <c r="Q36" s="228" t="s">
        <v>199</v>
      </c>
      <c r="R36" s="228">
        <v>3.5</v>
      </c>
      <c r="S36" s="228">
        <v>2.1</v>
      </c>
      <c r="T36" s="228">
        <v>2.9</v>
      </c>
      <c r="U36" s="228">
        <v>2.2999999999999998</v>
      </c>
      <c r="V36" s="230"/>
      <c r="W36" s="228" t="s">
        <v>199</v>
      </c>
      <c r="X36" s="228" t="s">
        <v>199</v>
      </c>
      <c r="Y36" s="228">
        <v>3.2</v>
      </c>
      <c r="Z36" s="228">
        <v>2.6</v>
      </c>
      <c r="AA36" s="228">
        <v>3.6</v>
      </c>
      <c r="AB36" s="228" t="s">
        <v>199</v>
      </c>
      <c r="AC36" s="230"/>
      <c r="AD36" s="228" t="s">
        <v>199</v>
      </c>
      <c r="AE36" s="228" t="s">
        <v>199</v>
      </c>
      <c r="AF36" s="228">
        <v>2.9</v>
      </c>
      <c r="AG36" s="228">
        <v>2.2999999999999998</v>
      </c>
      <c r="AH36" s="228">
        <v>4.4000000000000004</v>
      </c>
      <c r="AI36" s="228">
        <v>3.7</v>
      </c>
    </row>
    <row r="37" spans="1:35" ht="14.45" x14ac:dyDescent="0.35">
      <c r="A37" s="224">
        <v>37195</v>
      </c>
      <c r="B37" s="228" t="s">
        <v>199</v>
      </c>
      <c r="C37" s="229" t="s">
        <v>199</v>
      </c>
      <c r="D37" s="229">
        <v>3.1</v>
      </c>
      <c r="E37" s="229">
        <v>2.2000000000000002</v>
      </c>
      <c r="F37" s="229">
        <v>3.5</v>
      </c>
      <c r="G37" s="229">
        <v>2.7</v>
      </c>
      <c r="H37" s="230"/>
      <c r="I37" s="228" t="s">
        <v>199</v>
      </c>
      <c r="J37" s="228" t="s">
        <v>199</v>
      </c>
      <c r="K37" s="231">
        <v>4.2</v>
      </c>
      <c r="L37" s="231">
        <v>2.8</v>
      </c>
      <c r="M37" s="228">
        <v>3</v>
      </c>
      <c r="N37" s="228">
        <v>2.2999999999999998</v>
      </c>
      <c r="O37" s="230"/>
      <c r="P37" s="228" t="s">
        <v>199</v>
      </c>
      <c r="Q37" s="228" t="s">
        <v>199</v>
      </c>
      <c r="R37" s="228">
        <v>3.6</v>
      </c>
      <c r="S37" s="228">
        <v>2.2999999999999998</v>
      </c>
      <c r="T37" s="228">
        <v>3.6</v>
      </c>
      <c r="U37" s="228">
        <v>2.2999999999999998</v>
      </c>
      <c r="V37" s="230"/>
      <c r="W37" s="228" t="s">
        <v>199</v>
      </c>
      <c r="X37" s="228" t="s">
        <v>199</v>
      </c>
      <c r="Y37" s="228">
        <v>3.1</v>
      </c>
      <c r="Z37" s="228">
        <v>2.8</v>
      </c>
      <c r="AA37" s="228">
        <v>3.4</v>
      </c>
      <c r="AB37" s="228" t="s">
        <v>199</v>
      </c>
      <c r="AC37" s="230"/>
      <c r="AD37" s="228" t="s">
        <v>199</v>
      </c>
      <c r="AE37" s="228" t="s">
        <v>199</v>
      </c>
      <c r="AF37" s="228">
        <v>3</v>
      </c>
      <c r="AG37" s="228">
        <v>2.4</v>
      </c>
      <c r="AH37" s="228">
        <v>4.3</v>
      </c>
      <c r="AI37" s="228">
        <v>3.5</v>
      </c>
    </row>
    <row r="38" spans="1:35" ht="14.45" x14ac:dyDescent="0.35">
      <c r="A38" s="224">
        <v>37225</v>
      </c>
      <c r="B38" s="228" t="s">
        <v>199</v>
      </c>
      <c r="C38" s="229" t="s">
        <v>199</v>
      </c>
      <c r="D38" s="229">
        <v>3.6</v>
      </c>
      <c r="E38" s="229">
        <v>1.9</v>
      </c>
      <c r="F38" s="229">
        <v>3.1</v>
      </c>
      <c r="G38" s="229">
        <v>2.2000000000000002</v>
      </c>
      <c r="H38" s="230"/>
      <c r="I38" s="228" t="s">
        <v>199</v>
      </c>
      <c r="J38" s="228" t="s">
        <v>199</v>
      </c>
      <c r="K38" s="231">
        <v>4.3</v>
      </c>
      <c r="L38" s="231">
        <v>2.7</v>
      </c>
      <c r="M38" s="228">
        <v>3</v>
      </c>
      <c r="N38" s="228">
        <v>2.2999999999999998</v>
      </c>
      <c r="O38" s="230"/>
      <c r="P38" s="228" t="s">
        <v>199</v>
      </c>
      <c r="Q38" s="228" t="s">
        <v>199</v>
      </c>
      <c r="R38" s="228">
        <v>3.7</v>
      </c>
      <c r="S38" s="228">
        <v>2.4</v>
      </c>
      <c r="T38" s="228">
        <v>3.7</v>
      </c>
      <c r="U38" s="228">
        <v>2.4</v>
      </c>
      <c r="V38" s="230"/>
      <c r="W38" s="228" t="s">
        <v>199</v>
      </c>
      <c r="X38" s="228" t="s">
        <v>199</v>
      </c>
      <c r="Y38" s="228">
        <v>3.2</v>
      </c>
      <c r="Z38" s="228">
        <v>2.7</v>
      </c>
      <c r="AA38" s="228">
        <v>3.5</v>
      </c>
      <c r="AB38" s="228" t="s">
        <v>199</v>
      </c>
      <c r="AC38" s="230"/>
      <c r="AD38" s="228" t="s">
        <v>199</v>
      </c>
      <c r="AE38" s="228" t="s">
        <v>199</v>
      </c>
      <c r="AF38" s="228">
        <v>3.1</v>
      </c>
      <c r="AG38" s="228">
        <v>2.9</v>
      </c>
      <c r="AH38" s="228">
        <v>4.7</v>
      </c>
      <c r="AI38" s="228">
        <v>3.9</v>
      </c>
    </row>
    <row r="39" spans="1:35" ht="14.45" x14ac:dyDescent="0.35">
      <c r="A39" s="224">
        <v>37256</v>
      </c>
      <c r="B39" s="228" t="s">
        <v>199</v>
      </c>
      <c r="C39" s="229" t="s">
        <v>199</v>
      </c>
      <c r="D39" s="229">
        <v>3.7</v>
      </c>
      <c r="E39" s="229">
        <v>1.8</v>
      </c>
      <c r="F39" s="229">
        <v>3</v>
      </c>
      <c r="G39" s="229">
        <v>2.2000000000000002</v>
      </c>
      <c r="H39" s="230"/>
      <c r="I39" s="228" t="s">
        <v>199</v>
      </c>
      <c r="J39" s="228" t="s">
        <v>199</v>
      </c>
      <c r="K39" s="231">
        <v>4.2</v>
      </c>
      <c r="L39" s="231">
        <v>2.6</v>
      </c>
      <c r="M39" s="228">
        <v>3.1</v>
      </c>
      <c r="N39" s="228">
        <v>2.2999999999999998</v>
      </c>
      <c r="O39" s="230"/>
      <c r="P39" s="228" t="s">
        <v>199</v>
      </c>
      <c r="Q39" s="228" t="s">
        <v>199</v>
      </c>
      <c r="R39" s="228">
        <v>3.8</v>
      </c>
      <c r="S39" s="228">
        <v>2.8</v>
      </c>
      <c r="T39" s="228">
        <v>3.9</v>
      </c>
      <c r="U39" s="228">
        <v>2.6</v>
      </c>
      <c r="V39" s="230"/>
      <c r="W39" s="228" t="s">
        <v>199</v>
      </c>
      <c r="X39" s="228" t="s">
        <v>199</v>
      </c>
      <c r="Y39" s="228">
        <v>3.3</v>
      </c>
      <c r="Z39" s="228">
        <v>2.7</v>
      </c>
      <c r="AA39" s="228">
        <v>3.1</v>
      </c>
      <c r="AB39" s="228" t="s">
        <v>199</v>
      </c>
      <c r="AC39" s="230"/>
      <c r="AD39" s="228" t="s">
        <v>199</v>
      </c>
      <c r="AE39" s="228" t="s">
        <v>199</v>
      </c>
      <c r="AF39" s="228">
        <v>3.5</v>
      </c>
      <c r="AG39" s="228">
        <v>3.3</v>
      </c>
      <c r="AH39" s="228">
        <v>4.0999999999999996</v>
      </c>
      <c r="AI39" s="228">
        <v>3.4</v>
      </c>
    </row>
    <row r="40" spans="1:35" ht="14.45" x14ac:dyDescent="0.35">
      <c r="A40" s="224">
        <v>37287</v>
      </c>
      <c r="B40" s="228" t="s">
        <v>199</v>
      </c>
      <c r="C40" s="229" t="s">
        <v>199</v>
      </c>
      <c r="D40" s="229">
        <v>3.6</v>
      </c>
      <c r="E40" s="229">
        <v>2</v>
      </c>
      <c r="F40" s="229">
        <v>3.6</v>
      </c>
      <c r="G40" s="229">
        <v>2.9</v>
      </c>
      <c r="H40" s="230"/>
      <c r="I40" s="228" t="s">
        <v>199</v>
      </c>
      <c r="J40" s="228" t="s">
        <v>199</v>
      </c>
      <c r="K40" s="231">
        <v>4.0999999999999996</v>
      </c>
      <c r="L40" s="231">
        <v>2.6</v>
      </c>
      <c r="M40" s="228">
        <v>3.2</v>
      </c>
      <c r="N40" s="228">
        <v>2.4</v>
      </c>
      <c r="O40" s="230"/>
      <c r="P40" s="228" t="s">
        <v>199</v>
      </c>
      <c r="Q40" s="228" t="s">
        <v>199</v>
      </c>
      <c r="R40" s="228">
        <v>4.5</v>
      </c>
      <c r="S40" s="228">
        <v>2.6</v>
      </c>
      <c r="T40" s="228">
        <v>2.8</v>
      </c>
      <c r="U40" s="228">
        <v>2.2000000000000002</v>
      </c>
      <c r="V40" s="230"/>
      <c r="W40" s="228" t="s">
        <v>199</v>
      </c>
      <c r="X40" s="228" t="s">
        <v>199</v>
      </c>
      <c r="Y40" s="228">
        <v>3.6</v>
      </c>
      <c r="Z40" s="228">
        <v>2.9</v>
      </c>
      <c r="AA40" s="228">
        <v>3.1</v>
      </c>
      <c r="AB40" s="228" t="s">
        <v>199</v>
      </c>
      <c r="AC40" s="230"/>
      <c r="AD40" s="228" t="s">
        <v>199</v>
      </c>
      <c r="AE40" s="228" t="s">
        <v>199</v>
      </c>
      <c r="AF40" s="228">
        <v>3.8</v>
      </c>
      <c r="AG40" s="228">
        <v>3.8</v>
      </c>
      <c r="AH40" s="228">
        <v>4.2</v>
      </c>
      <c r="AI40" s="228">
        <v>3.7</v>
      </c>
    </row>
    <row r="41" spans="1:35" ht="14.45" x14ac:dyDescent="0.35">
      <c r="A41" s="224">
        <v>37315</v>
      </c>
      <c r="B41" s="228" t="s">
        <v>199</v>
      </c>
      <c r="C41" s="229" t="s">
        <v>199</v>
      </c>
      <c r="D41" s="229">
        <v>3.5</v>
      </c>
      <c r="E41" s="229">
        <v>2.7</v>
      </c>
      <c r="F41" s="229">
        <v>3.9</v>
      </c>
      <c r="G41" s="229">
        <v>3</v>
      </c>
      <c r="H41" s="230"/>
      <c r="I41" s="228" t="s">
        <v>199</v>
      </c>
      <c r="J41" s="228" t="s">
        <v>199</v>
      </c>
      <c r="K41" s="231">
        <v>3.8</v>
      </c>
      <c r="L41" s="231">
        <v>2.7</v>
      </c>
      <c r="M41" s="228">
        <v>3.8</v>
      </c>
      <c r="N41" s="228">
        <v>2.8</v>
      </c>
      <c r="O41" s="230"/>
      <c r="P41" s="228" t="s">
        <v>199</v>
      </c>
      <c r="Q41" s="228" t="s">
        <v>199</v>
      </c>
      <c r="R41" s="228">
        <v>4.3</v>
      </c>
      <c r="S41" s="228">
        <v>2.7</v>
      </c>
      <c r="T41" s="228">
        <v>3</v>
      </c>
      <c r="U41" s="228">
        <v>2.4</v>
      </c>
      <c r="V41" s="230"/>
      <c r="W41" s="228" t="s">
        <v>199</v>
      </c>
      <c r="X41" s="228" t="s">
        <v>199</v>
      </c>
      <c r="Y41" s="228">
        <v>3.4</v>
      </c>
      <c r="Z41" s="228">
        <v>2.8</v>
      </c>
      <c r="AA41" s="228">
        <v>3.6</v>
      </c>
      <c r="AB41" s="228" t="s">
        <v>199</v>
      </c>
      <c r="AC41" s="230"/>
      <c r="AD41" s="228" t="s">
        <v>199</v>
      </c>
      <c r="AE41" s="228" t="s">
        <v>199</v>
      </c>
      <c r="AF41" s="228">
        <v>3.3</v>
      </c>
      <c r="AG41" s="228">
        <v>2.2999999999999998</v>
      </c>
      <c r="AH41" s="228">
        <v>4.9000000000000004</v>
      </c>
      <c r="AI41" s="228">
        <v>4.4000000000000004</v>
      </c>
    </row>
    <row r="42" spans="1:35" ht="14.45" x14ac:dyDescent="0.35">
      <c r="A42" s="224">
        <v>37346</v>
      </c>
      <c r="B42" s="228" t="s">
        <v>199</v>
      </c>
      <c r="C42" s="229" t="s">
        <v>199</v>
      </c>
      <c r="D42" s="229">
        <v>3.9</v>
      </c>
      <c r="E42" s="229">
        <v>2.4</v>
      </c>
      <c r="F42" s="229">
        <v>3.4</v>
      </c>
      <c r="G42" s="229">
        <v>2.4</v>
      </c>
      <c r="H42" s="230"/>
      <c r="I42" s="228" t="s">
        <v>199</v>
      </c>
      <c r="J42" s="228" t="s">
        <v>199</v>
      </c>
      <c r="K42" s="231">
        <v>3.6</v>
      </c>
      <c r="L42" s="231">
        <v>2.6</v>
      </c>
      <c r="M42" s="228">
        <v>4.0999999999999996</v>
      </c>
      <c r="N42" s="228">
        <v>2.9</v>
      </c>
      <c r="O42" s="230"/>
      <c r="P42" s="228" t="s">
        <v>199</v>
      </c>
      <c r="Q42" s="228" t="s">
        <v>199</v>
      </c>
      <c r="R42" s="228">
        <v>4.4000000000000004</v>
      </c>
      <c r="S42" s="228">
        <v>2.6</v>
      </c>
      <c r="T42" s="228">
        <v>2.8</v>
      </c>
      <c r="U42" s="228">
        <v>2.1</v>
      </c>
      <c r="V42" s="230"/>
      <c r="W42" s="228" t="s">
        <v>199</v>
      </c>
      <c r="X42" s="228" t="s">
        <v>199</v>
      </c>
      <c r="Y42" s="228">
        <v>3.4</v>
      </c>
      <c r="Z42" s="228">
        <v>2.9</v>
      </c>
      <c r="AA42" s="228">
        <v>3.5</v>
      </c>
      <c r="AB42" s="228" t="s">
        <v>199</v>
      </c>
      <c r="AC42" s="230"/>
      <c r="AD42" s="228" t="s">
        <v>199</v>
      </c>
      <c r="AE42" s="228" t="s">
        <v>199</v>
      </c>
      <c r="AF42" s="228">
        <v>3.8</v>
      </c>
      <c r="AG42" s="228">
        <v>3.1</v>
      </c>
      <c r="AH42" s="228">
        <v>4</v>
      </c>
      <c r="AI42" s="228">
        <v>3.4</v>
      </c>
    </row>
    <row r="43" spans="1:35" ht="14.45" x14ac:dyDescent="0.35">
      <c r="A43" s="224">
        <v>37376</v>
      </c>
      <c r="B43" s="228" t="s">
        <v>199</v>
      </c>
      <c r="C43" s="229" t="s">
        <v>199</v>
      </c>
      <c r="D43" s="229">
        <v>3.9</v>
      </c>
      <c r="E43" s="229">
        <v>2.5</v>
      </c>
      <c r="F43" s="229">
        <v>3.6</v>
      </c>
      <c r="G43" s="229">
        <v>2.9</v>
      </c>
      <c r="H43" s="230"/>
      <c r="I43" s="228" t="s">
        <v>199</v>
      </c>
      <c r="J43" s="228" t="s">
        <v>199</v>
      </c>
      <c r="K43" s="231">
        <v>3.7</v>
      </c>
      <c r="L43" s="231">
        <v>2.6</v>
      </c>
      <c r="M43" s="228">
        <v>4</v>
      </c>
      <c r="N43" s="228">
        <v>2.8</v>
      </c>
      <c r="O43" s="230"/>
      <c r="P43" s="228" t="s">
        <v>199</v>
      </c>
      <c r="Q43" s="228" t="s">
        <v>199</v>
      </c>
      <c r="R43" s="228">
        <v>4</v>
      </c>
      <c r="S43" s="228">
        <v>2.6</v>
      </c>
      <c r="T43" s="228">
        <v>2.9</v>
      </c>
      <c r="U43" s="228">
        <v>2.2999999999999998</v>
      </c>
      <c r="V43" s="230"/>
      <c r="W43" s="228" t="s">
        <v>199</v>
      </c>
      <c r="X43" s="228" t="s">
        <v>199</v>
      </c>
      <c r="Y43" s="228">
        <v>3.4</v>
      </c>
      <c r="Z43" s="228">
        <v>2.8</v>
      </c>
      <c r="AA43" s="228">
        <v>3.4</v>
      </c>
      <c r="AB43" s="228" t="s">
        <v>199</v>
      </c>
      <c r="AC43" s="230"/>
      <c r="AD43" s="228" t="s">
        <v>199</v>
      </c>
      <c r="AE43" s="228" t="s">
        <v>199</v>
      </c>
      <c r="AF43" s="228">
        <v>3.9</v>
      </c>
      <c r="AG43" s="228">
        <v>3</v>
      </c>
      <c r="AH43" s="228">
        <v>3.7</v>
      </c>
      <c r="AI43" s="228">
        <v>3.3</v>
      </c>
    </row>
    <row r="44" spans="1:35" ht="14.45" x14ac:dyDescent="0.35">
      <c r="A44" s="224">
        <v>37407</v>
      </c>
      <c r="B44" s="228" t="s">
        <v>199</v>
      </c>
      <c r="C44" s="229" t="s">
        <v>199</v>
      </c>
      <c r="D44" s="229">
        <v>3.9</v>
      </c>
      <c r="E44" s="229">
        <v>2.2000000000000002</v>
      </c>
      <c r="F44" s="229">
        <v>3.4</v>
      </c>
      <c r="G44" s="229">
        <v>2.5</v>
      </c>
      <c r="H44" s="230"/>
      <c r="I44" s="228" t="s">
        <v>199</v>
      </c>
      <c r="J44" s="228" t="s">
        <v>199</v>
      </c>
      <c r="K44" s="231">
        <v>3.8</v>
      </c>
      <c r="L44" s="231">
        <v>2.5</v>
      </c>
      <c r="M44" s="228">
        <v>3.7</v>
      </c>
      <c r="N44" s="228">
        <v>2.6</v>
      </c>
      <c r="O44" s="230"/>
      <c r="P44" s="228" t="s">
        <v>199</v>
      </c>
      <c r="Q44" s="228" t="s">
        <v>199</v>
      </c>
      <c r="R44" s="228">
        <v>4.3</v>
      </c>
      <c r="S44" s="228">
        <v>2.7</v>
      </c>
      <c r="T44" s="228">
        <v>2.8</v>
      </c>
      <c r="U44" s="228">
        <v>2.2000000000000002</v>
      </c>
      <c r="V44" s="230"/>
      <c r="W44" s="228" t="s">
        <v>199</v>
      </c>
      <c r="X44" s="228" t="s">
        <v>199</v>
      </c>
      <c r="Y44" s="228">
        <v>3.4</v>
      </c>
      <c r="Z44" s="228">
        <v>2.8</v>
      </c>
      <c r="AA44" s="228">
        <v>3.4</v>
      </c>
      <c r="AB44" s="228" t="s">
        <v>199</v>
      </c>
      <c r="AC44" s="230"/>
      <c r="AD44" s="228" t="s">
        <v>199</v>
      </c>
      <c r="AE44" s="228" t="s">
        <v>199</v>
      </c>
      <c r="AF44" s="228">
        <v>4.2</v>
      </c>
      <c r="AG44" s="228">
        <v>3.3</v>
      </c>
      <c r="AH44" s="228">
        <v>3.5</v>
      </c>
      <c r="AI44" s="228">
        <v>2.7</v>
      </c>
    </row>
    <row r="45" spans="1:35" ht="14.45" x14ac:dyDescent="0.35">
      <c r="A45" s="224">
        <v>37437</v>
      </c>
      <c r="B45" s="228" t="s">
        <v>199</v>
      </c>
      <c r="C45" s="229" t="s">
        <v>199</v>
      </c>
      <c r="D45" s="229">
        <v>3.8</v>
      </c>
      <c r="E45" s="229">
        <v>2.2000000000000002</v>
      </c>
      <c r="F45" s="229">
        <v>3.5</v>
      </c>
      <c r="G45" s="229">
        <v>2.4</v>
      </c>
      <c r="H45" s="230"/>
      <c r="I45" s="228" t="s">
        <v>199</v>
      </c>
      <c r="J45" s="228" t="s">
        <v>199</v>
      </c>
      <c r="K45" s="231">
        <v>3.9</v>
      </c>
      <c r="L45" s="231">
        <v>2.6</v>
      </c>
      <c r="M45" s="228">
        <v>3.7</v>
      </c>
      <c r="N45" s="228">
        <v>2.8</v>
      </c>
      <c r="O45" s="230"/>
      <c r="P45" s="228" t="s">
        <v>199</v>
      </c>
      <c r="Q45" s="228" t="s">
        <v>199</v>
      </c>
      <c r="R45" s="228">
        <v>4</v>
      </c>
      <c r="S45" s="228">
        <v>2.8</v>
      </c>
      <c r="T45" s="228">
        <v>2.8</v>
      </c>
      <c r="U45" s="228">
        <v>2.2000000000000002</v>
      </c>
      <c r="V45" s="230"/>
      <c r="W45" s="228" t="s">
        <v>199</v>
      </c>
      <c r="X45" s="228" t="s">
        <v>199</v>
      </c>
      <c r="Y45" s="228">
        <v>3.6</v>
      </c>
      <c r="Z45" s="228">
        <v>2.7</v>
      </c>
      <c r="AA45" s="228">
        <v>3.3</v>
      </c>
      <c r="AB45" s="228" t="s">
        <v>199</v>
      </c>
      <c r="AC45" s="230"/>
      <c r="AD45" s="228" t="s">
        <v>199</v>
      </c>
      <c r="AE45" s="228" t="s">
        <v>199</v>
      </c>
      <c r="AF45" s="228">
        <v>4.0999999999999996</v>
      </c>
      <c r="AG45" s="228">
        <v>3.2</v>
      </c>
      <c r="AH45" s="228">
        <v>3.9</v>
      </c>
      <c r="AI45" s="228">
        <v>3.2</v>
      </c>
    </row>
    <row r="46" spans="1:35" ht="14.45" x14ac:dyDescent="0.35">
      <c r="A46" s="224">
        <v>37468</v>
      </c>
      <c r="B46" s="228" t="s">
        <v>199</v>
      </c>
      <c r="C46" s="229" t="s">
        <v>199</v>
      </c>
      <c r="D46" s="229">
        <v>3.9</v>
      </c>
      <c r="E46" s="229">
        <v>2.5</v>
      </c>
      <c r="F46" s="229">
        <v>3.4</v>
      </c>
      <c r="G46" s="229">
        <v>2.7</v>
      </c>
      <c r="H46" s="230"/>
      <c r="I46" s="228" t="s">
        <v>199</v>
      </c>
      <c r="J46" s="228" t="s">
        <v>199</v>
      </c>
      <c r="K46" s="231">
        <v>3.8</v>
      </c>
      <c r="L46" s="231">
        <v>2.6</v>
      </c>
      <c r="M46" s="228">
        <v>3.7</v>
      </c>
      <c r="N46" s="228">
        <v>2.8</v>
      </c>
      <c r="O46" s="230"/>
      <c r="P46" s="228" t="s">
        <v>199</v>
      </c>
      <c r="Q46" s="228" t="s">
        <v>199</v>
      </c>
      <c r="R46" s="228">
        <v>3.7</v>
      </c>
      <c r="S46" s="228">
        <v>3.1</v>
      </c>
      <c r="T46" s="228">
        <v>3.5</v>
      </c>
      <c r="U46" s="228">
        <v>2.7</v>
      </c>
      <c r="V46" s="230"/>
      <c r="W46" s="228" t="s">
        <v>199</v>
      </c>
      <c r="X46" s="228" t="s">
        <v>199</v>
      </c>
      <c r="Y46" s="228">
        <v>3.7</v>
      </c>
      <c r="Z46" s="228">
        <v>2.8</v>
      </c>
      <c r="AA46" s="228">
        <v>3.3</v>
      </c>
      <c r="AB46" s="228" t="s">
        <v>199</v>
      </c>
      <c r="AC46" s="230"/>
      <c r="AD46" s="228" t="s">
        <v>199</v>
      </c>
      <c r="AE46" s="228" t="s">
        <v>199</v>
      </c>
      <c r="AF46" s="228">
        <v>4.4000000000000004</v>
      </c>
      <c r="AG46" s="228">
        <v>3.5</v>
      </c>
      <c r="AH46" s="228">
        <v>3.6</v>
      </c>
      <c r="AI46" s="228">
        <v>2.6</v>
      </c>
    </row>
    <row r="47" spans="1:35" ht="14.45" x14ac:dyDescent="0.35">
      <c r="A47" s="224">
        <v>37499</v>
      </c>
      <c r="B47" s="228" t="s">
        <v>199</v>
      </c>
      <c r="C47" s="229" t="s">
        <v>199</v>
      </c>
      <c r="D47" s="229">
        <v>3.7</v>
      </c>
      <c r="E47" s="229">
        <v>2.2999999999999998</v>
      </c>
      <c r="F47" s="229">
        <v>3.7</v>
      </c>
      <c r="G47" s="229">
        <v>3.1</v>
      </c>
      <c r="H47" s="230"/>
      <c r="I47" s="228" t="s">
        <v>199</v>
      </c>
      <c r="J47" s="228" t="s">
        <v>199</v>
      </c>
      <c r="K47" s="231">
        <v>4</v>
      </c>
      <c r="L47" s="231">
        <v>2.8</v>
      </c>
      <c r="M47" s="228">
        <v>3.7</v>
      </c>
      <c r="N47" s="228">
        <v>2.7</v>
      </c>
      <c r="O47" s="230"/>
      <c r="P47" s="228" t="s">
        <v>199</v>
      </c>
      <c r="Q47" s="228" t="s">
        <v>199</v>
      </c>
      <c r="R47" s="228">
        <v>3.3</v>
      </c>
      <c r="S47" s="228">
        <v>3.1</v>
      </c>
      <c r="T47" s="228">
        <v>3.8</v>
      </c>
      <c r="U47" s="228">
        <v>2.9</v>
      </c>
      <c r="V47" s="230"/>
      <c r="W47" s="228" t="s">
        <v>199</v>
      </c>
      <c r="X47" s="228" t="s">
        <v>199</v>
      </c>
      <c r="Y47" s="228">
        <v>3.8</v>
      </c>
      <c r="Z47" s="228">
        <v>3.1</v>
      </c>
      <c r="AA47" s="228">
        <v>2.9</v>
      </c>
      <c r="AB47" s="228" t="s">
        <v>199</v>
      </c>
      <c r="AC47" s="230"/>
      <c r="AD47" s="228" t="s">
        <v>199</v>
      </c>
      <c r="AE47" s="228" t="s">
        <v>199</v>
      </c>
      <c r="AF47" s="228">
        <v>4.5</v>
      </c>
      <c r="AG47" s="228">
        <v>3.8</v>
      </c>
      <c r="AH47" s="228">
        <v>3.6</v>
      </c>
      <c r="AI47" s="228">
        <v>2.9</v>
      </c>
    </row>
    <row r="48" spans="1:35" ht="14.45" x14ac:dyDescent="0.35">
      <c r="A48" s="224">
        <v>37529</v>
      </c>
      <c r="B48" s="228" t="s">
        <v>199</v>
      </c>
      <c r="C48" s="229" t="s">
        <v>199</v>
      </c>
      <c r="D48" s="229">
        <v>3.8</v>
      </c>
      <c r="E48" s="229">
        <v>2.5</v>
      </c>
      <c r="F48" s="229">
        <v>3.9</v>
      </c>
      <c r="G48" s="229">
        <v>3</v>
      </c>
      <c r="H48" s="230"/>
      <c r="I48" s="228" t="s">
        <v>199</v>
      </c>
      <c r="J48" s="228" t="s">
        <v>199</v>
      </c>
      <c r="K48" s="231">
        <v>4</v>
      </c>
      <c r="L48" s="231">
        <v>2.7</v>
      </c>
      <c r="M48" s="228">
        <v>3.7</v>
      </c>
      <c r="N48" s="228">
        <v>2.8</v>
      </c>
      <c r="O48" s="230"/>
      <c r="P48" s="228" t="s">
        <v>199</v>
      </c>
      <c r="Q48" s="228" t="s">
        <v>199</v>
      </c>
      <c r="R48" s="228">
        <v>4</v>
      </c>
      <c r="S48" s="228">
        <v>3.2</v>
      </c>
      <c r="T48" s="228">
        <v>3.5</v>
      </c>
      <c r="U48" s="228">
        <v>2.8</v>
      </c>
      <c r="V48" s="230"/>
      <c r="W48" s="228" t="s">
        <v>199</v>
      </c>
      <c r="X48" s="228" t="s">
        <v>199</v>
      </c>
      <c r="Y48" s="228">
        <v>3.8</v>
      </c>
      <c r="Z48" s="228">
        <v>3.1</v>
      </c>
      <c r="AA48" s="228">
        <v>3.3</v>
      </c>
      <c r="AB48" s="228" t="s">
        <v>199</v>
      </c>
      <c r="AC48" s="230"/>
      <c r="AD48" s="228" t="s">
        <v>199</v>
      </c>
      <c r="AE48" s="228" t="s">
        <v>199</v>
      </c>
      <c r="AF48" s="228">
        <v>4.0999999999999996</v>
      </c>
      <c r="AG48" s="228">
        <v>3.6</v>
      </c>
      <c r="AH48" s="228">
        <v>3.9</v>
      </c>
      <c r="AI48" s="228">
        <v>3.6</v>
      </c>
    </row>
    <row r="49" spans="1:35" ht="14.45" x14ac:dyDescent="0.35">
      <c r="A49" s="224">
        <v>37560</v>
      </c>
      <c r="B49" s="228" t="s">
        <v>199</v>
      </c>
      <c r="C49" s="229" t="s">
        <v>199</v>
      </c>
      <c r="D49" s="229">
        <v>3.8</v>
      </c>
      <c r="E49" s="229">
        <v>2.8</v>
      </c>
      <c r="F49" s="229">
        <v>3.9</v>
      </c>
      <c r="G49" s="229">
        <v>3.1</v>
      </c>
      <c r="H49" s="230"/>
      <c r="I49" s="228" t="s">
        <v>199</v>
      </c>
      <c r="J49" s="228" t="s">
        <v>199</v>
      </c>
      <c r="K49" s="231">
        <v>4.0999999999999996</v>
      </c>
      <c r="L49" s="231">
        <v>2.9</v>
      </c>
      <c r="M49" s="228">
        <v>4</v>
      </c>
      <c r="N49" s="228">
        <v>3.2</v>
      </c>
      <c r="O49" s="230"/>
      <c r="P49" s="228" t="s">
        <v>199</v>
      </c>
      <c r="Q49" s="228" t="s">
        <v>199</v>
      </c>
      <c r="R49" s="228">
        <v>4.5</v>
      </c>
      <c r="S49" s="228">
        <v>3.3</v>
      </c>
      <c r="T49" s="228">
        <v>3.1</v>
      </c>
      <c r="U49" s="228">
        <v>2.4</v>
      </c>
      <c r="V49" s="230"/>
      <c r="W49" s="228" t="s">
        <v>199</v>
      </c>
      <c r="X49" s="228" t="s">
        <v>199</v>
      </c>
      <c r="Y49" s="228">
        <v>3.8</v>
      </c>
      <c r="Z49" s="228">
        <v>3</v>
      </c>
      <c r="AA49" s="228">
        <v>3.2</v>
      </c>
      <c r="AB49" s="228" t="s">
        <v>199</v>
      </c>
      <c r="AC49" s="230"/>
      <c r="AD49" s="228" t="s">
        <v>199</v>
      </c>
      <c r="AE49" s="228" t="s">
        <v>199</v>
      </c>
      <c r="AF49" s="228">
        <v>3.8</v>
      </c>
      <c r="AG49" s="228">
        <v>3.4</v>
      </c>
      <c r="AH49" s="228">
        <v>4.3</v>
      </c>
      <c r="AI49" s="228">
        <v>3.9</v>
      </c>
    </row>
    <row r="50" spans="1:35" ht="14.45" x14ac:dyDescent="0.35">
      <c r="A50" s="224">
        <v>37590</v>
      </c>
      <c r="B50" s="228" t="s">
        <v>199</v>
      </c>
      <c r="C50" s="229" t="s">
        <v>199</v>
      </c>
      <c r="D50" s="229">
        <v>3.9</v>
      </c>
      <c r="E50" s="229">
        <v>2.8</v>
      </c>
      <c r="F50" s="229">
        <v>3.8</v>
      </c>
      <c r="G50" s="229">
        <v>2.9</v>
      </c>
      <c r="H50" s="230"/>
      <c r="I50" s="228" t="s">
        <v>199</v>
      </c>
      <c r="J50" s="228" t="s">
        <v>199</v>
      </c>
      <c r="K50" s="231">
        <v>3.8</v>
      </c>
      <c r="L50" s="231">
        <v>2.6</v>
      </c>
      <c r="M50" s="228">
        <v>4.3</v>
      </c>
      <c r="N50" s="228">
        <v>3.4</v>
      </c>
      <c r="O50" s="230"/>
      <c r="P50" s="228" t="s">
        <v>199</v>
      </c>
      <c r="Q50" s="228" t="s">
        <v>199</v>
      </c>
      <c r="R50" s="228">
        <v>4.8</v>
      </c>
      <c r="S50" s="228">
        <v>3.1</v>
      </c>
      <c r="T50" s="228">
        <v>2.8</v>
      </c>
      <c r="U50" s="228">
        <v>2.2999999999999998</v>
      </c>
      <c r="V50" s="230"/>
      <c r="W50" s="228" t="s">
        <v>199</v>
      </c>
      <c r="X50" s="228" t="s">
        <v>199</v>
      </c>
      <c r="Y50" s="228">
        <v>3.6</v>
      </c>
      <c r="Z50" s="228">
        <v>2.9</v>
      </c>
      <c r="AA50" s="228">
        <v>3.4</v>
      </c>
      <c r="AB50" s="228" t="s">
        <v>199</v>
      </c>
      <c r="AC50" s="230"/>
      <c r="AD50" s="228" t="s">
        <v>199</v>
      </c>
      <c r="AE50" s="228" t="s">
        <v>199</v>
      </c>
      <c r="AF50" s="228">
        <v>3.6</v>
      </c>
      <c r="AG50" s="228">
        <v>3.3</v>
      </c>
      <c r="AH50" s="228">
        <v>4.5999999999999996</v>
      </c>
      <c r="AI50" s="228">
        <v>4.2</v>
      </c>
    </row>
    <row r="51" spans="1:35" ht="14.45" x14ac:dyDescent="0.35">
      <c r="A51" s="224">
        <v>37621</v>
      </c>
      <c r="B51" s="228" t="s">
        <v>199</v>
      </c>
      <c r="C51" s="229" t="s">
        <v>199</v>
      </c>
      <c r="D51" s="229">
        <v>3.9</v>
      </c>
      <c r="E51" s="229">
        <v>2.2999999999999998</v>
      </c>
      <c r="F51" s="229">
        <v>3.7</v>
      </c>
      <c r="G51" s="229">
        <v>3</v>
      </c>
      <c r="H51" s="230"/>
      <c r="I51" s="228" t="s">
        <v>199</v>
      </c>
      <c r="J51" s="228" t="s">
        <v>199</v>
      </c>
      <c r="K51" s="231">
        <v>4.0999999999999996</v>
      </c>
      <c r="L51" s="231">
        <v>3.1</v>
      </c>
      <c r="M51" s="228">
        <v>4.0999999999999996</v>
      </c>
      <c r="N51" s="228">
        <v>3.2</v>
      </c>
      <c r="O51" s="230"/>
      <c r="P51" s="228" t="s">
        <v>199</v>
      </c>
      <c r="Q51" s="228" t="s">
        <v>199</v>
      </c>
      <c r="R51" s="228">
        <v>4.5</v>
      </c>
      <c r="S51" s="228">
        <v>2.8</v>
      </c>
      <c r="T51" s="228">
        <v>2.9</v>
      </c>
      <c r="U51" s="228">
        <v>2.4</v>
      </c>
      <c r="V51" s="230"/>
      <c r="W51" s="228" t="s">
        <v>199</v>
      </c>
      <c r="X51" s="228" t="s">
        <v>199</v>
      </c>
      <c r="Y51" s="228">
        <v>3.5</v>
      </c>
      <c r="Z51" s="228">
        <v>2.8</v>
      </c>
      <c r="AA51" s="228">
        <v>2.9</v>
      </c>
      <c r="AB51" s="228" t="s">
        <v>199</v>
      </c>
      <c r="AC51" s="230"/>
      <c r="AD51" s="228" t="s">
        <v>199</v>
      </c>
      <c r="AE51" s="228" t="s">
        <v>199</v>
      </c>
      <c r="AF51" s="228">
        <v>3.9</v>
      </c>
      <c r="AG51" s="228">
        <v>3.4</v>
      </c>
      <c r="AH51" s="228">
        <v>4</v>
      </c>
      <c r="AI51" s="228">
        <v>3.5</v>
      </c>
    </row>
    <row r="52" spans="1:35" ht="14.45" x14ac:dyDescent="0.35">
      <c r="A52" s="224">
        <v>37652</v>
      </c>
      <c r="B52" s="228" t="s">
        <v>199</v>
      </c>
      <c r="C52" s="229" t="s">
        <v>199</v>
      </c>
      <c r="D52" s="229">
        <v>3.8</v>
      </c>
      <c r="E52" s="229">
        <v>2.2999999999999998</v>
      </c>
      <c r="F52" s="229">
        <v>3.6</v>
      </c>
      <c r="G52" s="229">
        <v>2.7</v>
      </c>
      <c r="H52" s="230"/>
      <c r="I52" s="228" t="s">
        <v>199</v>
      </c>
      <c r="J52" s="228" t="s">
        <v>199</v>
      </c>
      <c r="K52" s="231">
        <v>4</v>
      </c>
      <c r="L52" s="231">
        <v>2.9</v>
      </c>
      <c r="M52" s="228">
        <v>3.8</v>
      </c>
      <c r="N52" s="228">
        <v>2.9</v>
      </c>
      <c r="O52" s="230"/>
      <c r="P52" s="228" t="s">
        <v>199</v>
      </c>
      <c r="Q52" s="228" t="s">
        <v>199</v>
      </c>
      <c r="R52" s="228">
        <v>4.4000000000000004</v>
      </c>
      <c r="S52" s="228">
        <v>2.6</v>
      </c>
      <c r="T52" s="228">
        <v>2.8</v>
      </c>
      <c r="U52" s="228">
        <v>2.4</v>
      </c>
      <c r="V52" s="230"/>
      <c r="W52" s="228" t="s">
        <v>199</v>
      </c>
      <c r="X52" s="228" t="s">
        <v>199</v>
      </c>
      <c r="Y52" s="228">
        <v>3.6</v>
      </c>
      <c r="Z52" s="228">
        <v>3.1</v>
      </c>
      <c r="AA52" s="228">
        <v>3.2</v>
      </c>
      <c r="AB52" s="228" t="s">
        <v>199</v>
      </c>
      <c r="AC52" s="230"/>
      <c r="AD52" s="228" t="s">
        <v>199</v>
      </c>
      <c r="AE52" s="228" t="s">
        <v>199</v>
      </c>
      <c r="AF52" s="228">
        <v>3.7</v>
      </c>
      <c r="AG52" s="228">
        <v>3.7</v>
      </c>
      <c r="AH52" s="228">
        <v>4.4000000000000004</v>
      </c>
      <c r="AI52" s="228">
        <v>4.0999999999999996</v>
      </c>
    </row>
    <row r="53" spans="1:35" ht="14.45" x14ac:dyDescent="0.35">
      <c r="A53" s="224">
        <v>37680</v>
      </c>
      <c r="B53" s="228" t="s">
        <v>199</v>
      </c>
      <c r="C53" s="229" t="s">
        <v>199</v>
      </c>
      <c r="D53" s="229">
        <v>3.7</v>
      </c>
      <c r="E53" s="229">
        <v>2.4</v>
      </c>
      <c r="F53" s="229">
        <v>3.9</v>
      </c>
      <c r="G53" s="229">
        <v>3.2</v>
      </c>
      <c r="H53" s="230"/>
      <c r="I53" s="228" t="s">
        <v>199</v>
      </c>
      <c r="J53" s="228" t="s">
        <v>199</v>
      </c>
      <c r="K53" s="231">
        <v>4.0999999999999996</v>
      </c>
      <c r="L53" s="231">
        <v>3</v>
      </c>
      <c r="M53" s="228">
        <v>3.9</v>
      </c>
      <c r="N53" s="228">
        <v>3</v>
      </c>
      <c r="O53" s="230"/>
      <c r="P53" s="228" t="s">
        <v>199</v>
      </c>
      <c r="Q53" s="228" t="s">
        <v>199</v>
      </c>
      <c r="R53" s="228">
        <v>4.5</v>
      </c>
      <c r="S53" s="228">
        <v>2.8</v>
      </c>
      <c r="T53" s="228">
        <v>3</v>
      </c>
      <c r="U53" s="228">
        <v>2.5</v>
      </c>
      <c r="V53" s="230"/>
      <c r="W53" s="228" t="s">
        <v>199</v>
      </c>
      <c r="X53" s="228" t="s">
        <v>199</v>
      </c>
      <c r="Y53" s="228">
        <v>3.8</v>
      </c>
      <c r="Z53" s="228">
        <v>3.3</v>
      </c>
      <c r="AA53" s="228">
        <v>3.2</v>
      </c>
      <c r="AB53" s="228" t="s">
        <v>199</v>
      </c>
      <c r="AC53" s="230"/>
      <c r="AD53" s="228" t="s">
        <v>199</v>
      </c>
      <c r="AE53" s="228" t="s">
        <v>199</v>
      </c>
      <c r="AF53" s="228">
        <v>3.9</v>
      </c>
      <c r="AG53" s="228">
        <v>3.3</v>
      </c>
      <c r="AH53" s="228">
        <v>3.8</v>
      </c>
      <c r="AI53" s="228">
        <v>3.4</v>
      </c>
    </row>
    <row r="54" spans="1:35" ht="14.45" x14ac:dyDescent="0.35">
      <c r="A54" s="224">
        <v>37711</v>
      </c>
      <c r="B54" s="228" t="s">
        <v>199</v>
      </c>
      <c r="C54" s="229" t="s">
        <v>199</v>
      </c>
      <c r="D54" s="229">
        <v>4</v>
      </c>
      <c r="E54" s="229">
        <v>2.5</v>
      </c>
      <c r="F54" s="229">
        <v>3.9</v>
      </c>
      <c r="G54" s="229">
        <v>2.8</v>
      </c>
      <c r="H54" s="230"/>
      <c r="I54" s="228" t="s">
        <v>199</v>
      </c>
      <c r="J54" s="228" t="s">
        <v>199</v>
      </c>
      <c r="K54" s="231">
        <v>3.8</v>
      </c>
      <c r="L54" s="231">
        <v>2.6</v>
      </c>
      <c r="M54" s="228">
        <v>4</v>
      </c>
      <c r="N54" s="228">
        <v>3</v>
      </c>
      <c r="O54" s="230"/>
      <c r="P54" s="228" t="s">
        <v>199</v>
      </c>
      <c r="Q54" s="228" t="s">
        <v>199</v>
      </c>
      <c r="R54" s="228">
        <v>4.3</v>
      </c>
      <c r="S54" s="228">
        <v>2.6</v>
      </c>
      <c r="T54" s="228">
        <v>3.2</v>
      </c>
      <c r="U54" s="228">
        <v>2.6</v>
      </c>
      <c r="V54" s="230"/>
      <c r="W54" s="228" t="s">
        <v>199</v>
      </c>
      <c r="X54" s="228" t="s">
        <v>199</v>
      </c>
      <c r="Y54" s="228">
        <v>3.8</v>
      </c>
      <c r="Z54" s="228">
        <v>3.5</v>
      </c>
      <c r="AA54" s="228">
        <v>3.4</v>
      </c>
      <c r="AB54" s="228" t="s">
        <v>199</v>
      </c>
      <c r="AC54" s="230"/>
      <c r="AD54" s="228" t="s">
        <v>199</v>
      </c>
      <c r="AE54" s="228" t="s">
        <v>199</v>
      </c>
      <c r="AF54" s="228">
        <v>3.9</v>
      </c>
      <c r="AG54" s="228">
        <v>3.2</v>
      </c>
      <c r="AH54" s="228">
        <v>3.6</v>
      </c>
      <c r="AI54" s="228">
        <v>3.2</v>
      </c>
    </row>
    <row r="55" spans="1:35" ht="14.45" x14ac:dyDescent="0.35">
      <c r="A55" s="224">
        <v>37741</v>
      </c>
      <c r="B55" s="228" t="s">
        <v>199</v>
      </c>
      <c r="C55" s="229" t="s">
        <v>199</v>
      </c>
      <c r="D55" s="229">
        <v>3.8</v>
      </c>
      <c r="E55" s="229">
        <v>1.8</v>
      </c>
      <c r="F55" s="229">
        <v>3.7</v>
      </c>
      <c r="G55" s="229">
        <v>2.8</v>
      </c>
      <c r="H55" s="230"/>
      <c r="I55" s="228" t="s">
        <v>199</v>
      </c>
      <c r="J55" s="228" t="s">
        <v>199</v>
      </c>
      <c r="K55" s="231">
        <v>3.8</v>
      </c>
      <c r="L55" s="231">
        <v>2.5</v>
      </c>
      <c r="M55" s="228">
        <v>4</v>
      </c>
      <c r="N55" s="228">
        <v>3.1</v>
      </c>
      <c r="O55" s="230"/>
      <c r="P55" s="228" t="s">
        <v>199</v>
      </c>
      <c r="Q55" s="228" t="s">
        <v>199</v>
      </c>
      <c r="R55" s="228">
        <v>4.5</v>
      </c>
      <c r="S55" s="228">
        <v>2.7</v>
      </c>
      <c r="T55" s="228">
        <v>3.1</v>
      </c>
      <c r="U55" s="228">
        <v>2.6</v>
      </c>
      <c r="V55" s="230"/>
      <c r="W55" s="228" t="s">
        <v>199</v>
      </c>
      <c r="X55" s="228" t="s">
        <v>199</v>
      </c>
      <c r="Y55" s="228">
        <v>3.7</v>
      </c>
      <c r="Z55" s="228">
        <v>3.2</v>
      </c>
      <c r="AA55" s="228">
        <v>3.8</v>
      </c>
      <c r="AB55" s="228" t="s">
        <v>199</v>
      </c>
      <c r="AC55" s="230"/>
      <c r="AD55" s="228" t="s">
        <v>199</v>
      </c>
      <c r="AE55" s="228" t="s">
        <v>199</v>
      </c>
      <c r="AF55" s="228">
        <v>3.9</v>
      </c>
      <c r="AG55" s="228">
        <v>3.1</v>
      </c>
      <c r="AH55" s="228">
        <v>3.6</v>
      </c>
      <c r="AI55" s="228">
        <v>3.2</v>
      </c>
    </row>
    <row r="56" spans="1:35" ht="14.45" x14ac:dyDescent="0.35">
      <c r="A56" s="224">
        <v>37772</v>
      </c>
      <c r="B56" s="228" t="s">
        <v>199</v>
      </c>
      <c r="C56" s="229" t="s">
        <v>199</v>
      </c>
      <c r="D56" s="229">
        <v>3.8</v>
      </c>
      <c r="E56" s="229">
        <v>2.2000000000000002</v>
      </c>
      <c r="F56" s="229">
        <v>3.8</v>
      </c>
      <c r="G56" s="229">
        <v>2.8</v>
      </c>
      <c r="H56" s="230"/>
      <c r="I56" s="228" t="s">
        <v>199</v>
      </c>
      <c r="J56" s="228" t="s">
        <v>199</v>
      </c>
      <c r="K56" s="231">
        <v>3.8</v>
      </c>
      <c r="L56" s="231">
        <v>2.6</v>
      </c>
      <c r="M56" s="228">
        <v>3.9</v>
      </c>
      <c r="N56" s="228">
        <v>2.9</v>
      </c>
      <c r="O56" s="230"/>
      <c r="P56" s="228" t="s">
        <v>199</v>
      </c>
      <c r="Q56" s="228" t="s">
        <v>199</v>
      </c>
      <c r="R56" s="228">
        <v>4.4000000000000004</v>
      </c>
      <c r="S56" s="228">
        <v>2.6</v>
      </c>
      <c r="T56" s="228">
        <v>3.2</v>
      </c>
      <c r="U56" s="228">
        <v>2.6</v>
      </c>
      <c r="V56" s="230"/>
      <c r="W56" s="228" t="s">
        <v>199</v>
      </c>
      <c r="X56" s="228" t="s">
        <v>199</v>
      </c>
      <c r="Y56" s="228">
        <v>3.8</v>
      </c>
      <c r="Z56" s="228">
        <v>3.2</v>
      </c>
      <c r="AA56" s="228">
        <v>3.7</v>
      </c>
      <c r="AB56" s="228" t="s">
        <v>199</v>
      </c>
      <c r="AC56" s="230"/>
      <c r="AD56" s="228" t="s">
        <v>199</v>
      </c>
      <c r="AE56" s="228" t="s">
        <v>199</v>
      </c>
      <c r="AF56" s="228">
        <v>3.8</v>
      </c>
      <c r="AG56" s="228">
        <v>3.1</v>
      </c>
      <c r="AH56" s="228">
        <v>3.9</v>
      </c>
      <c r="AI56" s="228">
        <v>3.5</v>
      </c>
    </row>
    <row r="57" spans="1:35" ht="14.45" x14ac:dyDescent="0.35">
      <c r="A57" s="224">
        <v>37802</v>
      </c>
      <c r="B57" s="228" t="s">
        <v>199</v>
      </c>
      <c r="C57" s="229" t="s">
        <v>199</v>
      </c>
      <c r="D57" s="229">
        <v>3.9</v>
      </c>
      <c r="E57" s="229">
        <v>2.1</v>
      </c>
      <c r="F57" s="229">
        <v>3.8</v>
      </c>
      <c r="G57" s="229">
        <v>2.9</v>
      </c>
      <c r="H57" s="230"/>
      <c r="I57" s="228" t="s">
        <v>199</v>
      </c>
      <c r="J57" s="228" t="s">
        <v>199</v>
      </c>
      <c r="K57" s="231">
        <v>3.8</v>
      </c>
      <c r="L57" s="231">
        <v>2.7</v>
      </c>
      <c r="M57" s="228">
        <v>4</v>
      </c>
      <c r="N57" s="228">
        <v>3.1</v>
      </c>
      <c r="O57" s="230"/>
      <c r="P57" s="228" t="s">
        <v>199</v>
      </c>
      <c r="Q57" s="228" t="s">
        <v>199</v>
      </c>
      <c r="R57" s="228">
        <v>4.8</v>
      </c>
      <c r="S57" s="228">
        <v>2.7</v>
      </c>
      <c r="T57" s="228">
        <v>3</v>
      </c>
      <c r="U57" s="228">
        <v>2.5</v>
      </c>
      <c r="V57" s="230"/>
      <c r="W57" s="228" t="s">
        <v>199</v>
      </c>
      <c r="X57" s="228" t="s">
        <v>199</v>
      </c>
      <c r="Y57" s="228">
        <v>3.9</v>
      </c>
      <c r="Z57" s="228">
        <v>3</v>
      </c>
      <c r="AA57" s="228">
        <v>3.9</v>
      </c>
      <c r="AB57" s="228" t="s">
        <v>199</v>
      </c>
      <c r="AC57" s="230"/>
      <c r="AD57" s="228" t="s">
        <v>199</v>
      </c>
      <c r="AE57" s="228" t="s">
        <v>199</v>
      </c>
      <c r="AF57" s="228">
        <v>3.8</v>
      </c>
      <c r="AG57" s="228">
        <v>3</v>
      </c>
      <c r="AH57" s="228">
        <v>3.5</v>
      </c>
      <c r="AI57" s="228">
        <v>3.2</v>
      </c>
    </row>
    <row r="58" spans="1:35" ht="14.45" x14ac:dyDescent="0.35">
      <c r="A58" s="224">
        <v>37833</v>
      </c>
      <c r="B58" s="228" t="s">
        <v>199</v>
      </c>
      <c r="C58" s="229" t="s">
        <v>199</v>
      </c>
      <c r="D58" s="229">
        <v>3.9</v>
      </c>
      <c r="E58" s="229">
        <v>2.5</v>
      </c>
      <c r="F58" s="229">
        <v>3.5</v>
      </c>
      <c r="G58" s="229">
        <v>2.9</v>
      </c>
      <c r="H58" s="230"/>
      <c r="I58" s="228" t="s">
        <v>199</v>
      </c>
      <c r="J58" s="228" t="s">
        <v>199</v>
      </c>
      <c r="K58" s="231">
        <v>3.8</v>
      </c>
      <c r="L58" s="231">
        <v>2.9</v>
      </c>
      <c r="M58" s="228">
        <v>3.9</v>
      </c>
      <c r="N58" s="228">
        <v>2.9</v>
      </c>
      <c r="O58" s="230"/>
      <c r="P58" s="228" t="s">
        <v>199</v>
      </c>
      <c r="Q58" s="228" t="s">
        <v>199</v>
      </c>
      <c r="R58" s="228">
        <v>4.7</v>
      </c>
      <c r="S58" s="228">
        <v>2.6</v>
      </c>
      <c r="T58" s="228">
        <v>3.2</v>
      </c>
      <c r="U58" s="228">
        <v>2.6</v>
      </c>
      <c r="V58" s="230"/>
      <c r="W58" s="228" t="s">
        <v>199</v>
      </c>
      <c r="X58" s="228" t="s">
        <v>199</v>
      </c>
      <c r="Y58" s="228">
        <v>3.9</v>
      </c>
      <c r="Z58" s="228">
        <v>3</v>
      </c>
      <c r="AA58" s="228">
        <v>3.8</v>
      </c>
      <c r="AB58" s="228" t="s">
        <v>199</v>
      </c>
      <c r="AC58" s="230"/>
      <c r="AD58" s="228" t="s">
        <v>199</v>
      </c>
      <c r="AE58" s="228" t="s">
        <v>199</v>
      </c>
      <c r="AF58" s="228">
        <v>4.0999999999999996</v>
      </c>
      <c r="AG58" s="228">
        <v>3.4</v>
      </c>
      <c r="AH58" s="228">
        <v>3.2</v>
      </c>
      <c r="AI58" s="228">
        <v>2.8</v>
      </c>
    </row>
    <row r="59" spans="1:35" ht="14.45" x14ac:dyDescent="0.35">
      <c r="A59" s="224">
        <v>37864</v>
      </c>
      <c r="B59" s="228" t="s">
        <v>199</v>
      </c>
      <c r="C59" s="229" t="s">
        <v>199</v>
      </c>
      <c r="D59" s="229">
        <v>3.7</v>
      </c>
      <c r="E59" s="229">
        <v>2.2000000000000002</v>
      </c>
      <c r="F59" s="229">
        <v>4</v>
      </c>
      <c r="G59" s="229">
        <v>3.2</v>
      </c>
      <c r="H59" s="230"/>
      <c r="I59" s="228" t="s">
        <v>199</v>
      </c>
      <c r="J59" s="228" t="s">
        <v>199</v>
      </c>
      <c r="K59" s="231">
        <v>3.9</v>
      </c>
      <c r="L59" s="231">
        <v>2.7</v>
      </c>
      <c r="M59" s="228">
        <v>3.9</v>
      </c>
      <c r="N59" s="228">
        <v>3</v>
      </c>
      <c r="O59" s="230"/>
      <c r="P59" s="228" t="s">
        <v>199</v>
      </c>
      <c r="Q59" s="228" t="s">
        <v>199</v>
      </c>
      <c r="R59" s="228">
        <v>4.9000000000000004</v>
      </c>
      <c r="S59" s="228">
        <v>2.8</v>
      </c>
      <c r="T59" s="228">
        <v>2.9</v>
      </c>
      <c r="U59" s="228">
        <v>2.4</v>
      </c>
      <c r="V59" s="230"/>
      <c r="W59" s="228" t="s">
        <v>199</v>
      </c>
      <c r="X59" s="228" t="s">
        <v>199</v>
      </c>
      <c r="Y59" s="228">
        <v>3.7</v>
      </c>
      <c r="Z59" s="228">
        <v>3.2</v>
      </c>
      <c r="AA59" s="228">
        <v>4.3</v>
      </c>
      <c r="AB59" s="228" t="s">
        <v>199</v>
      </c>
      <c r="AC59" s="230"/>
      <c r="AD59" s="228" t="s">
        <v>199</v>
      </c>
      <c r="AE59" s="228" t="s">
        <v>199</v>
      </c>
      <c r="AF59" s="228">
        <v>4.0999999999999996</v>
      </c>
      <c r="AG59" s="228">
        <v>3.5</v>
      </c>
      <c r="AH59" s="228">
        <v>3</v>
      </c>
      <c r="AI59" s="228">
        <v>2.5</v>
      </c>
    </row>
    <row r="60" spans="1:35" ht="14.45" x14ac:dyDescent="0.35">
      <c r="A60" s="224">
        <v>37894</v>
      </c>
      <c r="B60" s="228" t="s">
        <v>199</v>
      </c>
      <c r="C60" s="229" t="s">
        <v>199</v>
      </c>
      <c r="D60" s="229">
        <v>3.8</v>
      </c>
      <c r="E60" s="229">
        <v>2</v>
      </c>
      <c r="F60" s="229">
        <v>3.4</v>
      </c>
      <c r="G60" s="229">
        <v>2.6</v>
      </c>
      <c r="H60" s="230"/>
      <c r="I60" s="228" t="s">
        <v>199</v>
      </c>
      <c r="J60" s="228" t="s">
        <v>199</v>
      </c>
      <c r="K60" s="231">
        <v>3.9</v>
      </c>
      <c r="L60" s="231">
        <v>2.7</v>
      </c>
      <c r="M60" s="228">
        <v>3.8</v>
      </c>
      <c r="N60" s="228">
        <v>3</v>
      </c>
      <c r="O60" s="230"/>
      <c r="P60" s="228" t="s">
        <v>199</v>
      </c>
      <c r="Q60" s="228" t="s">
        <v>199</v>
      </c>
      <c r="R60" s="228">
        <v>4.9000000000000004</v>
      </c>
      <c r="S60" s="228">
        <v>3</v>
      </c>
      <c r="T60" s="228">
        <v>3.1</v>
      </c>
      <c r="U60" s="228">
        <v>2.6</v>
      </c>
      <c r="V60" s="230"/>
      <c r="W60" s="228" t="s">
        <v>199</v>
      </c>
      <c r="X60" s="228" t="s">
        <v>199</v>
      </c>
      <c r="Y60" s="228">
        <v>3.8</v>
      </c>
      <c r="Z60" s="228">
        <v>3.3</v>
      </c>
      <c r="AA60" s="228">
        <v>3.9</v>
      </c>
      <c r="AB60" s="228" t="s">
        <v>199</v>
      </c>
      <c r="AC60" s="230"/>
      <c r="AD60" s="228" t="s">
        <v>199</v>
      </c>
      <c r="AE60" s="228" t="s">
        <v>199</v>
      </c>
      <c r="AF60" s="228">
        <v>4.0999999999999996</v>
      </c>
      <c r="AG60" s="228">
        <v>3.6</v>
      </c>
      <c r="AH60" s="228">
        <v>3.4</v>
      </c>
      <c r="AI60" s="228">
        <v>2.9</v>
      </c>
    </row>
    <row r="61" spans="1:35" ht="14.45" x14ac:dyDescent="0.35">
      <c r="A61" s="224">
        <v>37925</v>
      </c>
      <c r="B61" s="228" t="s">
        <v>199</v>
      </c>
      <c r="C61" s="229" t="s">
        <v>199</v>
      </c>
      <c r="D61" s="229">
        <v>4.2</v>
      </c>
      <c r="E61" s="229">
        <v>2.4</v>
      </c>
      <c r="F61" s="229">
        <v>3.7</v>
      </c>
      <c r="G61" s="229">
        <v>3</v>
      </c>
      <c r="H61" s="230"/>
      <c r="I61" s="228" t="s">
        <v>199</v>
      </c>
      <c r="J61" s="228" t="s">
        <v>199</v>
      </c>
      <c r="K61" s="231">
        <v>3.9</v>
      </c>
      <c r="L61" s="231">
        <v>2.6</v>
      </c>
      <c r="M61" s="228">
        <v>3.9</v>
      </c>
      <c r="N61" s="228">
        <v>3.1</v>
      </c>
      <c r="O61" s="230"/>
      <c r="P61" s="228" t="s">
        <v>199</v>
      </c>
      <c r="Q61" s="228" t="s">
        <v>199</v>
      </c>
      <c r="R61" s="228">
        <v>5</v>
      </c>
      <c r="S61" s="228">
        <v>2.8</v>
      </c>
      <c r="T61" s="228">
        <v>3.3</v>
      </c>
      <c r="U61" s="228">
        <v>2.9</v>
      </c>
      <c r="V61" s="230"/>
      <c r="W61" s="228" t="s">
        <v>199</v>
      </c>
      <c r="X61" s="228" t="s">
        <v>199</v>
      </c>
      <c r="Y61" s="228">
        <v>3.6</v>
      </c>
      <c r="Z61" s="228">
        <v>2.8</v>
      </c>
      <c r="AA61" s="228">
        <v>3.9</v>
      </c>
      <c r="AB61" s="228" t="s">
        <v>199</v>
      </c>
      <c r="AC61" s="230"/>
      <c r="AD61" s="228" t="s">
        <v>199</v>
      </c>
      <c r="AE61" s="228" t="s">
        <v>199</v>
      </c>
      <c r="AF61" s="228">
        <v>3.9</v>
      </c>
      <c r="AG61" s="228">
        <v>2.8</v>
      </c>
      <c r="AH61" s="228">
        <v>3.1</v>
      </c>
      <c r="AI61" s="228">
        <v>2.7</v>
      </c>
    </row>
    <row r="62" spans="1:35" ht="14.45" x14ac:dyDescent="0.35">
      <c r="A62" s="224">
        <v>37955</v>
      </c>
      <c r="B62" s="228" t="s">
        <v>199</v>
      </c>
      <c r="C62" s="229" t="s">
        <v>199</v>
      </c>
      <c r="D62" s="229">
        <v>4.2</v>
      </c>
      <c r="E62" s="229">
        <v>2.7</v>
      </c>
      <c r="F62" s="229">
        <v>3.9</v>
      </c>
      <c r="G62" s="229">
        <v>3.1</v>
      </c>
      <c r="H62" s="230"/>
      <c r="I62" s="228" t="s">
        <v>199</v>
      </c>
      <c r="J62" s="228" t="s">
        <v>199</v>
      </c>
      <c r="K62" s="231">
        <v>4</v>
      </c>
      <c r="L62" s="231">
        <v>2.8</v>
      </c>
      <c r="M62" s="228">
        <v>4</v>
      </c>
      <c r="N62" s="228">
        <v>3</v>
      </c>
      <c r="O62" s="230"/>
      <c r="P62" s="228" t="s">
        <v>199</v>
      </c>
      <c r="Q62" s="228" t="s">
        <v>199</v>
      </c>
      <c r="R62" s="228">
        <v>4.9000000000000004</v>
      </c>
      <c r="S62" s="228">
        <v>2.9</v>
      </c>
      <c r="T62" s="228">
        <v>3.6</v>
      </c>
      <c r="U62" s="228">
        <v>3</v>
      </c>
      <c r="V62" s="230"/>
      <c r="W62" s="228" t="s">
        <v>199</v>
      </c>
      <c r="X62" s="228" t="s">
        <v>199</v>
      </c>
      <c r="Y62" s="228">
        <v>3.8</v>
      </c>
      <c r="Z62" s="228">
        <v>2.8</v>
      </c>
      <c r="AA62" s="228">
        <v>3.4</v>
      </c>
      <c r="AB62" s="228" t="s">
        <v>199</v>
      </c>
      <c r="AC62" s="230"/>
      <c r="AD62" s="228" t="s">
        <v>199</v>
      </c>
      <c r="AE62" s="228" t="s">
        <v>199</v>
      </c>
      <c r="AF62" s="228">
        <v>4</v>
      </c>
      <c r="AG62" s="228">
        <v>2.4</v>
      </c>
      <c r="AH62" s="228">
        <v>2.9</v>
      </c>
      <c r="AI62" s="228">
        <v>2.6</v>
      </c>
    </row>
    <row r="63" spans="1:35" ht="14.45" x14ac:dyDescent="0.35">
      <c r="A63" s="224">
        <v>37986</v>
      </c>
      <c r="B63" s="228" t="s">
        <v>199</v>
      </c>
      <c r="C63" s="229" t="s">
        <v>199</v>
      </c>
      <c r="D63" s="229">
        <v>4.3</v>
      </c>
      <c r="E63" s="229">
        <v>2.9</v>
      </c>
      <c r="F63" s="229">
        <v>3.8</v>
      </c>
      <c r="G63" s="229">
        <v>3.1</v>
      </c>
      <c r="H63" s="230"/>
      <c r="I63" s="228" t="s">
        <v>199</v>
      </c>
      <c r="J63" s="228" t="s">
        <v>199</v>
      </c>
      <c r="K63" s="231">
        <v>4.0999999999999996</v>
      </c>
      <c r="L63" s="231">
        <v>2.4</v>
      </c>
      <c r="M63" s="228">
        <v>4</v>
      </c>
      <c r="N63" s="228">
        <v>3</v>
      </c>
      <c r="O63" s="230"/>
      <c r="P63" s="228" t="s">
        <v>199</v>
      </c>
      <c r="Q63" s="228" t="s">
        <v>199</v>
      </c>
      <c r="R63" s="228">
        <v>5</v>
      </c>
      <c r="S63" s="228">
        <v>2.9</v>
      </c>
      <c r="T63" s="228">
        <v>3.4</v>
      </c>
      <c r="U63" s="228">
        <v>2.8</v>
      </c>
      <c r="V63" s="230"/>
      <c r="W63" s="228" t="s">
        <v>199</v>
      </c>
      <c r="X63" s="228" t="s">
        <v>199</v>
      </c>
      <c r="Y63" s="228">
        <v>3.8</v>
      </c>
      <c r="Z63" s="228">
        <v>3</v>
      </c>
      <c r="AA63" s="228">
        <v>3.6</v>
      </c>
      <c r="AB63" s="228" t="s">
        <v>199</v>
      </c>
      <c r="AC63" s="230"/>
      <c r="AD63" s="228" t="s">
        <v>199</v>
      </c>
      <c r="AE63" s="228" t="s">
        <v>199</v>
      </c>
      <c r="AF63" s="228">
        <v>4.0999999999999996</v>
      </c>
      <c r="AG63" s="228">
        <v>2.4</v>
      </c>
      <c r="AH63" s="228">
        <v>2.9</v>
      </c>
      <c r="AI63" s="228">
        <v>2.6</v>
      </c>
    </row>
    <row r="64" spans="1:35" ht="14.45" x14ac:dyDescent="0.35">
      <c r="A64" s="224">
        <v>38017</v>
      </c>
      <c r="B64" s="228" t="s">
        <v>199</v>
      </c>
      <c r="C64" s="229" t="s">
        <v>199</v>
      </c>
      <c r="D64" s="229">
        <v>4.0999999999999996</v>
      </c>
      <c r="E64" s="229">
        <v>3.2</v>
      </c>
      <c r="F64" s="229">
        <v>4.3</v>
      </c>
      <c r="G64" s="229">
        <v>3.4</v>
      </c>
      <c r="H64" s="230"/>
      <c r="I64" s="228" t="s">
        <v>199</v>
      </c>
      <c r="J64" s="228" t="s">
        <v>199</v>
      </c>
      <c r="K64" s="231">
        <v>4.0999999999999996</v>
      </c>
      <c r="L64" s="231">
        <v>2.8</v>
      </c>
      <c r="M64" s="228">
        <v>4.0999999999999996</v>
      </c>
      <c r="N64" s="228">
        <v>3</v>
      </c>
      <c r="O64" s="230"/>
      <c r="P64" s="228" t="s">
        <v>199</v>
      </c>
      <c r="Q64" s="228" t="s">
        <v>199</v>
      </c>
      <c r="R64" s="228">
        <v>4.8</v>
      </c>
      <c r="S64" s="228">
        <v>2.9</v>
      </c>
      <c r="T64" s="228">
        <v>4.0999999999999996</v>
      </c>
      <c r="U64" s="228">
        <v>2.8</v>
      </c>
      <c r="V64" s="230"/>
      <c r="W64" s="228" t="s">
        <v>199</v>
      </c>
      <c r="X64" s="228" t="s">
        <v>199</v>
      </c>
      <c r="Y64" s="228">
        <v>3.9</v>
      </c>
      <c r="Z64" s="228">
        <v>3.1</v>
      </c>
      <c r="AA64" s="228">
        <v>3.5</v>
      </c>
      <c r="AB64" s="228" t="s">
        <v>199</v>
      </c>
      <c r="AC64" s="230"/>
      <c r="AD64" s="228" t="s">
        <v>199</v>
      </c>
      <c r="AE64" s="228" t="s">
        <v>199</v>
      </c>
      <c r="AF64" s="228">
        <v>4</v>
      </c>
      <c r="AG64" s="228">
        <v>2.2000000000000002</v>
      </c>
      <c r="AH64" s="228">
        <v>3.1</v>
      </c>
      <c r="AI64" s="228">
        <v>2.8</v>
      </c>
    </row>
    <row r="65" spans="1:35" ht="14.45" x14ac:dyDescent="0.35">
      <c r="A65" s="224">
        <v>38046</v>
      </c>
      <c r="B65" s="228" t="s">
        <v>199</v>
      </c>
      <c r="C65" s="229" t="s">
        <v>199</v>
      </c>
      <c r="D65" s="229">
        <v>4.4000000000000004</v>
      </c>
      <c r="E65" s="229">
        <v>3</v>
      </c>
      <c r="F65" s="229">
        <v>4.0999999999999996</v>
      </c>
      <c r="G65" s="229">
        <v>3</v>
      </c>
      <c r="H65" s="230"/>
      <c r="I65" s="228" t="s">
        <v>199</v>
      </c>
      <c r="J65" s="228" t="s">
        <v>199</v>
      </c>
      <c r="K65" s="231">
        <v>4.2</v>
      </c>
      <c r="L65" s="231">
        <v>2.7</v>
      </c>
      <c r="M65" s="228">
        <v>4.2</v>
      </c>
      <c r="N65" s="228">
        <v>2.9</v>
      </c>
      <c r="O65" s="230"/>
      <c r="P65" s="228" t="s">
        <v>199</v>
      </c>
      <c r="Q65" s="228" t="s">
        <v>199</v>
      </c>
      <c r="R65" s="228">
        <v>4.5999999999999996</v>
      </c>
      <c r="S65" s="228">
        <v>2.8</v>
      </c>
      <c r="T65" s="228">
        <v>4</v>
      </c>
      <c r="U65" s="228">
        <v>2.6</v>
      </c>
      <c r="V65" s="230"/>
      <c r="W65" s="228" t="s">
        <v>199</v>
      </c>
      <c r="X65" s="228" t="s">
        <v>199</v>
      </c>
      <c r="Y65" s="228">
        <v>4</v>
      </c>
      <c r="Z65" s="228">
        <v>3.3</v>
      </c>
      <c r="AA65" s="228">
        <v>3.7</v>
      </c>
      <c r="AB65" s="228" t="s">
        <v>199</v>
      </c>
      <c r="AC65" s="230"/>
      <c r="AD65" s="228" t="s">
        <v>199</v>
      </c>
      <c r="AE65" s="228" t="s">
        <v>199</v>
      </c>
      <c r="AF65" s="228">
        <v>4.2</v>
      </c>
      <c r="AG65" s="228">
        <v>2.4</v>
      </c>
      <c r="AH65" s="228">
        <v>3.5</v>
      </c>
      <c r="AI65" s="228">
        <v>3.1</v>
      </c>
    </row>
    <row r="66" spans="1:35" ht="14.45" x14ac:dyDescent="0.35">
      <c r="A66" s="224">
        <v>38077</v>
      </c>
      <c r="B66" s="228" t="s">
        <v>199</v>
      </c>
      <c r="C66" s="229" t="s">
        <v>199</v>
      </c>
      <c r="D66" s="229">
        <v>4.5999999999999996</v>
      </c>
      <c r="E66" s="229">
        <v>3</v>
      </c>
      <c r="F66" s="229">
        <v>3.7</v>
      </c>
      <c r="G66" s="229">
        <v>3</v>
      </c>
      <c r="H66" s="230"/>
      <c r="I66" s="228" t="s">
        <v>199</v>
      </c>
      <c r="J66" s="228" t="s">
        <v>199</v>
      </c>
      <c r="K66" s="231">
        <v>4.2</v>
      </c>
      <c r="L66" s="231">
        <v>2.8</v>
      </c>
      <c r="M66" s="228">
        <v>4.0999999999999996</v>
      </c>
      <c r="N66" s="228">
        <v>2.9</v>
      </c>
      <c r="O66" s="230"/>
      <c r="P66" s="228" t="s">
        <v>199</v>
      </c>
      <c r="Q66" s="228" t="s">
        <v>199</v>
      </c>
      <c r="R66" s="228">
        <v>4.7</v>
      </c>
      <c r="S66" s="228">
        <v>2.8</v>
      </c>
      <c r="T66" s="228">
        <v>4</v>
      </c>
      <c r="U66" s="228">
        <v>2.6</v>
      </c>
      <c r="V66" s="230"/>
      <c r="W66" s="228" t="s">
        <v>199</v>
      </c>
      <c r="X66" s="228" t="s">
        <v>199</v>
      </c>
      <c r="Y66" s="228">
        <v>4.2</v>
      </c>
      <c r="Z66" s="228">
        <v>3.6</v>
      </c>
      <c r="AA66" s="228">
        <v>3.7</v>
      </c>
      <c r="AB66" s="228" t="s">
        <v>199</v>
      </c>
      <c r="AC66" s="230"/>
      <c r="AD66" s="228" t="s">
        <v>199</v>
      </c>
      <c r="AE66" s="228" t="s">
        <v>199</v>
      </c>
      <c r="AF66" s="228">
        <v>4.7</v>
      </c>
      <c r="AG66" s="228">
        <v>3.6</v>
      </c>
      <c r="AH66" s="228">
        <v>3.6</v>
      </c>
      <c r="AI66" s="228">
        <v>3.2</v>
      </c>
    </row>
    <row r="67" spans="1:35" ht="14.45" x14ac:dyDescent="0.35">
      <c r="A67" s="224">
        <v>38107</v>
      </c>
      <c r="B67" s="228" t="s">
        <v>199</v>
      </c>
      <c r="C67" s="229" t="s">
        <v>199</v>
      </c>
      <c r="D67" s="229">
        <v>4.5</v>
      </c>
      <c r="E67" s="229">
        <v>3.1</v>
      </c>
      <c r="F67" s="229">
        <v>3.7</v>
      </c>
      <c r="G67" s="229">
        <v>3</v>
      </c>
      <c r="H67" s="230"/>
      <c r="I67" s="228" t="s">
        <v>199</v>
      </c>
      <c r="J67" s="228" t="s">
        <v>199</v>
      </c>
      <c r="K67" s="231">
        <v>4.2</v>
      </c>
      <c r="L67" s="231">
        <v>2.7</v>
      </c>
      <c r="M67" s="228">
        <v>4.3</v>
      </c>
      <c r="N67" s="228">
        <v>3.1</v>
      </c>
      <c r="O67" s="230"/>
      <c r="P67" s="228" t="s">
        <v>199</v>
      </c>
      <c r="Q67" s="228" t="s">
        <v>199</v>
      </c>
      <c r="R67" s="228">
        <v>4.7</v>
      </c>
      <c r="S67" s="228">
        <v>2.9</v>
      </c>
      <c r="T67" s="228">
        <v>3.5</v>
      </c>
      <c r="U67" s="228">
        <v>2.8</v>
      </c>
      <c r="V67" s="230"/>
      <c r="W67" s="228" t="s">
        <v>199</v>
      </c>
      <c r="X67" s="228" t="s">
        <v>199</v>
      </c>
      <c r="Y67" s="228">
        <v>4.2</v>
      </c>
      <c r="Z67" s="228">
        <v>3.7</v>
      </c>
      <c r="AA67" s="228">
        <v>3.6</v>
      </c>
      <c r="AB67" s="228" t="s">
        <v>199</v>
      </c>
      <c r="AC67" s="230"/>
      <c r="AD67" s="228" t="s">
        <v>199</v>
      </c>
      <c r="AE67" s="228" t="s">
        <v>199</v>
      </c>
      <c r="AF67" s="228">
        <v>5</v>
      </c>
      <c r="AG67" s="228">
        <v>4.0999999999999996</v>
      </c>
      <c r="AH67" s="228">
        <v>3.4</v>
      </c>
      <c r="AI67" s="228">
        <v>3</v>
      </c>
    </row>
    <row r="68" spans="1:35" ht="14.45" x14ac:dyDescent="0.35">
      <c r="A68" s="224">
        <v>38138</v>
      </c>
      <c r="B68" s="228" t="s">
        <v>199</v>
      </c>
      <c r="C68" s="229" t="s">
        <v>199</v>
      </c>
      <c r="D68" s="229">
        <v>4.4000000000000004</v>
      </c>
      <c r="E68" s="229">
        <v>2.9</v>
      </c>
      <c r="F68" s="229">
        <v>3.9</v>
      </c>
      <c r="G68" s="229">
        <v>2.9</v>
      </c>
      <c r="H68" s="230"/>
      <c r="I68" s="228" t="s">
        <v>199</v>
      </c>
      <c r="J68" s="228" t="s">
        <v>199</v>
      </c>
      <c r="K68" s="231">
        <v>4.0999999999999996</v>
      </c>
      <c r="L68" s="231">
        <v>2.8</v>
      </c>
      <c r="M68" s="228">
        <v>4.2</v>
      </c>
      <c r="N68" s="228">
        <v>3.2</v>
      </c>
      <c r="O68" s="230"/>
      <c r="P68" s="228" t="s">
        <v>199</v>
      </c>
      <c r="Q68" s="228" t="s">
        <v>199</v>
      </c>
      <c r="R68" s="228">
        <v>4.9000000000000004</v>
      </c>
      <c r="S68" s="228">
        <v>3.1</v>
      </c>
      <c r="T68" s="228">
        <v>3.6</v>
      </c>
      <c r="U68" s="228">
        <v>2.9</v>
      </c>
      <c r="V68" s="230"/>
      <c r="W68" s="228" t="s">
        <v>199</v>
      </c>
      <c r="X68" s="228" t="s">
        <v>199</v>
      </c>
      <c r="Y68" s="228">
        <v>4.4000000000000004</v>
      </c>
      <c r="Z68" s="228">
        <v>3.7</v>
      </c>
      <c r="AA68" s="228">
        <v>3.3</v>
      </c>
      <c r="AB68" s="228" t="s">
        <v>199</v>
      </c>
      <c r="AC68" s="230"/>
      <c r="AD68" s="228" t="s">
        <v>199</v>
      </c>
      <c r="AE68" s="228" t="s">
        <v>199</v>
      </c>
      <c r="AF68" s="228">
        <v>4.9000000000000004</v>
      </c>
      <c r="AG68" s="228">
        <v>4.2</v>
      </c>
      <c r="AH68" s="228">
        <v>3.2</v>
      </c>
      <c r="AI68" s="228">
        <v>2.8</v>
      </c>
    </row>
    <row r="69" spans="1:35" ht="14.45" x14ac:dyDescent="0.35">
      <c r="A69" s="224">
        <v>38168</v>
      </c>
      <c r="B69" s="228" t="s">
        <v>199</v>
      </c>
      <c r="C69" s="229" t="s">
        <v>199</v>
      </c>
      <c r="D69" s="229">
        <v>4.4000000000000004</v>
      </c>
      <c r="E69" s="229">
        <v>2.6</v>
      </c>
      <c r="F69" s="229">
        <v>3.4</v>
      </c>
      <c r="G69" s="229">
        <v>3</v>
      </c>
      <c r="H69" s="230"/>
      <c r="I69" s="228" t="s">
        <v>199</v>
      </c>
      <c r="J69" s="228" t="s">
        <v>199</v>
      </c>
      <c r="K69" s="231">
        <v>4.0999999999999996</v>
      </c>
      <c r="L69" s="231">
        <v>2.9</v>
      </c>
      <c r="M69" s="228">
        <v>4.3</v>
      </c>
      <c r="N69" s="228">
        <v>3.1</v>
      </c>
      <c r="O69" s="230"/>
      <c r="P69" s="228" t="s">
        <v>199</v>
      </c>
      <c r="Q69" s="228" t="s">
        <v>199</v>
      </c>
      <c r="R69" s="228">
        <v>4.9000000000000004</v>
      </c>
      <c r="S69" s="228">
        <v>3.3</v>
      </c>
      <c r="T69" s="228">
        <v>3.4</v>
      </c>
      <c r="U69" s="228">
        <v>2.6</v>
      </c>
      <c r="V69" s="230"/>
      <c r="W69" s="228" t="s">
        <v>199</v>
      </c>
      <c r="X69" s="228" t="s">
        <v>199</v>
      </c>
      <c r="Y69" s="228">
        <v>4.2</v>
      </c>
      <c r="Z69" s="228">
        <v>3.6</v>
      </c>
      <c r="AA69" s="228">
        <v>3.7</v>
      </c>
      <c r="AB69" s="228" t="s">
        <v>199</v>
      </c>
      <c r="AC69" s="230"/>
      <c r="AD69" s="228" t="s">
        <v>199</v>
      </c>
      <c r="AE69" s="228" t="s">
        <v>199</v>
      </c>
      <c r="AF69" s="228">
        <v>4.0999999999999996</v>
      </c>
      <c r="AG69" s="228">
        <v>3.5</v>
      </c>
      <c r="AH69" s="228">
        <v>4</v>
      </c>
      <c r="AI69" s="228">
        <v>3</v>
      </c>
    </row>
    <row r="70" spans="1:35" ht="14.45" x14ac:dyDescent="0.35">
      <c r="A70" s="224">
        <v>38199</v>
      </c>
      <c r="B70" s="228" t="s">
        <v>199</v>
      </c>
      <c r="C70" s="229" t="s">
        <v>199</v>
      </c>
      <c r="D70" s="229">
        <v>4.7</v>
      </c>
      <c r="E70" s="229">
        <v>3.4</v>
      </c>
      <c r="F70" s="229">
        <v>3.2</v>
      </c>
      <c r="G70" s="229">
        <v>2.4</v>
      </c>
      <c r="H70" s="230"/>
      <c r="I70" s="228" t="s">
        <v>199</v>
      </c>
      <c r="J70" s="228" t="s">
        <v>199</v>
      </c>
      <c r="K70" s="231">
        <v>4.2</v>
      </c>
      <c r="L70" s="231">
        <v>3</v>
      </c>
      <c r="M70" s="228">
        <v>3.9</v>
      </c>
      <c r="N70" s="228">
        <v>2.9</v>
      </c>
      <c r="O70" s="230"/>
      <c r="P70" s="228" t="s">
        <v>199</v>
      </c>
      <c r="Q70" s="228" t="s">
        <v>199</v>
      </c>
      <c r="R70" s="228">
        <v>5</v>
      </c>
      <c r="S70" s="228">
        <v>3.3</v>
      </c>
      <c r="T70" s="228">
        <v>3</v>
      </c>
      <c r="U70" s="228">
        <v>2.2000000000000002</v>
      </c>
      <c r="V70" s="230"/>
      <c r="W70" s="228" t="s">
        <v>199</v>
      </c>
      <c r="X70" s="228" t="s">
        <v>199</v>
      </c>
      <c r="Y70" s="228">
        <v>4.3</v>
      </c>
      <c r="Z70" s="228">
        <v>3.6</v>
      </c>
      <c r="AA70" s="228">
        <v>3.6</v>
      </c>
      <c r="AB70" s="228" t="s">
        <v>199</v>
      </c>
      <c r="AC70" s="230"/>
      <c r="AD70" s="228" t="s">
        <v>199</v>
      </c>
      <c r="AE70" s="228" t="s">
        <v>199</v>
      </c>
      <c r="AF70" s="228">
        <v>4.3</v>
      </c>
      <c r="AG70" s="228">
        <v>3.3</v>
      </c>
      <c r="AH70" s="228">
        <v>3.9</v>
      </c>
      <c r="AI70" s="228">
        <v>2.8</v>
      </c>
    </row>
    <row r="71" spans="1:35" ht="14.45" x14ac:dyDescent="0.35">
      <c r="A71" s="224">
        <v>38230</v>
      </c>
      <c r="B71" s="228" t="s">
        <v>199</v>
      </c>
      <c r="C71" s="229" t="s">
        <v>199</v>
      </c>
      <c r="D71" s="229">
        <v>4.3</v>
      </c>
      <c r="E71" s="229">
        <v>2.6</v>
      </c>
      <c r="F71" s="229">
        <v>3.5</v>
      </c>
      <c r="G71" s="229">
        <v>2.7</v>
      </c>
      <c r="H71" s="230"/>
      <c r="I71" s="228" t="s">
        <v>199</v>
      </c>
      <c r="J71" s="228" t="s">
        <v>199</v>
      </c>
      <c r="K71" s="231">
        <v>4.0999999999999996</v>
      </c>
      <c r="L71" s="231">
        <v>3</v>
      </c>
      <c r="M71" s="228">
        <v>3.9</v>
      </c>
      <c r="N71" s="228">
        <v>2.8</v>
      </c>
      <c r="O71" s="230"/>
      <c r="P71" s="228" t="s">
        <v>199</v>
      </c>
      <c r="Q71" s="228" t="s">
        <v>199</v>
      </c>
      <c r="R71" s="228">
        <v>4.9000000000000004</v>
      </c>
      <c r="S71" s="228">
        <v>3.5</v>
      </c>
      <c r="T71" s="228">
        <v>3.1</v>
      </c>
      <c r="U71" s="228">
        <v>2.6</v>
      </c>
      <c r="V71" s="230"/>
      <c r="W71" s="228" t="s">
        <v>199</v>
      </c>
      <c r="X71" s="228" t="s">
        <v>199</v>
      </c>
      <c r="Y71" s="228">
        <v>3.9</v>
      </c>
      <c r="Z71" s="228">
        <v>3.3</v>
      </c>
      <c r="AA71" s="228">
        <v>3.8</v>
      </c>
      <c r="AB71" s="228" t="s">
        <v>199</v>
      </c>
      <c r="AC71" s="230"/>
      <c r="AD71" s="228" t="s">
        <v>199</v>
      </c>
      <c r="AE71" s="228" t="s">
        <v>199</v>
      </c>
      <c r="AF71" s="228">
        <v>4.5</v>
      </c>
      <c r="AG71" s="228">
        <v>3.5</v>
      </c>
      <c r="AH71" s="228">
        <v>3.6</v>
      </c>
      <c r="AI71" s="228">
        <v>2.7</v>
      </c>
    </row>
    <row r="72" spans="1:35" ht="14.45" x14ac:dyDescent="0.35">
      <c r="A72" s="224">
        <v>38260</v>
      </c>
      <c r="B72" s="228" t="s">
        <v>199</v>
      </c>
      <c r="C72" s="229" t="s">
        <v>199</v>
      </c>
      <c r="D72" s="229">
        <v>4.0999999999999996</v>
      </c>
      <c r="E72" s="229">
        <v>3.3</v>
      </c>
      <c r="F72" s="229">
        <v>3.7</v>
      </c>
      <c r="G72" s="229">
        <v>2.9</v>
      </c>
      <c r="H72" s="230"/>
      <c r="I72" s="228" t="s">
        <v>199</v>
      </c>
      <c r="J72" s="228" t="s">
        <v>199</v>
      </c>
      <c r="K72" s="231">
        <v>4.0999999999999996</v>
      </c>
      <c r="L72" s="231">
        <v>3.2</v>
      </c>
      <c r="M72" s="228">
        <v>4</v>
      </c>
      <c r="N72" s="228">
        <v>2.9</v>
      </c>
      <c r="O72" s="230"/>
      <c r="P72" s="228" t="s">
        <v>199</v>
      </c>
      <c r="Q72" s="228" t="s">
        <v>199</v>
      </c>
      <c r="R72" s="228">
        <v>4.8</v>
      </c>
      <c r="S72" s="228">
        <v>3.5</v>
      </c>
      <c r="T72" s="228">
        <v>3.2</v>
      </c>
      <c r="U72" s="228">
        <v>2.7</v>
      </c>
      <c r="V72" s="230"/>
      <c r="W72" s="228" t="s">
        <v>199</v>
      </c>
      <c r="X72" s="228" t="s">
        <v>199</v>
      </c>
      <c r="Y72" s="228">
        <v>3.9</v>
      </c>
      <c r="Z72" s="228">
        <v>3.3</v>
      </c>
      <c r="AA72" s="228">
        <v>3.6</v>
      </c>
      <c r="AB72" s="228" t="s">
        <v>199</v>
      </c>
      <c r="AC72" s="230"/>
      <c r="AD72" s="228" t="s">
        <v>199</v>
      </c>
      <c r="AE72" s="228" t="s">
        <v>199</v>
      </c>
      <c r="AF72" s="228">
        <v>4.7</v>
      </c>
      <c r="AG72" s="228">
        <v>3.6</v>
      </c>
      <c r="AH72" s="228">
        <v>3.2</v>
      </c>
      <c r="AI72" s="228">
        <v>2.9</v>
      </c>
    </row>
    <row r="73" spans="1:35" ht="14.45" x14ac:dyDescent="0.35">
      <c r="A73" s="224">
        <v>38291</v>
      </c>
      <c r="B73" s="228" t="s">
        <v>199</v>
      </c>
      <c r="C73" s="229" t="s">
        <v>199</v>
      </c>
      <c r="D73" s="229">
        <v>4.2</v>
      </c>
      <c r="E73" s="229">
        <v>3.3</v>
      </c>
      <c r="F73" s="229">
        <v>3.9</v>
      </c>
      <c r="G73" s="229">
        <v>3.1</v>
      </c>
      <c r="H73" s="230"/>
      <c r="I73" s="228" t="s">
        <v>199</v>
      </c>
      <c r="J73" s="228" t="s">
        <v>199</v>
      </c>
      <c r="K73" s="231">
        <v>4.0999999999999996</v>
      </c>
      <c r="L73" s="231">
        <v>3.3</v>
      </c>
      <c r="M73" s="228">
        <v>4.0999999999999996</v>
      </c>
      <c r="N73" s="228">
        <v>3.1</v>
      </c>
      <c r="O73" s="230"/>
      <c r="P73" s="228" t="s">
        <v>199</v>
      </c>
      <c r="Q73" s="228" t="s">
        <v>199</v>
      </c>
      <c r="R73" s="228">
        <v>4.8</v>
      </c>
      <c r="S73" s="228">
        <v>3.5</v>
      </c>
      <c r="T73" s="228">
        <v>3.1</v>
      </c>
      <c r="U73" s="228">
        <v>2.6</v>
      </c>
      <c r="V73" s="230"/>
      <c r="W73" s="228" t="s">
        <v>199</v>
      </c>
      <c r="X73" s="228" t="s">
        <v>199</v>
      </c>
      <c r="Y73" s="228">
        <v>3.8</v>
      </c>
      <c r="Z73" s="228">
        <v>3.5</v>
      </c>
      <c r="AA73" s="228">
        <v>4.2</v>
      </c>
      <c r="AB73" s="228" t="s">
        <v>199</v>
      </c>
      <c r="AC73" s="230"/>
      <c r="AD73" s="228" t="s">
        <v>199</v>
      </c>
      <c r="AE73" s="228" t="s">
        <v>199</v>
      </c>
      <c r="AF73" s="228">
        <v>4</v>
      </c>
      <c r="AG73" s="228">
        <v>3.5</v>
      </c>
      <c r="AH73" s="228">
        <v>4</v>
      </c>
      <c r="AI73" s="228">
        <v>3.4</v>
      </c>
    </row>
    <row r="74" spans="1:35" ht="14.45" x14ac:dyDescent="0.35">
      <c r="A74" s="224">
        <v>38321</v>
      </c>
      <c r="B74" s="228" t="s">
        <v>199</v>
      </c>
      <c r="C74" s="229" t="s">
        <v>199</v>
      </c>
      <c r="D74" s="229">
        <v>4.0999999999999996</v>
      </c>
      <c r="E74" s="229">
        <v>2.9</v>
      </c>
      <c r="F74" s="229">
        <v>4.2</v>
      </c>
      <c r="G74" s="229">
        <v>3.5</v>
      </c>
      <c r="H74" s="230"/>
      <c r="I74" s="228" t="s">
        <v>199</v>
      </c>
      <c r="J74" s="228" t="s">
        <v>199</v>
      </c>
      <c r="K74" s="231">
        <v>4</v>
      </c>
      <c r="L74" s="231">
        <v>3.1</v>
      </c>
      <c r="M74" s="228">
        <v>4.4000000000000004</v>
      </c>
      <c r="N74" s="228">
        <v>3.3</v>
      </c>
      <c r="O74" s="230"/>
      <c r="P74" s="228" t="s">
        <v>199</v>
      </c>
      <c r="Q74" s="228" t="s">
        <v>199</v>
      </c>
      <c r="R74" s="228">
        <v>4.5999999999999996</v>
      </c>
      <c r="S74" s="228">
        <v>3.2</v>
      </c>
      <c r="T74" s="228">
        <v>3.9</v>
      </c>
      <c r="U74" s="228">
        <v>3.3</v>
      </c>
      <c r="V74" s="230"/>
      <c r="W74" s="228" t="s">
        <v>199</v>
      </c>
      <c r="X74" s="228" t="s">
        <v>199</v>
      </c>
      <c r="Y74" s="228">
        <v>3.9</v>
      </c>
      <c r="Z74" s="228">
        <v>3.5</v>
      </c>
      <c r="AA74" s="228">
        <v>4.0999999999999996</v>
      </c>
      <c r="AB74" s="228" t="s">
        <v>199</v>
      </c>
      <c r="AC74" s="230"/>
      <c r="AD74" s="228" t="s">
        <v>199</v>
      </c>
      <c r="AE74" s="228" t="s">
        <v>199</v>
      </c>
      <c r="AF74" s="228">
        <v>4.2</v>
      </c>
      <c r="AG74" s="228">
        <v>3.8</v>
      </c>
      <c r="AH74" s="228">
        <v>3.8</v>
      </c>
      <c r="AI74" s="228">
        <v>3.2</v>
      </c>
    </row>
    <row r="75" spans="1:35" ht="14.45" x14ac:dyDescent="0.35">
      <c r="A75" s="224">
        <v>38352</v>
      </c>
      <c r="B75" s="228" t="s">
        <v>199</v>
      </c>
      <c r="C75" s="229" t="s">
        <v>199</v>
      </c>
      <c r="D75" s="229">
        <v>4.0999999999999996</v>
      </c>
      <c r="E75" s="229">
        <v>2.8</v>
      </c>
      <c r="F75" s="229">
        <v>4.2</v>
      </c>
      <c r="G75" s="229">
        <v>3.4</v>
      </c>
      <c r="H75" s="230"/>
      <c r="I75" s="228" t="s">
        <v>199</v>
      </c>
      <c r="J75" s="228" t="s">
        <v>199</v>
      </c>
      <c r="K75" s="231">
        <v>4.0999999999999996</v>
      </c>
      <c r="L75" s="231">
        <v>3.2</v>
      </c>
      <c r="M75" s="228">
        <v>4.4000000000000004</v>
      </c>
      <c r="N75" s="228">
        <v>3.4</v>
      </c>
      <c r="O75" s="230"/>
      <c r="P75" s="228" t="s">
        <v>199</v>
      </c>
      <c r="Q75" s="228" t="s">
        <v>199</v>
      </c>
      <c r="R75" s="228">
        <v>4.5999999999999996</v>
      </c>
      <c r="S75" s="228">
        <v>3.2</v>
      </c>
      <c r="T75" s="228">
        <v>4</v>
      </c>
      <c r="U75" s="228">
        <v>3.4</v>
      </c>
      <c r="V75" s="230"/>
      <c r="W75" s="228" t="s">
        <v>199</v>
      </c>
      <c r="X75" s="228" t="s">
        <v>199</v>
      </c>
      <c r="Y75" s="228">
        <v>4.0999999999999996</v>
      </c>
      <c r="Z75" s="228">
        <v>3.6</v>
      </c>
      <c r="AA75" s="228">
        <v>3.8</v>
      </c>
      <c r="AB75" s="228" t="s">
        <v>199</v>
      </c>
      <c r="AC75" s="230"/>
      <c r="AD75" s="228" t="s">
        <v>199</v>
      </c>
      <c r="AE75" s="228" t="s">
        <v>199</v>
      </c>
      <c r="AF75" s="228">
        <v>4.4000000000000004</v>
      </c>
      <c r="AG75" s="228">
        <v>3.9</v>
      </c>
      <c r="AH75" s="228">
        <v>3.6</v>
      </c>
      <c r="AI75" s="228">
        <v>2.9</v>
      </c>
    </row>
    <row r="76" spans="1:35" ht="14.45" x14ac:dyDescent="0.35">
      <c r="A76" s="224">
        <v>38383</v>
      </c>
      <c r="B76" s="228" t="s">
        <v>199</v>
      </c>
      <c r="C76" s="229" t="s">
        <v>199</v>
      </c>
      <c r="D76" s="229">
        <v>4.0999999999999996</v>
      </c>
      <c r="E76" s="229">
        <v>2.9</v>
      </c>
      <c r="F76" s="229">
        <v>4</v>
      </c>
      <c r="G76" s="229">
        <v>3.2</v>
      </c>
      <c r="H76" s="230"/>
      <c r="I76" s="228" t="s">
        <v>199</v>
      </c>
      <c r="J76" s="228" t="s">
        <v>199</v>
      </c>
      <c r="K76" s="231">
        <v>4.2</v>
      </c>
      <c r="L76" s="231">
        <v>3.1</v>
      </c>
      <c r="M76" s="228">
        <v>3.9</v>
      </c>
      <c r="N76" s="228">
        <v>2.9</v>
      </c>
      <c r="O76" s="230"/>
      <c r="P76" s="228" t="s">
        <v>199</v>
      </c>
      <c r="Q76" s="228" t="s">
        <v>199</v>
      </c>
      <c r="R76" s="228">
        <v>4.9000000000000004</v>
      </c>
      <c r="S76" s="228">
        <v>2.9</v>
      </c>
      <c r="T76" s="228">
        <v>3.1</v>
      </c>
      <c r="U76" s="228">
        <v>2.7</v>
      </c>
      <c r="V76" s="230"/>
      <c r="W76" s="228" t="s">
        <v>199</v>
      </c>
      <c r="X76" s="228" t="s">
        <v>199</v>
      </c>
      <c r="Y76" s="228">
        <v>4.2</v>
      </c>
      <c r="Z76" s="228">
        <v>3.8</v>
      </c>
      <c r="AA76" s="228">
        <v>3.7</v>
      </c>
      <c r="AB76" s="228" t="s">
        <v>199</v>
      </c>
      <c r="AC76" s="230"/>
      <c r="AD76" s="228" t="s">
        <v>199</v>
      </c>
      <c r="AE76" s="228" t="s">
        <v>199</v>
      </c>
      <c r="AF76" s="228">
        <v>4.2</v>
      </c>
      <c r="AG76" s="228">
        <v>4</v>
      </c>
      <c r="AH76" s="228">
        <v>3.9</v>
      </c>
      <c r="AI76" s="228">
        <v>3.2</v>
      </c>
    </row>
    <row r="77" spans="1:35" ht="14.45" x14ac:dyDescent="0.35">
      <c r="A77" s="224">
        <v>38411</v>
      </c>
      <c r="B77" s="228" t="s">
        <v>199</v>
      </c>
      <c r="C77" s="229" t="s">
        <v>199</v>
      </c>
      <c r="D77" s="229">
        <v>4</v>
      </c>
      <c r="E77" s="229">
        <v>3.5</v>
      </c>
      <c r="F77" s="229">
        <v>3.6</v>
      </c>
      <c r="G77" s="229">
        <v>2.8</v>
      </c>
      <c r="H77" s="230"/>
      <c r="I77" s="228" t="s">
        <v>199</v>
      </c>
      <c r="J77" s="228" t="s">
        <v>199</v>
      </c>
      <c r="K77" s="231">
        <v>4</v>
      </c>
      <c r="L77" s="231">
        <v>3.4</v>
      </c>
      <c r="M77" s="228">
        <v>3.5</v>
      </c>
      <c r="N77" s="228">
        <v>2.7</v>
      </c>
      <c r="O77" s="230"/>
      <c r="P77" s="228" t="s">
        <v>199</v>
      </c>
      <c r="Q77" s="228" t="s">
        <v>199</v>
      </c>
      <c r="R77" s="228">
        <v>5</v>
      </c>
      <c r="S77" s="228">
        <v>3.2</v>
      </c>
      <c r="T77" s="228">
        <v>2.9</v>
      </c>
      <c r="U77" s="228">
        <v>2.4</v>
      </c>
      <c r="V77" s="230"/>
      <c r="W77" s="228" t="s">
        <v>199</v>
      </c>
      <c r="X77" s="228" t="s">
        <v>199</v>
      </c>
      <c r="Y77" s="228">
        <v>4</v>
      </c>
      <c r="Z77" s="228">
        <v>3.5</v>
      </c>
      <c r="AA77" s="228">
        <v>3.6</v>
      </c>
      <c r="AB77" s="228" t="s">
        <v>199</v>
      </c>
      <c r="AC77" s="230"/>
      <c r="AD77" s="228" t="s">
        <v>199</v>
      </c>
      <c r="AE77" s="228" t="s">
        <v>199</v>
      </c>
      <c r="AF77" s="228" t="s">
        <v>199</v>
      </c>
      <c r="AG77" s="228" t="s">
        <v>199</v>
      </c>
      <c r="AH77" s="228" t="s">
        <v>199</v>
      </c>
      <c r="AI77" s="228" t="s">
        <v>199</v>
      </c>
    </row>
    <row r="78" spans="1:35" ht="14.45" x14ac:dyDescent="0.35">
      <c r="A78" s="224">
        <v>38442</v>
      </c>
      <c r="B78" s="228" t="s">
        <v>199</v>
      </c>
      <c r="C78" s="229" t="s">
        <v>199</v>
      </c>
      <c r="D78" s="229">
        <v>4</v>
      </c>
      <c r="E78" s="229">
        <v>3.7</v>
      </c>
      <c r="F78" s="229">
        <v>3.6</v>
      </c>
      <c r="G78" s="229">
        <v>3</v>
      </c>
      <c r="H78" s="230"/>
      <c r="I78" s="228" t="s">
        <v>199</v>
      </c>
      <c r="J78" s="228" t="s">
        <v>199</v>
      </c>
      <c r="K78" s="231">
        <v>4.0999999999999996</v>
      </c>
      <c r="L78" s="231">
        <v>3.6</v>
      </c>
      <c r="M78" s="228">
        <v>3.3</v>
      </c>
      <c r="N78" s="228">
        <v>2.6</v>
      </c>
      <c r="O78" s="230"/>
      <c r="P78" s="228" t="s">
        <v>199</v>
      </c>
      <c r="Q78" s="228" t="s">
        <v>199</v>
      </c>
      <c r="R78" s="228">
        <v>5.3</v>
      </c>
      <c r="S78" s="228">
        <v>4.7</v>
      </c>
      <c r="T78" s="228">
        <v>2.7</v>
      </c>
      <c r="U78" s="228">
        <v>2</v>
      </c>
      <c r="V78" s="230"/>
      <c r="W78" s="228" t="s">
        <v>199</v>
      </c>
      <c r="X78" s="228" t="s">
        <v>199</v>
      </c>
      <c r="Y78" s="228">
        <v>3.8</v>
      </c>
      <c r="Z78" s="228">
        <v>3.7</v>
      </c>
      <c r="AA78" s="228">
        <v>4.2</v>
      </c>
      <c r="AB78" s="228" t="s">
        <v>199</v>
      </c>
      <c r="AC78" s="230"/>
      <c r="AD78" s="228" t="s">
        <v>199</v>
      </c>
      <c r="AE78" s="228" t="s">
        <v>199</v>
      </c>
      <c r="AF78" s="228" t="s">
        <v>199</v>
      </c>
      <c r="AG78" s="228" t="s">
        <v>199</v>
      </c>
      <c r="AH78" s="228" t="s">
        <v>199</v>
      </c>
      <c r="AI78" s="228" t="s">
        <v>199</v>
      </c>
    </row>
    <row r="79" spans="1:35" ht="14.45" x14ac:dyDescent="0.35">
      <c r="A79" s="224">
        <v>38472</v>
      </c>
      <c r="B79" s="228" t="s">
        <v>199</v>
      </c>
      <c r="C79" s="229" t="s">
        <v>199</v>
      </c>
      <c r="D79" s="229">
        <v>4</v>
      </c>
      <c r="E79" s="229">
        <v>3.6</v>
      </c>
      <c r="F79" s="229">
        <v>3.7</v>
      </c>
      <c r="G79" s="229">
        <v>2.9</v>
      </c>
      <c r="H79" s="230"/>
      <c r="I79" s="228" t="s">
        <v>199</v>
      </c>
      <c r="J79" s="228" t="s">
        <v>199</v>
      </c>
      <c r="K79" s="231">
        <v>4.0999999999999996</v>
      </c>
      <c r="L79" s="231">
        <v>3.4</v>
      </c>
      <c r="M79" s="228">
        <v>3.8</v>
      </c>
      <c r="N79" s="228">
        <v>3.1</v>
      </c>
      <c r="O79" s="230"/>
      <c r="P79" s="228" t="s">
        <v>199</v>
      </c>
      <c r="Q79" s="228" t="s">
        <v>199</v>
      </c>
      <c r="R79" s="228">
        <v>5.5</v>
      </c>
      <c r="S79" s="228">
        <v>4.7</v>
      </c>
      <c r="T79" s="228">
        <v>2.5</v>
      </c>
      <c r="U79" s="228">
        <v>1.9</v>
      </c>
      <c r="V79" s="230"/>
      <c r="W79" s="228" t="s">
        <v>199</v>
      </c>
      <c r="X79" s="228" t="s">
        <v>199</v>
      </c>
      <c r="Y79" s="228">
        <v>3.9</v>
      </c>
      <c r="Z79" s="228">
        <v>3.9</v>
      </c>
      <c r="AA79" s="228">
        <v>3.7</v>
      </c>
      <c r="AB79" s="228" t="s">
        <v>199</v>
      </c>
      <c r="AC79" s="230"/>
      <c r="AD79" s="228" t="s">
        <v>199</v>
      </c>
      <c r="AE79" s="228" t="s">
        <v>199</v>
      </c>
      <c r="AF79" s="228">
        <v>4.7</v>
      </c>
      <c r="AG79" s="228">
        <v>4.7</v>
      </c>
      <c r="AH79" s="228">
        <v>3.5</v>
      </c>
      <c r="AI79" s="228">
        <v>2.9</v>
      </c>
    </row>
    <row r="80" spans="1:35" ht="14.45" x14ac:dyDescent="0.35">
      <c r="A80" s="224">
        <v>38503</v>
      </c>
      <c r="B80" s="228" t="s">
        <v>199</v>
      </c>
      <c r="C80" s="229" t="s">
        <v>199</v>
      </c>
      <c r="D80" s="229">
        <v>4.3</v>
      </c>
      <c r="E80" s="229">
        <v>3.6</v>
      </c>
      <c r="F80" s="229">
        <v>3.3</v>
      </c>
      <c r="G80" s="229">
        <v>2</v>
      </c>
      <c r="H80" s="230"/>
      <c r="I80" s="228" t="s">
        <v>199</v>
      </c>
      <c r="J80" s="228" t="s">
        <v>199</v>
      </c>
      <c r="K80" s="231">
        <v>4.5</v>
      </c>
      <c r="L80" s="231">
        <v>3.8</v>
      </c>
      <c r="M80" s="228">
        <v>3.4</v>
      </c>
      <c r="N80" s="228">
        <v>2.2999999999999998</v>
      </c>
      <c r="O80" s="230"/>
      <c r="P80" s="228" t="s">
        <v>199</v>
      </c>
      <c r="Q80" s="228" t="s">
        <v>199</v>
      </c>
      <c r="R80" s="228">
        <v>5.3</v>
      </c>
      <c r="S80" s="228">
        <v>4.0999999999999996</v>
      </c>
      <c r="T80" s="228">
        <v>2.9</v>
      </c>
      <c r="U80" s="228">
        <v>2.2999999999999998</v>
      </c>
      <c r="V80" s="230"/>
      <c r="W80" s="228" t="s">
        <v>199</v>
      </c>
      <c r="X80" s="228" t="s">
        <v>199</v>
      </c>
      <c r="Y80" s="228">
        <v>4.0999999999999996</v>
      </c>
      <c r="Z80" s="228">
        <v>3.3</v>
      </c>
      <c r="AA80" s="228">
        <v>3.2</v>
      </c>
      <c r="AB80" s="228" t="s">
        <v>199</v>
      </c>
      <c r="AC80" s="230"/>
      <c r="AD80" s="228" t="s">
        <v>199</v>
      </c>
      <c r="AE80" s="228" t="s">
        <v>199</v>
      </c>
      <c r="AF80" s="228">
        <v>4.5999999999999996</v>
      </c>
      <c r="AG80" s="228">
        <v>4.3</v>
      </c>
      <c r="AH80" s="228">
        <v>2.9</v>
      </c>
      <c r="AI80" s="228">
        <v>2.7</v>
      </c>
    </row>
    <row r="81" spans="1:35" ht="14.45" x14ac:dyDescent="0.35">
      <c r="A81" s="224">
        <v>38533</v>
      </c>
      <c r="B81" s="228" t="s">
        <v>199</v>
      </c>
      <c r="C81" s="229" t="s">
        <v>199</v>
      </c>
      <c r="D81" s="229">
        <v>3.9</v>
      </c>
      <c r="E81" s="229">
        <v>3.5</v>
      </c>
      <c r="F81" s="229">
        <v>3.8</v>
      </c>
      <c r="G81" s="229">
        <v>2.9</v>
      </c>
      <c r="H81" s="230"/>
      <c r="I81" s="228" t="s">
        <v>199</v>
      </c>
      <c r="J81" s="228" t="s">
        <v>199</v>
      </c>
      <c r="K81" s="231">
        <v>3.9</v>
      </c>
      <c r="L81" s="231">
        <v>3.4</v>
      </c>
      <c r="M81" s="228">
        <v>3.9</v>
      </c>
      <c r="N81" s="228">
        <v>2.9</v>
      </c>
      <c r="O81" s="230"/>
      <c r="P81" s="228" t="s">
        <v>199</v>
      </c>
      <c r="Q81" s="228" t="s">
        <v>199</v>
      </c>
      <c r="R81" s="228">
        <v>4.8</v>
      </c>
      <c r="S81" s="228">
        <v>4.4000000000000004</v>
      </c>
      <c r="T81" s="228">
        <v>3</v>
      </c>
      <c r="U81" s="228">
        <v>2.4</v>
      </c>
      <c r="V81" s="230"/>
      <c r="W81" s="228" t="s">
        <v>199</v>
      </c>
      <c r="X81" s="228" t="s">
        <v>199</v>
      </c>
      <c r="Y81" s="228">
        <v>3.8</v>
      </c>
      <c r="Z81" s="228">
        <v>3.6</v>
      </c>
      <c r="AA81" s="228">
        <v>3.6</v>
      </c>
      <c r="AB81" s="228" t="s">
        <v>199</v>
      </c>
      <c r="AC81" s="230"/>
      <c r="AD81" s="228" t="s">
        <v>199</v>
      </c>
      <c r="AE81" s="228" t="s">
        <v>199</v>
      </c>
      <c r="AF81" s="228">
        <v>4.4000000000000004</v>
      </c>
      <c r="AG81" s="228">
        <v>4.2</v>
      </c>
      <c r="AH81" s="228">
        <v>3</v>
      </c>
      <c r="AI81" s="228">
        <v>2.7</v>
      </c>
    </row>
    <row r="82" spans="1:35" ht="14.45" x14ac:dyDescent="0.35">
      <c r="A82" s="224">
        <v>38564</v>
      </c>
      <c r="B82" s="228" t="s">
        <v>199</v>
      </c>
      <c r="C82" s="229" t="s">
        <v>199</v>
      </c>
      <c r="D82" s="229">
        <v>4.2</v>
      </c>
      <c r="E82" s="229">
        <v>3.9</v>
      </c>
      <c r="F82" s="229">
        <v>3.5</v>
      </c>
      <c r="G82" s="229">
        <v>2.7</v>
      </c>
      <c r="H82" s="230"/>
      <c r="I82" s="228" t="s">
        <v>199</v>
      </c>
      <c r="J82" s="228" t="s">
        <v>199</v>
      </c>
      <c r="K82" s="231">
        <v>4.2</v>
      </c>
      <c r="L82" s="231">
        <v>4</v>
      </c>
      <c r="M82" s="228">
        <v>3.6</v>
      </c>
      <c r="N82" s="228">
        <v>2.7</v>
      </c>
      <c r="O82" s="230"/>
      <c r="P82" s="228" t="s">
        <v>199</v>
      </c>
      <c r="Q82" s="228" t="s">
        <v>199</v>
      </c>
      <c r="R82" s="228">
        <v>5.7</v>
      </c>
      <c r="S82" s="228">
        <v>4.5</v>
      </c>
      <c r="T82" s="228">
        <v>2.5</v>
      </c>
      <c r="U82" s="228">
        <v>2.1</v>
      </c>
      <c r="V82" s="230"/>
      <c r="W82" s="228" t="s">
        <v>199</v>
      </c>
      <c r="X82" s="228" t="s">
        <v>199</v>
      </c>
      <c r="Y82" s="228">
        <v>4.0999999999999996</v>
      </c>
      <c r="Z82" s="228">
        <v>3.5</v>
      </c>
      <c r="AA82" s="228">
        <v>3.3</v>
      </c>
      <c r="AB82" s="228" t="s">
        <v>199</v>
      </c>
      <c r="AC82" s="230"/>
      <c r="AD82" s="228" t="s">
        <v>199</v>
      </c>
      <c r="AE82" s="228" t="s">
        <v>199</v>
      </c>
      <c r="AF82" s="228" t="s">
        <v>199</v>
      </c>
      <c r="AG82" s="228" t="s">
        <v>199</v>
      </c>
      <c r="AH82" s="228" t="s">
        <v>199</v>
      </c>
      <c r="AI82" s="228" t="s">
        <v>199</v>
      </c>
    </row>
    <row r="83" spans="1:35" ht="14.45" x14ac:dyDescent="0.35">
      <c r="A83" s="224">
        <v>38595</v>
      </c>
      <c r="B83" s="228" t="s">
        <v>199</v>
      </c>
      <c r="C83" s="229" t="s">
        <v>199</v>
      </c>
      <c r="D83" s="229">
        <v>4.0999999999999996</v>
      </c>
      <c r="E83" s="229">
        <v>3.7</v>
      </c>
      <c r="F83" s="229">
        <v>3.4</v>
      </c>
      <c r="G83" s="229">
        <v>3</v>
      </c>
      <c r="H83" s="230"/>
      <c r="I83" s="228" t="s">
        <v>199</v>
      </c>
      <c r="J83" s="228" t="s">
        <v>199</v>
      </c>
      <c r="K83" s="231">
        <v>4.2</v>
      </c>
      <c r="L83" s="231">
        <v>3.8</v>
      </c>
      <c r="M83" s="228">
        <v>3.2</v>
      </c>
      <c r="N83" s="228">
        <v>2.9</v>
      </c>
      <c r="O83" s="230"/>
      <c r="P83" s="228" t="s">
        <v>199</v>
      </c>
      <c r="Q83" s="228" t="s">
        <v>199</v>
      </c>
      <c r="R83" s="228">
        <v>5.9</v>
      </c>
      <c r="S83" s="228">
        <v>5.3</v>
      </c>
      <c r="T83" s="228">
        <v>2.4</v>
      </c>
      <c r="U83" s="228">
        <v>1.9</v>
      </c>
      <c r="V83" s="230"/>
      <c r="W83" s="228" t="s">
        <v>199</v>
      </c>
      <c r="X83" s="228" t="s">
        <v>199</v>
      </c>
      <c r="Y83" s="228">
        <v>3.9</v>
      </c>
      <c r="Z83" s="228">
        <v>3.5</v>
      </c>
      <c r="AA83" s="228">
        <v>4</v>
      </c>
      <c r="AB83" s="228" t="s">
        <v>199</v>
      </c>
      <c r="AC83" s="230"/>
      <c r="AD83" s="228" t="s">
        <v>199</v>
      </c>
      <c r="AE83" s="228" t="s">
        <v>199</v>
      </c>
      <c r="AF83" s="228" t="s">
        <v>199</v>
      </c>
      <c r="AG83" s="228" t="s">
        <v>199</v>
      </c>
      <c r="AH83" s="228" t="s">
        <v>199</v>
      </c>
      <c r="AI83" s="228" t="s">
        <v>199</v>
      </c>
    </row>
    <row r="84" spans="1:35" ht="14.45" x14ac:dyDescent="0.35">
      <c r="A84" s="224">
        <v>38625</v>
      </c>
      <c r="B84" s="228" t="s">
        <v>199</v>
      </c>
      <c r="C84" s="229" t="s">
        <v>199</v>
      </c>
      <c r="D84" s="229">
        <v>4.3</v>
      </c>
      <c r="E84" s="229">
        <v>3.5</v>
      </c>
      <c r="F84" s="229">
        <v>3.3</v>
      </c>
      <c r="G84" s="229">
        <v>2.6</v>
      </c>
      <c r="H84" s="230"/>
      <c r="I84" s="228" t="s">
        <v>199</v>
      </c>
      <c r="J84" s="228" t="s">
        <v>199</v>
      </c>
      <c r="K84" s="231">
        <v>4.3</v>
      </c>
      <c r="L84" s="231">
        <v>3.4</v>
      </c>
      <c r="M84" s="228">
        <v>3.5</v>
      </c>
      <c r="N84" s="228">
        <v>2.8</v>
      </c>
      <c r="O84" s="230"/>
      <c r="P84" s="228" t="s">
        <v>199</v>
      </c>
      <c r="Q84" s="228" t="s">
        <v>199</v>
      </c>
      <c r="R84" s="228">
        <v>5.8</v>
      </c>
      <c r="S84" s="228">
        <v>4.0999999999999996</v>
      </c>
      <c r="T84" s="228">
        <v>2.1</v>
      </c>
      <c r="U84" s="228">
        <v>1.8</v>
      </c>
      <c r="V84" s="230"/>
      <c r="W84" s="228" t="s">
        <v>199</v>
      </c>
      <c r="X84" s="228" t="s">
        <v>199</v>
      </c>
      <c r="Y84" s="228">
        <v>4.3</v>
      </c>
      <c r="Z84" s="228">
        <v>4</v>
      </c>
      <c r="AA84" s="228">
        <v>3</v>
      </c>
      <c r="AB84" s="228" t="s">
        <v>199</v>
      </c>
      <c r="AC84" s="230"/>
      <c r="AD84" s="228" t="s">
        <v>199</v>
      </c>
      <c r="AE84" s="228" t="s">
        <v>199</v>
      </c>
      <c r="AF84" s="228">
        <v>4.5</v>
      </c>
      <c r="AG84" s="228">
        <v>4</v>
      </c>
      <c r="AH84" s="228">
        <v>2.2000000000000002</v>
      </c>
      <c r="AI84" s="228">
        <v>1.7</v>
      </c>
    </row>
    <row r="85" spans="1:35" ht="14.45" x14ac:dyDescent="0.35">
      <c r="A85" s="224">
        <v>38656</v>
      </c>
      <c r="B85" s="228" t="s">
        <v>199</v>
      </c>
      <c r="C85" s="229" t="s">
        <v>199</v>
      </c>
      <c r="D85" s="229">
        <v>4.5</v>
      </c>
      <c r="E85" s="229">
        <v>4.0999999999999996</v>
      </c>
      <c r="F85" s="229">
        <v>3.2</v>
      </c>
      <c r="G85" s="229">
        <v>2.7</v>
      </c>
      <c r="H85" s="230"/>
      <c r="I85" s="228" t="s">
        <v>199</v>
      </c>
      <c r="J85" s="228" t="s">
        <v>199</v>
      </c>
      <c r="K85" s="231">
        <v>4.3</v>
      </c>
      <c r="L85" s="231">
        <v>3.8</v>
      </c>
      <c r="M85" s="228">
        <v>3.6</v>
      </c>
      <c r="N85" s="228">
        <v>2.9</v>
      </c>
      <c r="O85" s="230"/>
      <c r="P85" s="228" t="s">
        <v>199</v>
      </c>
      <c r="Q85" s="228" t="s">
        <v>199</v>
      </c>
      <c r="R85" s="228">
        <v>5.3</v>
      </c>
      <c r="S85" s="228">
        <v>4.0999999999999996</v>
      </c>
      <c r="T85" s="228">
        <v>2.2999999999999998</v>
      </c>
      <c r="U85" s="228">
        <v>2</v>
      </c>
      <c r="V85" s="230"/>
      <c r="W85" s="228" t="s">
        <v>199</v>
      </c>
      <c r="X85" s="228" t="s">
        <v>199</v>
      </c>
      <c r="Y85" s="228">
        <v>4.7</v>
      </c>
      <c r="Z85" s="228">
        <v>4.4000000000000004</v>
      </c>
      <c r="AA85" s="228">
        <v>2.7</v>
      </c>
      <c r="AB85" s="228" t="s">
        <v>199</v>
      </c>
      <c r="AC85" s="230"/>
      <c r="AD85" s="228" t="s">
        <v>199</v>
      </c>
      <c r="AE85" s="228" t="s">
        <v>199</v>
      </c>
      <c r="AF85" s="228">
        <v>5.3</v>
      </c>
      <c r="AG85" s="228">
        <v>4.8</v>
      </c>
      <c r="AH85" s="228">
        <v>2.2999999999999998</v>
      </c>
      <c r="AI85" s="228">
        <v>1.9</v>
      </c>
    </row>
    <row r="86" spans="1:35" ht="14.45" x14ac:dyDescent="0.35">
      <c r="A86" s="224">
        <v>38686</v>
      </c>
      <c r="B86" s="228">
        <v>2.9</v>
      </c>
      <c r="C86" s="229">
        <v>3.2</v>
      </c>
      <c r="D86" s="229">
        <v>4.4000000000000004</v>
      </c>
      <c r="E86" s="229">
        <v>3.6</v>
      </c>
      <c r="F86" s="229">
        <v>3.2</v>
      </c>
      <c r="G86" s="229">
        <v>2.4</v>
      </c>
      <c r="H86" s="230"/>
      <c r="I86" s="228">
        <v>2.8</v>
      </c>
      <c r="J86" s="228">
        <v>3</v>
      </c>
      <c r="K86" s="231">
        <v>4.4000000000000004</v>
      </c>
      <c r="L86" s="231">
        <v>3.5</v>
      </c>
      <c r="M86" s="228">
        <v>3.3</v>
      </c>
      <c r="N86" s="228">
        <v>2.4</v>
      </c>
      <c r="O86" s="230"/>
      <c r="P86" s="228" t="s">
        <v>199</v>
      </c>
      <c r="Q86" s="228" t="s">
        <v>199</v>
      </c>
      <c r="R86" s="228">
        <v>5.7</v>
      </c>
      <c r="S86" s="228">
        <v>4.3</v>
      </c>
      <c r="T86" s="228">
        <v>2.1</v>
      </c>
      <c r="U86" s="228">
        <v>1.6</v>
      </c>
      <c r="V86" s="230"/>
      <c r="W86" s="228">
        <v>3.3</v>
      </c>
      <c r="X86" s="228">
        <v>3.9</v>
      </c>
      <c r="Y86" s="228">
        <v>4.5999999999999996</v>
      </c>
      <c r="Z86" s="228">
        <v>4.2</v>
      </c>
      <c r="AA86" s="228">
        <v>3.2</v>
      </c>
      <c r="AB86" s="228" t="s">
        <v>199</v>
      </c>
      <c r="AC86" s="230"/>
      <c r="AD86" s="228">
        <v>3.8</v>
      </c>
      <c r="AE86" s="228">
        <v>4.3</v>
      </c>
      <c r="AF86" s="228">
        <v>5.0999999999999996</v>
      </c>
      <c r="AG86" s="228">
        <v>4.3</v>
      </c>
      <c r="AH86" s="228">
        <v>2.2999999999999998</v>
      </c>
      <c r="AI86" s="228">
        <v>1.8</v>
      </c>
    </row>
    <row r="87" spans="1:35" ht="14.45" x14ac:dyDescent="0.35">
      <c r="A87" s="224">
        <v>38717</v>
      </c>
      <c r="B87" s="228">
        <v>2.8</v>
      </c>
      <c r="C87" s="229">
        <v>3.2</v>
      </c>
      <c r="D87" s="229">
        <v>4.2</v>
      </c>
      <c r="E87" s="229">
        <v>3.5</v>
      </c>
      <c r="F87" s="229">
        <v>3.3</v>
      </c>
      <c r="G87" s="229">
        <v>2.5</v>
      </c>
      <c r="H87" s="230"/>
      <c r="I87" s="228">
        <v>2.4</v>
      </c>
      <c r="J87" s="228">
        <v>2.7</v>
      </c>
      <c r="K87" s="231">
        <v>4.2</v>
      </c>
      <c r="L87" s="231">
        <v>3.1</v>
      </c>
      <c r="M87" s="228">
        <v>3.2</v>
      </c>
      <c r="N87" s="228">
        <v>2.4</v>
      </c>
      <c r="O87" s="230"/>
      <c r="P87" s="228" t="s">
        <v>199</v>
      </c>
      <c r="Q87" s="228" t="s">
        <v>199</v>
      </c>
      <c r="R87" s="228">
        <v>5.7</v>
      </c>
      <c r="S87" s="228">
        <v>4.3</v>
      </c>
      <c r="T87" s="228">
        <v>2.1</v>
      </c>
      <c r="U87" s="228">
        <v>1.4</v>
      </c>
      <c r="V87" s="230"/>
      <c r="W87" s="228">
        <v>3.7</v>
      </c>
      <c r="X87" s="228">
        <v>4.4000000000000004</v>
      </c>
      <c r="Y87" s="228">
        <v>4.7</v>
      </c>
      <c r="Z87" s="228">
        <v>4.4000000000000004</v>
      </c>
      <c r="AA87" s="228">
        <v>3</v>
      </c>
      <c r="AB87" s="228" t="s">
        <v>199</v>
      </c>
      <c r="AC87" s="230"/>
      <c r="AD87" s="228">
        <v>4.0999999999999996</v>
      </c>
      <c r="AE87" s="228">
        <v>4.4000000000000004</v>
      </c>
      <c r="AF87" s="228">
        <v>5</v>
      </c>
      <c r="AG87" s="228">
        <v>4.4000000000000004</v>
      </c>
      <c r="AH87" s="228">
        <v>2.5</v>
      </c>
      <c r="AI87" s="228">
        <v>1.9</v>
      </c>
    </row>
    <row r="88" spans="1:35" ht="14.45" x14ac:dyDescent="0.35">
      <c r="A88" s="224">
        <v>38748</v>
      </c>
      <c r="B88" s="228">
        <v>3</v>
      </c>
      <c r="C88" s="229">
        <v>3.3</v>
      </c>
      <c r="D88" s="229">
        <v>4.3</v>
      </c>
      <c r="E88" s="229">
        <v>3.6</v>
      </c>
      <c r="F88" s="229">
        <v>3.3</v>
      </c>
      <c r="G88" s="229">
        <v>2.6</v>
      </c>
      <c r="H88" s="230"/>
      <c r="I88" s="228">
        <v>3</v>
      </c>
      <c r="J88" s="228">
        <v>3.2</v>
      </c>
      <c r="K88" s="231">
        <v>4.5</v>
      </c>
      <c r="L88" s="231">
        <v>3.7</v>
      </c>
      <c r="M88" s="228">
        <v>3.3</v>
      </c>
      <c r="N88" s="228">
        <v>2.6</v>
      </c>
      <c r="O88" s="230"/>
      <c r="P88" s="228">
        <v>3.1</v>
      </c>
      <c r="Q88" s="228">
        <v>3.5</v>
      </c>
      <c r="R88" s="228">
        <v>5</v>
      </c>
      <c r="S88" s="228">
        <v>3.5</v>
      </c>
      <c r="T88" s="228">
        <v>2.9</v>
      </c>
      <c r="U88" s="228">
        <v>2</v>
      </c>
      <c r="V88" s="230"/>
      <c r="W88" s="228">
        <v>3.1</v>
      </c>
      <c r="X88" s="228">
        <v>3.5</v>
      </c>
      <c r="Y88" s="228">
        <v>3.6</v>
      </c>
      <c r="Z88" s="228">
        <v>3.5</v>
      </c>
      <c r="AA88" s="228">
        <v>3.6</v>
      </c>
      <c r="AB88" s="228" t="s">
        <v>199</v>
      </c>
      <c r="AC88" s="230"/>
      <c r="AD88" s="228">
        <v>3.3</v>
      </c>
      <c r="AE88" s="228">
        <v>3.8</v>
      </c>
      <c r="AF88" s="228">
        <v>4.2</v>
      </c>
      <c r="AG88" s="228">
        <v>3.8</v>
      </c>
      <c r="AH88" s="228">
        <v>3.1</v>
      </c>
      <c r="AI88" s="228">
        <v>2.8</v>
      </c>
    </row>
    <row r="89" spans="1:35" ht="14.45" x14ac:dyDescent="0.35">
      <c r="A89" s="224">
        <v>38776</v>
      </c>
      <c r="B89" s="228">
        <v>3.1</v>
      </c>
      <c r="C89" s="229">
        <v>3.3</v>
      </c>
      <c r="D89" s="229">
        <v>4.4000000000000004</v>
      </c>
      <c r="E89" s="229">
        <v>3.7</v>
      </c>
      <c r="F89" s="229">
        <v>3.4</v>
      </c>
      <c r="G89" s="229">
        <v>2.7</v>
      </c>
      <c r="H89" s="230"/>
      <c r="I89" s="228">
        <v>3.1</v>
      </c>
      <c r="J89" s="228">
        <v>3.3</v>
      </c>
      <c r="K89" s="231">
        <v>4.4000000000000004</v>
      </c>
      <c r="L89" s="231">
        <v>3.7</v>
      </c>
      <c r="M89" s="228">
        <v>3.4</v>
      </c>
      <c r="N89" s="228">
        <v>2.7</v>
      </c>
      <c r="O89" s="230"/>
      <c r="P89" s="228">
        <v>3.2</v>
      </c>
      <c r="Q89" s="228">
        <v>3.7</v>
      </c>
      <c r="R89" s="228">
        <v>4.9000000000000004</v>
      </c>
      <c r="S89" s="228">
        <v>3.8</v>
      </c>
      <c r="T89" s="228">
        <v>2.7</v>
      </c>
      <c r="U89" s="228">
        <v>1.9</v>
      </c>
      <c r="V89" s="230"/>
      <c r="W89" s="228">
        <v>3.2</v>
      </c>
      <c r="X89" s="228">
        <v>3.6</v>
      </c>
      <c r="Y89" s="228">
        <v>3.8</v>
      </c>
      <c r="Z89" s="228">
        <v>3.6</v>
      </c>
      <c r="AA89" s="228">
        <v>3.6</v>
      </c>
      <c r="AB89" s="228" t="s">
        <v>199</v>
      </c>
      <c r="AC89" s="230"/>
      <c r="AD89" s="228" t="s">
        <v>199</v>
      </c>
      <c r="AE89" s="228" t="s">
        <v>199</v>
      </c>
      <c r="AF89" s="228" t="s">
        <v>199</v>
      </c>
      <c r="AG89" s="228" t="s">
        <v>199</v>
      </c>
      <c r="AH89" s="228" t="s">
        <v>199</v>
      </c>
      <c r="AI89" s="228" t="s">
        <v>199</v>
      </c>
    </row>
    <row r="90" spans="1:35" ht="14.45" x14ac:dyDescent="0.35">
      <c r="A90" s="224">
        <v>38807</v>
      </c>
      <c r="B90" s="228">
        <v>3</v>
      </c>
      <c r="C90" s="229">
        <v>3.3</v>
      </c>
      <c r="D90" s="229">
        <v>4.4000000000000004</v>
      </c>
      <c r="E90" s="229">
        <v>3.8</v>
      </c>
      <c r="F90" s="229">
        <v>3.4</v>
      </c>
      <c r="G90" s="229">
        <v>2.6</v>
      </c>
      <c r="H90" s="230"/>
      <c r="I90" s="228">
        <v>2.8</v>
      </c>
      <c r="J90" s="228">
        <v>3.2</v>
      </c>
      <c r="K90" s="231">
        <v>4.4000000000000004</v>
      </c>
      <c r="L90" s="231">
        <v>3.5</v>
      </c>
      <c r="M90" s="228">
        <v>3.7</v>
      </c>
      <c r="N90" s="228">
        <v>2.8</v>
      </c>
      <c r="O90" s="230"/>
      <c r="P90" s="228">
        <v>3.9</v>
      </c>
      <c r="Q90" s="228">
        <v>4.4000000000000004</v>
      </c>
      <c r="R90" s="228">
        <v>5.4</v>
      </c>
      <c r="S90" s="228">
        <v>4.5</v>
      </c>
      <c r="T90" s="228">
        <v>2.6</v>
      </c>
      <c r="U90" s="228">
        <v>2.1</v>
      </c>
      <c r="V90" s="230"/>
      <c r="W90" s="228">
        <v>3.4</v>
      </c>
      <c r="X90" s="228">
        <v>3.8</v>
      </c>
      <c r="Y90" s="228">
        <v>4.8</v>
      </c>
      <c r="Z90" s="228">
        <v>4.4000000000000004</v>
      </c>
      <c r="AA90" s="228">
        <v>2.9</v>
      </c>
      <c r="AB90" s="228" t="s">
        <v>199</v>
      </c>
      <c r="AC90" s="230"/>
      <c r="AD90" s="228">
        <v>3.7</v>
      </c>
      <c r="AE90" s="228">
        <v>4.2</v>
      </c>
      <c r="AF90" s="228">
        <v>4.9000000000000004</v>
      </c>
      <c r="AG90" s="228">
        <v>4.2</v>
      </c>
      <c r="AH90" s="228">
        <v>2.9</v>
      </c>
      <c r="AI90" s="228">
        <v>2</v>
      </c>
    </row>
    <row r="91" spans="1:35" ht="14.45" x14ac:dyDescent="0.35">
      <c r="A91" s="224">
        <v>38837</v>
      </c>
      <c r="B91" s="228">
        <v>3</v>
      </c>
      <c r="C91" s="229">
        <v>3.4</v>
      </c>
      <c r="D91" s="229">
        <v>4.5999999999999996</v>
      </c>
      <c r="E91" s="229">
        <v>3.8</v>
      </c>
      <c r="F91" s="229">
        <v>3.1</v>
      </c>
      <c r="G91" s="229">
        <v>2.2000000000000002</v>
      </c>
      <c r="H91" s="230"/>
      <c r="I91" s="228">
        <v>2.8</v>
      </c>
      <c r="J91" s="228">
        <v>3.2</v>
      </c>
      <c r="K91" s="231">
        <v>4.7</v>
      </c>
      <c r="L91" s="231">
        <v>3.8</v>
      </c>
      <c r="M91" s="228">
        <v>3.3</v>
      </c>
      <c r="N91" s="228">
        <v>2.1</v>
      </c>
      <c r="O91" s="230"/>
      <c r="P91" s="228">
        <v>3.7</v>
      </c>
      <c r="Q91" s="228">
        <v>4</v>
      </c>
      <c r="R91" s="228">
        <v>5.8</v>
      </c>
      <c r="S91" s="228">
        <v>4.2</v>
      </c>
      <c r="T91" s="228">
        <v>2</v>
      </c>
      <c r="U91" s="228">
        <v>1.5</v>
      </c>
      <c r="V91" s="230"/>
      <c r="W91" s="228">
        <v>3.1</v>
      </c>
      <c r="X91" s="228">
        <v>3.7</v>
      </c>
      <c r="Y91" s="228">
        <v>4.5</v>
      </c>
      <c r="Z91" s="228">
        <v>3.7</v>
      </c>
      <c r="AA91" s="228">
        <v>2.8</v>
      </c>
      <c r="AB91" s="228" t="s">
        <v>199</v>
      </c>
      <c r="AC91" s="230"/>
      <c r="AD91" s="228">
        <v>3.7</v>
      </c>
      <c r="AE91" s="228">
        <v>4.5</v>
      </c>
      <c r="AF91" s="228">
        <v>4.5999999999999996</v>
      </c>
      <c r="AG91" s="228">
        <v>4.5</v>
      </c>
      <c r="AH91" s="228">
        <v>2.7</v>
      </c>
      <c r="AI91" s="228">
        <v>2.2999999999999998</v>
      </c>
    </row>
    <row r="92" spans="1:35" ht="14.45" x14ac:dyDescent="0.35">
      <c r="A92" s="224">
        <v>38868</v>
      </c>
      <c r="B92" s="228">
        <v>2.9</v>
      </c>
      <c r="C92" s="229">
        <v>3.2</v>
      </c>
      <c r="D92" s="229">
        <v>4.2</v>
      </c>
      <c r="E92" s="229">
        <v>3.6</v>
      </c>
      <c r="F92" s="229">
        <v>3.3</v>
      </c>
      <c r="G92" s="229">
        <v>2.2000000000000002</v>
      </c>
      <c r="H92" s="230"/>
      <c r="I92" s="228">
        <v>2.7</v>
      </c>
      <c r="J92" s="228">
        <v>3</v>
      </c>
      <c r="K92" s="231">
        <v>4.3</v>
      </c>
      <c r="L92" s="231">
        <v>3.5</v>
      </c>
      <c r="M92" s="228">
        <v>3.5</v>
      </c>
      <c r="N92" s="228">
        <v>2.2000000000000002</v>
      </c>
      <c r="O92" s="230"/>
      <c r="P92" s="228">
        <v>3.9</v>
      </c>
      <c r="Q92" s="228">
        <v>4.2</v>
      </c>
      <c r="R92" s="228">
        <v>5.9</v>
      </c>
      <c r="S92" s="228">
        <v>4.3</v>
      </c>
      <c r="T92" s="228">
        <v>2</v>
      </c>
      <c r="U92" s="228">
        <v>1.5</v>
      </c>
      <c r="V92" s="230"/>
      <c r="W92" s="228">
        <v>3.5</v>
      </c>
      <c r="X92" s="228">
        <v>3.9</v>
      </c>
      <c r="Y92" s="228">
        <v>4.2</v>
      </c>
      <c r="Z92" s="228">
        <v>3.9</v>
      </c>
      <c r="AA92" s="228">
        <v>2.6</v>
      </c>
      <c r="AB92" s="228" t="s">
        <v>199</v>
      </c>
      <c r="AC92" s="230"/>
      <c r="AD92" s="228">
        <v>3.9</v>
      </c>
      <c r="AE92" s="228">
        <v>4.0999999999999996</v>
      </c>
      <c r="AF92" s="228">
        <v>4.4000000000000004</v>
      </c>
      <c r="AG92" s="228">
        <v>4.0999999999999996</v>
      </c>
      <c r="AH92" s="228">
        <v>2.6</v>
      </c>
      <c r="AI92" s="228">
        <v>2.2999999999999998</v>
      </c>
    </row>
    <row r="93" spans="1:35" ht="14.45" x14ac:dyDescent="0.35">
      <c r="A93" s="224">
        <v>38898</v>
      </c>
      <c r="B93" s="228">
        <v>3.3</v>
      </c>
      <c r="C93" s="229">
        <v>3.7</v>
      </c>
      <c r="D93" s="229">
        <v>4.5999999999999996</v>
      </c>
      <c r="E93" s="229">
        <v>4.0999999999999996</v>
      </c>
      <c r="F93" s="229">
        <v>2.9</v>
      </c>
      <c r="G93" s="229">
        <v>2.5</v>
      </c>
      <c r="H93" s="230"/>
      <c r="I93" s="228">
        <v>3.2</v>
      </c>
      <c r="J93" s="228">
        <v>3.7</v>
      </c>
      <c r="K93" s="231">
        <v>4.5999999999999996</v>
      </c>
      <c r="L93" s="231">
        <v>4.2</v>
      </c>
      <c r="M93" s="228">
        <v>3</v>
      </c>
      <c r="N93" s="228">
        <v>2.6</v>
      </c>
      <c r="O93" s="230"/>
      <c r="P93" s="228">
        <v>3.2</v>
      </c>
      <c r="Q93" s="228">
        <v>4</v>
      </c>
      <c r="R93" s="228">
        <v>5.2</v>
      </c>
      <c r="S93" s="228">
        <v>4.5999999999999996</v>
      </c>
      <c r="T93" s="228">
        <v>2.8</v>
      </c>
      <c r="U93" s="228">
        <v>2.4</v>
      </c>
      <c r="V93" s="230"/>
      <c r="W93" s="228">
        <v>3.5</v>
      </c>
      <c r="X93" s="228">
        <v>3.7</v>
      </c>
      <c r="Y93" s="228">
        <v>4.5999999999999996</v>
      </c>
      <c r="Z93" s="228">
        <v>3.7</v>
      </c>
      <c r="AA93" s="228">
        <v>2.7</v>
      </c>
      <c r="AB93" s="228" t="s">
        <v>199</v>
      </c>
      <c r="AC93" s="230"/>
      <c r="AD93" s="228">
        <v>3.5</v>
      </c>
      <c r="AE93" s="228">
        <v>3.7</v>
      </c>
      <c r="AF93" s="228">
        <v>4.7</v>
      </c>
      <c r="AG93" s="228">
        <v>3.7</v>
      </c>
      <c r="AH93" s="228">
        <v>2.2999999999999998</v>
      </c>
      <c r="AI93" s="228">
        <v>2</v>
      </c>
    </row>
    <row r="94" spans="1:35" ht="14.45" x14ac:dyDescent="0.35">
      <c r="A94" s="224">
        <v>38929</v>
      </c>
      <c r="B94" s="228">
        <v>3.4</v>
      </c>
      <c r="C94" s="229">
        <v>3.9</v>
      </c>
      <c r="D94" s="229">
        <v>4.8</v>
      </c>
      <c r="E94" s="229">
        <v>4.0999999999999996</v>
      </c>
      <c r="F94" s="229">
        <v>2.8</v>
      </c>
      <c r="G94" s="229">
        <v>2.2000000000000002</v>
      </c>
      <c r="H94" s="230"/>
      <c r="I94" s="228">
        <v>3.4</v>
      </c>
      <c r="J94" s="228">
        <v>3.8</v>
      </c>
      <c r="K94" s="231">
        <v>4.8</v>
      </c>
      <c r="L94" s="231">
        <v>4</v>
      </c>
      <c r="M94" s="228">
        <v>2.9</v>
      </c>
      <c r="N94" s="228">
        <v>2.2000000000000002</v>
      </c>
      <c r="O94" s="230"/>
      <c r="P94" s="228">
        <v>3.6</v>
      </c>
      <c r="Q94" s="228">
        <v>4.5999999999999996</v>
      </c>
      <c r="R94" s="228">
        <v>5.6</v>
      </c>
      <c r="S94" s="228">
        <v>4.8</v>
      </c>
      <c r="T94" s="228">
        <v>2</v>
      </c>
      <c r="U94" s="228">
        <v>1.7</v>
      </c>
      <c r="V94" s="230"/>
      <c r="W94" s="228">
        <v>3.5</v>
      </c>
      <c r="X94" s="228">
        <v>4.3</v>
      </c>
      <c r="Y94" s="228">
        <v>4.5999999999999996</v>
      </c>
      <c r="Z94" s="228">
        <v>4.3</v>
      </c>
      <c r="AA94" s="228">
        <v>2.6</v>
      </c>
      <c r="AB94" s="228" t="s">
        <v>199</v>
      </c>
      <c r="AC94" s="230"/>
      <c r="AD94" s="228">
        <v>3.6</v>
      </c>
      <c r="AE94" s="228">
        <v>4.4000000000000004</v>
      </c>
      <c r="AF94" s="228">
        <v>4.8</v>
      </c>
      <c r="AG94" s="228">
        <v>4.4000000000000004</v>
      </c>
      <c r="AH94" s="228">
        <v>2.7</v>
      </c>
      <c r="AI94" s="228">
        <v>2.2999999999999998</v>
      </c>
    </row>
    <row r="95" spans="1:35" ht="14.45" x14ac:dyDescent="0.35">
      <c r="A95" s="224">
        <v>38960</v>
      </c>
      <c r="B95" s="228">
        <v>3.3</v>
      </c>
      <c r="C95" s="229">
        <v>3.8</v>
      </c>
      <c r="D95" s="229">
        <v>4.5</v>
      </c>
      <c r="E95" s="229">
        <v>4</v>
      </c>
      <c r="F95" s="229">
        <v>2.8</v>
      </c>
      <c r="G95" s="229">
        <v>2.1</v>
      </c>
      <c r="H95" s="230"/>
      <c r="I95" s="228">
        <v>3.2</v>
      </c>
      <c r="J95" s="228">
        <v>3.5</v>
      </c>
      <c r="K95" s="231">
        <v>4.5</v>
      </c>
      <c r="L95" s="231">
        <v>3.9</v>
      </c>
      <c r="M95" s="228">
        <v>2.8</v>
      </c>
      <c r="N95" s="228">
        <v>2.1</v>
      </c>
      <c r="O95" s="230"/>
      <c r="P95" s="228">
        <v>3.8</v>
      </c>
      <c r="Q95" s="228">
        <v>4.0999999999999996</v>
      </c>
      <c r="R95" s="228">
        <v>5.9</v>
      </c>
      <c r="S95" s="228">
        <v>4.4000000000000004</v>
      </c>
      <c r="T95" s="228">
        <v>1.8</v>
      </c>
      <c r="U95" s="228">
        <v>1.4</v>
      </c>
      <c r="V95" s="230"/>
      <c r="W95" s="228">
        <v>3.6</v>
      </c>
      <c r="X95" s="228">
        <v>4.4000000000000004</v>
      </c>
      <c r="Y95" s="228">
        <v>4.7</v>
      </c>
      <c r="Z95" s="228">
        <v>4.4000000000000004</v>
      </c>
      <c r="AA95" s="228">
        <v>2.7</v>
      </c>
      <c r="AB95" s="228" t="s">
        <v>199</v>
      </c>
      <c r="AC95" s="230"/>
      <c r="AD95" s="228">
        <v>3.8</v>
      </c>
      <c r="AE95" s="228">
        <v>4.7</v>
      </c>
      <c r="AF95" s="228">
        <v>5</v>
      </c>
      <c r="AG95" s="228">
        <v>4.7</v>
      </c>
      <c r="AH95" s="228">
        <v>2.5</v>
      </c>
      <c r="AI95" s="228">
        <v>2.2999999999999998</v>
      </c>
    </row>
    <row r="96" spans="1:35" ht="14.45" x14ac:dyDescent="0.35">
      <c r="A96" s="224">
        <v>38990</v>
      </c>
      <c r="B96" s="228">
        <v>3.5</v>
      </c>
      <c r="C96" s="229">
        <v>3.9</v>
      </c>
      <c r="D96" s="229">
        <v>4.4000000000000004</v>
      </c>
      <c r="E96" s="229">
        <v>3.9</v>
      </c>
      <c r="F96" s="229">
        <v>2.8</v>
      </c>
      <c r="G96" s="229">
        <v>2.5</v>
      </c>
      <c r="H96" s="230"/>
      <c r="I96" s="228">
        <v>3.6</v>
      </c>
      <c r="J96" s="228">
        <v>4.0999999999999996</v>
      </c>
      <c r="K96" s="231">
        <v>4.5999999999999996</v>
      </c>
      <c r="L96" s="231">
        <v>4.0999999999999996</v>
      </c>
      <c r="M96" s="228">
        <v>2.8</v>
      </c>
      <c r="N96" s="228">
        <v>2.2000000000000002</v>
      </c>
      <c r="O96" s="230"/>
      <c r="P96" s="228">
        <v>4.0999999999999996</v>
      </c>
      <c r="Q96" s="228">
        <v>4.9000000000000004</v>
      </c>
      <c r="R96" s="228">
        <v>5.4</v>
      </c>
      <c r="S96" s="228">
        <v>4.9000000000000004</v>
      </c>
      <c r="T96" s="228">
        <v>2.5</v>
      </c>
      <c r="U96" s="228">
        <v>1.8</v>
      </c>
      <c r="V96" s="230"/>
      <c r="W96" s="228">
        <v>3.3</v>
      </c>
      <c r="X96" s="228">
        <v>3.6</v>
      </c>
      <c r="Y96" s="228">
        <v>4.0999999999999996</v>
      </c>
      <c r="Z96" s="228">
        <v>3.6</v>
      </c>
      <c r="AA96" s="228">
        <v>2.9</v>
      </c>
      <c r="AB96" s="228" t="s">
        <v>199</v>
      </c>
      <c r="AC96" s="230"/>
      <c r="AD96" s="228">
        <v>3.3</v>
      </c>
      <c r="AE96" s="228">
        <v>4.0999999999999996</v>
      </c>
      <c r="AF96" s="228">
        <v>4.5999999999999996</v>
      </c>
      <c r="AG96" s="228">
        <v>4.0999999999999996</v>
      </c>
      <c r="AH96" s="228">
        <v>2.6</v>
      </c>
      <c r="AI96" s="228">
        <v>2.2999999999999998</v>
      </c>
    </row>
    <row r="97" spans="1:35" ht="14.45" x14ac:dyDescent="0.35">
      <c r="A97" s="224">
        <v>39021</v>
      </c>
      <c r="B97" s="228">
        <v>3.3</v>
      </c>
      <c r="C97" s="229">
        <v>3.5</v>
      </c>
      <c r="D97" s="229">
        <v>4.2</v>
      </c>
      <c r="E97" s="229">
        <v>3.8</v>
      </c>
      <c r="F97" s="229">
        <v>3.2</v>
      </c>
      <c r="G97" s="229">
        <v>2.6</v>
      </c>
      <c r="H97" s="230"/>
      <c r="I97" s="228">
        <v>3.2</v>
      </c>
      <c r="J97" s="228">
        <v>3.4</v>
      </c>
      <c r="K97" s="231">
        <v>4.2</v>
      </c>
      <c r="L97" s="231">
        <v>3.8</v>
      </c>
      <c r="M97" s="228">
        <v>3.2</v>
      </c>
      <c r="N97" s="228">
        <v>2.5</v>
      </c>
      <c r="O97" s="230"/>
      <c r="P97" s="228">
        <v>3.9</v>
      </c>
      <c r="Q97" s="228">
        <v>4.3</v>
      </c>
      <c r="R97" s="228">
        <v>5.9</v>
      </c>
      <c r="S97" s="228">
        <v>4.8</v>
      </c>
      <c r="T97" s="228">
        <v>2.4</v>
      </c>
      <c r="U97" s="228">
        <v>2.1</v>
      </c>
      <c r="V97" s="230"/>
      <c r="W97" s="228">
        <v>3.6</v>
      </c>
      <c r="X97" s="228">
        <v>3.8</v>
      </c>
      <c r="Y97" s="228">
        <v>4.0999999999999996</v>
      </c>
      <c r="Z97" s="228">
        <v>3.8</v>
      </c>
      <c r="AA97" s="228">
        <v>3.4</v>
      </c>
      <c r="AB97" s="228" t="s">
        <v>199</v>
      </c>
      <c r="AC97" s="230"/>
      <c r="AD97" s="228">
        <v>3.3</v>
      </c>
      <c r="AE97" s="228">
        <v>3.9</v>
      </c>
      <c r="AF97" s="228">
        <v>4.3</v>
      </c>
      <c r="AG97" s="228">
        <v>3.9</v>
      </c>
      <c r="AH97" s="228">
        <v>2.7</v>
      </c>
      <c r="AI97" s="228">
        <v>2.4</v>
      </c>
    </row>
    <row r="98" spans="1:35" ht="14.45" x14ac:dyDescent="0.35">
      <c r="A98" s="224">
        <v>39051</v>
      </c>
      <c r="B98" s="228">
        <v>3.3</v>
      </c>
      <c r="C98" s="229">
        <v>3.9</v>
      </c>
      <c r="D98" s="229">
        <v>4.5999999999999996</v>
      </c>
      <c r="E98" s="229">
        <v>4.2</v>
      </c>
      <c r="F98" s="229">
        <v>2.8</v>
      </c>
      <c r="G98" s="229">
        <v>2.2000000000000002</v>
      </c>
      <c r="H98" s="230"/>
      <c r="I98" s="228">
        <v>3.3</v>
      </c>
      <c r="J98" s="228">
        <v>3.8</v>
      </c>
      <c r="K98" s="231">
        <v>4.7</v>
      </c>
      <c r="L98" s="231">
        <v>4.3</v>
      </c>
      <c r="M98" s="228">
        <v>2.8</v>
      </c>
      <c r="N98" s="228">
        <v>2.2000000000000002</v>
      </c>
      <c r="O98" s="230"/>
      <c r="P98" s="228">
        <v>3.5</v>
      </c>
      <c r="Q98" s="228">
        <v>4.2</v>
      </c>
      <c r="R98" s="228">
        <v>5.6</v>
      </c>
      <c r="S98" s="228">
        <v>5.3</v>
      </c>
      <c r="T98" s="228">
        <v>2.1</v>
      </c>
      <c r="U98" s="228">
        <v>1.4</v>
      </c>
      <c r="V98" s="230"/>
      <c r="W98" s="228">
        <v>3.3</v>
      </c>
      <c r="X98" s="228">
        <v>4.2</v>
      </c>
      <c r="Y98" s="228">
        <v>4.5999999999999996</v>
      </c>
      <c r="Z98" s="228">
        <v>4.2</v>
      </c>
      <c r="AA98" s="228">
        <v>3.1</v>
      </c>
      <c r="AB98" s="228" t="s">
        <v>199</v>
      </c>
      <c r="AC98" s="230"/>
      <c r="AD98" s="228">
        <v>3.3</v>
      </c>
      <c r="AE98" s="228">
        <v>4.2</v>
      </c>
      <c r="AF98" s="228">
        <v>5</v>
      </c>
      <c r="AG98" s="228">
        <v>4.2</v>
      </c>
      <c r="AH98" s="228">
        <v>2.2999999999999998</v>
      </c>
      <c r="AI98" s="228">
        <v>2.1</v>
      </c>
    </row>
    <row r="99" spans="1:35" ht="14.45" x14ac:dyDescent="0.35">
      <c r="A99" s="224">
        <v>39082</v>
      </c>
      <c r="B99" s="228">
        <v>3.3</v>
      </c>
      <c r="C99" s="229">
        <v>3.8</v>
      </c>
      <c r="D99" s="229">
        <v>4.5999999999999996</v>
      </c>
      <c r="E99" s="229">
        <v>4.3</v>
      </c>
      <c r="F99" s="229">
        <v>2.8</v>
      </c>
      <c r="G99" s="229">
        <v>2.1</v>
      </c>
      <c r="H99" s="230"/>
      <c r="I99" s="228">
        <v>3.1</v>
      </c>
      <c r="J99" s="228">
        <v>3.6</v>
      </c>
      <c r="K99" s="231">
        <v>4.8</v>
      </c>
      <c r="L99" s="231">
        <v>4.3</v>
      </c>
      <c r="M99" s="228">
        <v>2.9</v>
      </c>
      <c r="N99" s="228">
        <v>2.2000000000000002</v>
      </c>
      <c r="O99" s="230"/>
      <c r="P99" s="228">
        <v>3.1</v>
      </c>
      <c r="Q99" s="228">
        <v>4.0999999999999996</v>
      </c>
      <c r="R99" s="228">
        <v>5.6</v>
      </c>
      <c r="S99" s="228">
        <v>5.2</v>
      </c>
      <c r="T99" s="228">
        <v>2.1</v>
      </c>
      <c r="U99" s="228">
        <v>1.8</v>
      </c>
      <c r="V99" s="230"/>
      <c r="W99" s="228">
        <v>3.7</v>
      </c>
      <c r="X99" s="228">
        <v>4.4000000000000004</v>
      </c>
      <c r="Y99" s="228">
        <v>4.5</v>
      </c>
      <c r="Z99" s="228">
        <v>4.5</v>
      </c>
      <c r="AA99" s="228">
        <v>2.6</v>
      </c>
      <c r="AB99" s="228" t="s">
        <v>199</v>
      </c>
      <c r="AC99" s="230"/>
      <c r="AD99" s="228">
        <v>3.5</v>
      </c>
      <c r="AE99" s="228">
        <v>4.8</v>
      </c>
      <c r="AF99" s="228">
        <v>4.9000000000000004</v>
      </c>
      <c r="AG99" s="228">
        <v>4.8</v>
      </c>
      <c r="AH99" s="228">
        <v>2.2000000000000002</v>
      </c>
      <c r="AI99" s="228">
        <v>2.1</v>
      </c>
    </row>
    <row r="100" spans="1:35" ht="14.45" x14ac:dyDescent="0.35">
      <c r="A100" s="224">
        <v>39113</v>
      </c>
      <c r="B100" s="228">
        <v>3.3</v>
      </c>
      <c r="C100" s="229">
        <v>3.7</v>
      </c>
      <c r="D100" s="229">
        <v>4.8</v>
      </c>
      <c r="E100" s="229">
        <v>4.2</v>
      </c>
      <c r="F100" s="229">
        <v>2.9</v>
      </c>
      <c r="G100" s="229">
        <v>2.1</v>
      </c>
      <c r="H100" s="230"/>
      <c r="I100" s="228">
        <v>3.2</v>
      </c>
      <c r="J100" s="228">
        <v>3.6</v>
      </c>
      <c r="K100" s="231">
        <v>4.9000000000000004</v>
      </c>
      <c r="L100" s="231">
        <v>4.2</v>
      </c>
      <c r="M100" s="228">
        <v>3</v>
      </c>
      <c r="N100" s="228">
        <v>2</v>
      </c>
      <c r="O100" s="230"/>
      <c r="P100" s="228">
        <v>3.3</v>
      </c>
      <c r="Q100" s="228">
        <v>3.7</v>
      </c>
      <c r="R100" s="228">
        <v>5.7</v>
      </c>
      <c r="S100" s="228">
        <v>4.4000000000000004</v>
      </c>
      <c r="T100" s="228">
        <v>1.9</v>
      </c>
      <c r="U100" s="228">
        <v>1.6</v>
      </c>
      <c r="V100" s="230"/>
      <c r="W100" s="228">
        <v>3.4</v>
      </c>
      <c r="X100" s="228">
        <v>4.3</v>
      </c>
      <c r="Y100" s="228">
        <v>4.5</v>
      </c>
      <c r="Z100" s="228">
        <v>4.3</v>
      </c>
      <c r="AA100" s="228">
        <v>2.7</v>
      </c>
      <c r="AB100" s="228" t="s">
        <v>199</v>
      </c>
      <c r="AC100" s="230"/>
      <c r="AD100" s="228">
        <v>3.4</v>
      </c>
      <c r="AE100" s="228">
        <v>4.5</v>
      </c>
      <c r="AF100" s="228">
        <v>4.9000000000000004</v>
      </c>
      <c r="AG100" s="228">
        <v>4.5</v>
      </c>
      <c r="AH100" s="228">
        <v>2</v>
      </c>
      <c r="AI100" s="228">
        <v>1.9</v>
      </c>
    </row>
    <row r="101" spans="1:35" ht="14.45" x14ac:dyDescent="0.35">
      <c r="A101" s="224">
        <v>39141</v>
      </c>
      <c r="B101" s="228">
        <v>3.3</v>
      </c>
      <c r="C101" s="229">
        <v>3.7</v>
      </c>
      <c r="D101" s="229">
        <v>4.8</v>
      </c>
      <c r="E101" s="229">
        <v>4.0999999999999996</v>
      </c>
      <c r="F101" s="229">
        <v>2.8</v>
      </c>
      <c r="G101" s="229">
        <v>2.2999999999999998</v>
      </c>
      <c r="H101" s="230"/>
      <c r="I101" s="228">
        <v>3.2</v>
      </c>
      <c r="J101" s="228">
        <v>3.6</v>
      </c>
      <c r="K101" s="231">
        <v>4.9000000000000004</v>
      </c>
      <c r="L101" s="231">
        <v>4.0999999999999996</v>
      </c>
      <c r="M101" s="228">
        <v>2.9</v>
      </c>
      <c r="N101" s="228">
        <v>2.2999999999999998</v>
      </c>
      <c r="O101" s="230"/>
      <c r="P101" s="228">
        <v>3.5</v>
      </c>
      <c r="Q101" s="228">
        <v>4.3</v>
      </c>
      <c r="R101" s="228">
        <v>5.8</v>
      </c>
      <c r="S101" s="228">
        <v>4.5999999999999996</v>
      </c>
      <c r="T101" s="228">
        <v>2.1</v>
      </c>
      <c r="U101" s="228">
        <v>1.5</v>
      </c>
      <c r="V101" s="230"/>
      <c r="W101" s="228">
        <v>3.7</v>
      </c>
      <c r="X101" s="228">
        <v>4.3</v>
      </c>
      <c r="Y101" s="228">
        <v>4.5999999999999996</v>
      </c>
      <c r="Z101" s="228">
        <v>4.3</v>
      </c>
      <c r="AA101" s="228">
        <v>2.6</v>
      </c>
      <c r="AB101" s="228" t="s">
        <v>199</v>
      </c>
      <c r="AC101" s="230"/>
      <c r="AD101" s="228">
        <v>3.8</v>
      </c>
      <c r="AE101" s="228">
        <v>4.9000000000000004</v>
      </c>
      <c r="AF101" s="228">
        <v>5.3</v>
      </c>
      <c r="AG101" s="228">
        <v>4.9000000000000004</v>
      </c>
      <c r="AH101" s="228">
        <v>2</v>
      </c>
      <c r="AI101" s="228">
        <v>1.8</v>
      </c>
    </row>
    <row r="102" spans="1:35" ht="14.45" x14ac:dyDescent="0.35">
      <c r="A102" s="224">
        <v>39172</v>
      </c>
      <c r="B102" s="228">
        <v>3.2</v>
      </c>
      <c r="C102" s="229">
        <v>3.6</v>
      </c>
      <c r="D102" s="229">
        <v>4.5999999999999996</v>
      </c>
      <c r="E102" s="229">
        <v>4.0999999999999996</v>
      </c>
      <c r="F102" s="229">
        <v>2.9</v>
      </c>
      <c r="G102" s="229">
        <v>2.2999999999999998</v>
      </c>
      <c r="H102" s="230"/>
      <c r="I102" s="228">
        <v>3.1</v>
      </c>
      <c r="J102" s="228">
        <v>3.5</v>
      </c>
      <c r="K102" s="231">
        <v>4.7</v>
      </c>
      <c r="L102" s="231">
        <v>4</v>
      </c>
      <c r="M102" s="228">
        <v>3.1</v>
      </c>
      <c r="N102" s="228">
        <v>2.4</v>
      </c>
      <c r="O102" s="230"/>
      <c r="P102" s="228">
        <v>3.6</v>
      </c>
      <c r="Q102" s="228">
        <v>4.3</v>
      </c>
      <c r="R102" s="228">
        <v>5.8</v>
      </c>
      <c r="S102" s="228">
        <v>4.8</v>
      </c>
      <c r="T102" s="228">
        <v>2.1</v>
      </c>
      <c r="U102" s="228">
        <v>1.6</v>
      </c>
      <c r="V102" s="230"/>
      <c r="W102" s="228">
        <v>3.8</v>
      </c>
      <c r="X102" s="228">
        <v>4.4000000000000004</v>
      </c>
      <c r="Y102" s="228">
        <v>4.5</v>
      </c>
      <c r="Z102" s="228">
        <v>4.4000000000000004</v>
      </c>
      <c r="AA102" s="228">
        <v>2.8</v>
      </c>
      <c r="AB102" s="228" t="s">
        <v>199</v>
      </c>
      <c r="AC102" s="230"/>
      <c r="AD102" s="228">
        <v>3.7</v>
      </c>
      <c r="AE102" s="228">
        <v>4.9000000000000004</v>
      </c>
      <c r="AF102" s="228">
        <v>5.2</v>
      </c>
      <c r="AG102" s="228">
        <v>4.9000000000000004</v>
      </c>
      <c r="AH102" s="228">
        <v>2</v>
      </c>
      <c r="AI102" s="228">
        <v>1.9</v>
      </c>
    </row>
    <row r="103" spans="1:35" ht="14.45" x14ac:dyDescent="0.35">
      <c r="A103" s="224">
        <v>39202</v>
      </c>
      <c r="B103" s="228">
        <v>3.5</v>
      </c>
      <c r="C103" s="229">
        <v>3.9</v>
      </c>
      <c r="D103" s="229">
        <v>4.8</v>
      </c>
      <c r="E103" s="229">
        <v>4.2</v>
      </c>
      <c r="F103" s="229">
        <v>2.8</v>
      </c>
      <c r="G103" s="229">
        <v>2.2000000000000002</v>
      </c>
      <c r="H103" s="230"/>
      <c r="I103" s="228">
        <v>3.4</v>
      </c>
      <c r="J103" s="228">
        <v>3.8</v>
      </c>
      <c r="K103" s="231">
        <v>4.9000000000000004</v>
      </c>
      <c r="L103" s="231">
        <v>4.2</v>
      </c>
      <c r="M103" s="228">
        <v>2.8</v>
      </c>
      <c r="N103" s="228">
        <v>2.2000000000000002</v>
      </c>
      <c r="O103" s="230"/>
      <c r="P103" s="228">
        <v>3.9</v>
      </c>
      <c r="Q103" s="228">
        <v>4.7</v>
      </c>
      <c r="R103" s="228">
        <v>5.9</v>
      </c>
      <c r="S103" s="228">
        <v>5.4</v>
      </c>
      <c r="T103" s="228">
        <v>2</v>
      </c>
      <c r="U103" s="228">
        <v>1.6</v>
      </c>
      <c r="V103" s="230"/>
      <c r="W103" s="228">
        <v>3.7</v>
      </c>
      <c r="X103" s="228">
        <v>4.3</v>
      </c>
      <c r="Y103" s="228">
        <v>4.7</v>
      </c>
      <c r="Z103" s="228">
        <v>4.5</v>
      </c>
      <c r="AA103" s="228">
        <v>2.8</v>
      </c>
      <c r="AB103" s="228" t="s">
        <v>199</v>
      </c>
      <c r="AC103" s="230"/>
      <c r="AD103" s="228">
        <v>3.8</v>
      </c>
      <c r="AE103" s="228">
        <v>4.8</v>
      </c>
      <c r="AF103" s="228">
        <v>5.7</v>
      </c>
      <c r="AG103" s="228">
        <v>4.8</v>
      </c>
      <c r="AH103" s="228">
        <v>2</v>
      </c>
      <c r="AI103" s="228">
        <v>1.7</v>
      </c>
    </row>
    <row r="104" spans="1:35" ht="14.45" x14ac:dyDescent="0.35">
      <c r="A104" s="224">
        <v>39233</v>
      </c>
      <c r="B104" s="228">
        <v>3.5</v>
      </c>
      <c r="C104" s="229">
        <v>4</v>
      </c>
      <c r="D104" s="229">
        <v>4.8</v>
      </c>
      <c r="E104" s="229">
        <v>4.3</v>
      </c>
      <c r="F104" s="229">
        <v>2.8</v>
      </c>
      <c r="G104" s="229">
        <v>3.1</v>
      </c>
      <c r="H104" s="230"/>
      <c r="I104" s="228">
        <v>3.4</v>
      </c>
      <c r="J104" s="228">
        <v>3.9</v>
      </c>
      <c r="K104" s="231">
        <v>4.9000000000000004</v>
      </c>
      <c r="L104" s="231">
        <v>4.4000000000000004</v>
      </c>
      <c r="M104" s="228">
        <v>2.8</v>
      </c>
      <c r="N104" s="228">
        <v>2.1</v>
      </c>
      <c r="O104" s="230"/>
      <c r="P104" s="228">
        <v>3.7</v>
      </c>
      <c r="Q104" s="228">
        <v>5</v>
      </c>
      <c r="R104" s="228">
        <v>5.9</v>
      </c>
      <c r="S104" s="228">
        <v>5.4</v>
      </c>
      <c r="T104" s="228">
        <v>2</v>
      </c>
      <c r="U104" s="228">
        <v>1.6</v>
      </c>
      <c r="V104" s="230"/>
      <c r="W104" s="228">
        <v>3.8</v>
      </c>
      <c r="X104" s="228">
        <v>4.3</v>
      </c>
      <c r="Y104" s="228">
        <v>4.5999999999999996</v>
      </c>
      <c r="Z104" s="228">
        <v>4.4000000000000004</v>
      </c>
      <c r="AA104" s="228">
        <v>2.6</v>
      </c>
      <c r="AB104" s="228" t="s">
        <v>199</v>
      </c>
      <c r="AC104" s="230"/>
      <c r="AD104" s="228">
        <v>3.9</v>
      </c>
      <c r="AE104" s="228">
        <v>4.5999999999999996</v>
      </c>
      <c r="AF104" s="228">
        <v>5.6</v>
      </c>
      <c r="AG104" s="228">
        <v>4.5999999999999996</v>
      </c>
      <c r="AH104" s="228">
        <v>1.9</v>
      </c>
      <c r="AI104" s="228">
        <v>1.7</v>
      </c>
    </row>
    <row r="105" spans="1:35" ht="14.45" x14ac:dyDescent="0.35">
      <c r="A105" s="224">
        <v>39263</v>
      </c>
      <c r="B105" s="228">
        <v>3.6</v>
      </c>
      <c r="C105" s="229">
        <v>4.2</v>
      </c>
      <c r="D105" s="229">
        <v>5</v>
      </c>
      <c r="E105" s="229">
        <v>4.7</v>
      </c>
      <c r="F105" s="229">
        <v>2.5</v>
      </c>
      <c r="G105" s="229">
        <v>2.2000000000000002</v>
      </c>
      <c r="H105" s="230"/>
      <c r="I105" s="228">
        <v>3.6</v>
      </c>
      <c r="J105" s="228">
        <v>4.2</v>
      </c>
      <c r="K105" s="231">
        <v>5.0999999999999996</v>
      </c>
      <c r="L105" s="231">
        <v>4.8</v>
      </c>
      <c r="M105" s="228">
        <v>2.5</v>
      </c>
      <c r="N105" s="228">
        <v>2.2000000000000002</v>
      </c>
      <c r="O105" s="230"/>
      <c r="P105" s="228">
        <v>4.4000000000000004</v>
      </c>
      <c r="Q105" s="228">
        <v>5.4</v>
      </c>
      <c r="R105" s="228">
        <v>6.3</v>
      </c>
      <c r="S105" s="228">
        <v>6.2</v>
      </c>
      <c r="T105" s="228">
        <v>1.7</v>
      </c>
      <c r="U105" s="228">
        <v>1.4</v>
      </c>
      <c r="V105" s="230"/>
      <c r="W105" s="228">
        <v>3.6</v>
      </c>
      <c r="X105" s="228">
        <v>4.4000000000000004</v>
      </c>
      <c r="Y105" s="228">
        <v>4.8</v>
      </c>
      <c r="Z105" s="228">
        <v>4.4000000000000004</v>
      </c>
      <c r="AA105" s="228">
        <v>2.6</v>
      </c>
      <c r="AB105" s="228" t="s">
        <v>199</v>
      </c>
      <c r="AC105" s="230"/>
      <c r="AD105" s="228">
        <v>3.6</v>
      </c>
      <c r="AE105" s="228">
        <v>5.3</v>
      </c>
      <c r="AF105" s="228">
        <v>6.3</v>
      </c>
      <c r="AG105" s="228">
        <v>5.3</v>
      </c>
      <c r="AH105" s="228">
        <v>1.9</v>
      </c>
      <c r="AI105" s="228">
        <v>1.8</v>
      </c>
    </row>
    <row r="106" spans="1:35" ht="14.45" x14ac:dyDescent="0.35">
      <c r="A106" s="224">
        <v>39294</v>
      </c>
      <c r="B106" s="228">
        <v>3.8</v>
      </c>
      <c r="C106" s="229">
        <v>4.4000000000000004</v>
      </c>
      <c r="D106" s="229">
        <v>5.0999999999999996</v>
      </c>
      <c r="E106" s="229">
        <v>4.7</v>
      </c>
      <c r="F106" s="229">
        <v>2.6</v>
      </c>
      <c r="G106" s="229">
        <v>2.2000000000000002</v>
      </c>
      <c r="H106" s="230"/>
      <c r="I106" s="228">
        <v>3.6</v>
      </c>
      <c r="J106" s="228">
        <v>4.2</v>
      </c>
      <c r="K106" s="231">
        <v>5.3</v>
      </c>
      <c r="L106" s="231">
        <v>4.7</v>
      </c>
      <c r="M106" s="228">
        <v>2.7</v>
      </c>
      <c r="N106" s="228">
        <v>2.2000000000000002</v>
      </c>
      <c r="O106" s="230"/>
      <c r="P106" s="228">
        <v>4.3</v>
      </c>
      <c r="Q106" s="228">
        <v>5.4</v>
      </c>
      <c r="R106" s="228">
        <v>6.4</v>
      </c>
      <c r="S106" s="228">
        <v>6</v>
      </c>
      <c r="T106" s="228">
        <v>1.9</v>
      </c>
      <c r="U106" s="228">
        <v>1.3</v>
      </c>
      <c r="V106" s="230"/>
      <c r="W106" s="228">
        <v>3.9</v>
      </c>
      <c r="X106" s="228">
        <v>4.4000000000000004</v>
      </c>
      <c r="Y106" s="228">
        <v>4.5999999999999996</v>
      </c>
      <c r="Z106" s="228">
        <v>4.4000000000000004</v>
      </c>
      <c r="AA106" s="228">
        <v>2.4</v>
      </c>
      <c r="AB106" s="228" t="s">
        <v>199</v>
      </c>
      <c r="AC106" s="230"/>
      <c r="AD106" s="228">
        <v>3.9</v>
      </c>
      <c r="AE106" s="228">
        <v>4.9000000000000004</v>
      </c>
      <c r="AF106" s="228">
        <v>4.9000000000000004</v>
      </c>
      <c r="AG106" s="228">
        <v>4.9000000000000004</v>
      </c>
      <c r="AH106" s="228">
        <v>2.2000000000000002</v>
      </c>
      <c r="AI106" s="228">
        <v>2</v>
      </c>
    </row>
    <row r="107" spans="1:35" ht="14.45" x14ac:dyDescent="0.35">
      <c r="A107" s="224">
        <v>39325</v>
      </c>
      <c r="B107" s="228">
        <v>3.5</v>
      </c>
      <c r="C107" s="229">
        <v>4.2</v>
      </c>
      <c r="D107" s="229">
        <v>5.2</v>
      </c>
      <c r="E107" s="229">
        <v>4.9000000000000004</v>
      </c>
      <c r="F107" s="229">
        <v>2.5</v>
      </c>
      <c r="G107" s="229">
        <v>2.2000000000000002</v>
      </c>
      <c r="H107" s="230"/>
      <c r="I107" s="228">
        <v>3.4</v>
      </c>
      <c r="J107" s="228">
        <v>4.0999999999999996</v>
      </c>
      <c r="K107" s="231">
        <v>5.3</v>
      </c>
      <c r="L107" s="231">
        <v>5.0999999999999996</v>
      </c>
      <c r="M107" s="228">
        <v>2.6</v>
      </c>
      <c r="N107" s="228">
        <v>2.5</v>
      </c>
      <c r="O107" s="230"/>
      <c r="P107" s="228">
        <v>3.9</v>
      </c>
      <c r="Q107" s="228">
        <v>4.7</v>
      </c>
      <c r="R107" s="228">
        <v>6</v>
      </c>
      <c r="S107" s="228">
        <v>5.0999999999999996</v>
      </c>
      <c r="T107" s="228">
        <v>1.9</v>
      </c>
      <c r="U107" s="228">
        <v>1.7</v>
      </c>
      <c r="V107" s="230"/>
      <c r="W107" s="228">
        <v>3.8</v>
      </c>
      <c r="X107" s="228">
        <v>4.5999999999999996</v>
      </c>
      <c r="Y107" s="228">
        <v>5.2</v>
      </c>
      <c r="Z107" s="228">
        <v>4.5999999999999996</v>
      </c>
      <c r="AA107" s="228">
        <v>2.6</v>
      </c>
      <c r="AB107" s="228" t="s">
        <v>199</v>
      </c>
      <c r="AC107" s="230"/>
      <c r="AD107" s="228">
        <v>4</v>
      </c>
      <c r="AE107" s="228">
        <v>5.7</v>
      </c>
      <c r="AF107" s="228">
        <v>6</v>
      </c>
      <c r="AG107" s="228">
        <v>5.7</v>
      </c>
      <c r="AH107" s="228">
        <v>2</v>
      </c>
      <c r="AI107" s="228">
        <v>1.6</v>
      </c>
    </row>
    <row r="108" spans="1:35" ht="14.45" x14ac:dyDescent="0.35">
      <c r="A108" s="224">
        <v>39355</v>
      </c>
      <c r="B108" s="228">
        <v>3.6</v>
      </c>
      <c r="C108" s="229">
        <v>4</v>
      </c>
      <c r="D108" s="229">
        <v>5</v>
      </c>
      <c r="E108" s="229">
        <v>4.3</v>
      </c>
      <c r="F108" s="229">
        <v>2.6</v>
      </c>
      <c r="G108" s="229">
        <v>2.1</v>
      </c>
      <c r="H108" s="230"/>
      <c r="I108" s="228">
        <v>3.5</v>
      </c>
      <c r="J108" s="228">
        <v>3.7</v>
      </c>
      <c r="K108" s="231">
        <v>4.9000000000000004</v>
      </c>
      <c r="L108" s="231">
        <v>4.2</v>
      </c>
      <c r="M108" s="228">
        <v>2.7</v>
      </c>
      <c r="N108" s="228">
        <v>2.2000000000000002</v>
      </c>
      <c r="O108" s="230"/>
      <c r="P108" s="228">
        <v>4.0999999999999996</v>
      </c>
      <c r="Q108" s="228">
        <v>4.5999999999999996</v>
      </c>
      <c r="R108" s="228">
        <v>6.3</v>
      </c>
      <c r="S108" s="228">
        <v>5.3</v>
      </c>
      <c r="T108" s="228">
        <v>1.8</v>
      </c>
      <c r="U108" s="228">
        <v>1.2</v>
      </c>
      <c r="V108" s="230"/>
      <c r="W108" s="228">
        <v>4.0999999999999996</v>
      </c>
      <c r="X108" s="228">
        <v>5.2</v>
      </c>
      <c r="Y108" s="228">
        <v>5.9</v>
      </c>
      <c r="Z108" s="228">
        <v>5.2</v>
      </c>
      <c r="AA108" s="228">
        <v>2.2000000000000002</v>
      </c>
      <c r="AB108" s="228" t="s">
        <v>199</v>
      </c>
      <c r="AC108" s="230"/>
      <c r="AD108" s="228">
        <v>4.2</v>
      </c>
      <c r="AE108" s="228">
        <v>6</v>
      </c>
      <c r="AF108" s="228">
        <v>6.5</v>
      </c>
      <c r="AG108" s="228">
        <v>6</v>
      </c>
      <c r="AH108" s="228">
        <v>1.8</v>
      </c>
      <c r="AI108" s="228">
        <v>1.7</v>
      </c>
    </row>
    <row r="109" spans="1:35" ht="14.45" x14ac:dyDescent="0.35">
      <c r="A109" s="224">
        <v>39386</v>
      </c>
      <c r="B109" s="228">
        <v>3.7</v>
      </c>
      <c r="C109" s="229">
        <v>3.6</v>
      </c>
      <c r="D109" s="229">
        <v>5.2</v>
      </c>
      <c r="E109" s="229">
        <v>4.5</v>
      </c>
      <c r="F109" s="229">
        <v>2.9</v>
      </c>
      <c r="G109" s="229">
        <v>2</v>
      </c>
      <c r="H109" s="230"/>
      <c r="I109" s="228">
        <v>3.6</v>
      </c>
      <c r="J109" s="228">
        <v>3.7</v>
      </c>
      <c r="K109" s="231">
        <v>4.7</v>
      </c>
      <c r="L109" s="231">
        <v>4.5</v>
      </c>
      <c r="M109" s="228">
        <v>3.1</v>
      </c>
      <c r="N109" s="228">
        <v>2.4</v>
      </c>
      <c r="O109" s="230"/>
      <c r="P109" s="228">
        <v>4.4000000000000004</v>
      </c>
      <c r="Q109" s="228">
        <v>4.5999999999999996</v>
      </c>
      <c r="R109" s="228">
        <v>6.3</v>
      </c>
      <c r="S109" s="228">
        <v>5.7</v>
      </c>
      <c r="T109" s="228">
        <v>2.2000000000000002</v>
      </c>
      <c r="U109" s="228">
        <v>1.7</v>
      </c>
      <c r="V109" s="230"/>
      <c r="W109" s="228">
        <v>3.9</v>
      </c>
      <c r="X109" s="228">
        <v>4.0999999999999996</v>
      </c>
      <c r="Y109" s="228">
        <v>4.7</v>
      </c>
      <c r="Z109" s="228">
        <v>4.3</v>
      </c>
      <c r="AA109" s="228">
        <v>2.8</v>
      </c>
      <c r="AB109" s="228" t="s">
        <v>199</v>
      </c>
      <c r="AC109" s="230"/>
      <c r="AD109" s="228">
        <v>4.0999999999999996</v>
      </c>
      <c r="AE109" s="228">
        <v>4.5999999999999996</v>
      </c>
      <c r="AF109" s="228">
        <v>5.5</v>
      </c>
      <c r="AG109" s="228">
        <v>5</v>
      </c>
      <c r="AH109" s="228">
        <v>2</v>
      </c>
      <c r="AI109" s="228">
        <v>1.8</v>
      </c>
    </row>
    <row r="110" spans="1:35" ht="14.45" x14ac:dyDescent="0.35">
      <c r="A110" s="224">
        <v>39416</v>
      </c>
      <c r="B110" s="228">
        <v>4.0999999999999996</v>
      </c>
      <c r="C110" s="229">
        <v>4.2</v>
      </c>
      <c r="D110" s="229">
        <v>4.8</v>
      </c>
      <c r="E110" s="229">
        <v>4.5</v>
      </c>
      <c r="F110" s="229">
        <v>3.2</v>
      </c>
      <c r="G110" s="229">
        <v>2.4</v>
      </c>
      <c r="H110" s="230"/>
      <c r="I110" s="228">
        <v>4.3</v>
      </c>
      <c r="J110" s="228">
        <v>4.3</v>
      </c>
      <c r="K110" s="231">
        <v>5.2</v>
      </c>
      <c r="L110" s="231">
        <v>4.8</v>
      </c>
      <c r="M110" s="228">
        <v>3</v>
      </c>
      <c r="N110" s="228">
        <v>2.2000000000000002</v>
      </c>
      <c r="O110" s="230"/>
      <c r="P110" s="228">
        <v>5.3</v>
      </c>
      <c r="Q110" s="228">
        <v>5.3</v>
      </c>
      <c r="R110" s="228">
        <v>6.8</v>
      </c>
      <c r="S110" s="228">
        <v>5.9</v>
      </c>
      <c r="T110" s="228">
        <v>1.6</v>
      </c>
      <c r="U110" s="228">
        <v>1.2</v>
      </c>
      <c r="V110" s="230"/>
      <c r="W110" s="228">
        <v>3.7</v>
      </c>
      <c r="X110" s="228">
        <v>3.9</v>
      </c>
      <c r="Y110" s="228">
        <v>4.2</v>
      </c>
      <c r="Z110" s="228">
        <v>4.2</v>
      </c>
      <c r="AA110" s="228">
        <v>3.4</v>
      </c>
      <c r="AB110" s="228" t="s">
        <v>199</v>
      </c>
      <c r="AC110" s="230"/>
      <c r="AD110" s="228">
        <v>4</v>
      </c>
      <c r="AE110" s="228">
        <v>4.5999999999999996</v>
      </c>
      <c r="AF110" s="228">
        <v>5.2</v>
      </c>
      <c r="AG110" s="228">
        <v>5.2</v>
      </c>
      <c r="AH110" s="228">
        <v>2.1</v>
      </c>
      <c r="AI110" s="228">
        <v>2</v>
      </c>
    </row>
    <row r="111" spans="1:35" ht="14.45" x14ac:dyDescent="0.35">
      <c r="A111" s="224">
        <v>39447</v>
      </c>
      <c r="B111" s="228">
        <v>3.5</v>
      </c>
      <c r="C111" s="229">
        <v>3.9</v>
      </c>
      <c r="D111" s="229">
        <v>4.5</v>
      </c>
      <c r="E111" s="229">
        <v>4.4000000000000004</v>
      </c>
      <c r="F111" s="229">
        <v>2.9</v>
      </c>
      <c r="G111" s="229">
        <v>2.5</v>
      </c>
      <c r="H111" s="230"/>
      <c r="I111" s="228">
        <v>3.4</v>
      </c>
      <c r="J111" s="228">
        <v>3.8</v>
      </c>
      <c r="K111" s="231">
        <v>4.2</v>
      </c>
      <c r="L111" s="231">
        <v>4.2</v>
      </c>
      <c r="M111" s="228">
        <v>2.9</v>
      </c>
      <c r="N111" s="228">
        <v>2.5</v>
      </c>
      <c r="O111" s="230"/>
      <c r="P111" s="228">
        <v>5.0999999999999996</v>
      </c>
      <c r="Q111" s="228">
        <v>5.0999999999999996</v>
      </c>
      <c r="R111" s="228">
        <v>5.8</v>
      </c>
      <c r="S111" s="228">
        <v>5.8</v>
      </c>
      <c r="T111" s="228">
        <v>2</v>
      </c>
      <c r="U111" s="228">
        <v>1.7</v>
      </c>
      <c r="V111" s="230"/>
      <c r="W111" s="228">
        <v>3.7</v>
      </c>
      <c r="X111" s="228">
        <v>4.2</v>
      </c>
      <c r="Y111" s="228">
        <v>5.2</v>
      </c>
      <c r="Z111" s="228">
        <v>4.7</v>
      </c>
      <c r="AA111" s="228">
        <v>3</v>
      </c>
      <c r="AB111" s="228" t="s">
        <v>199</v>
      </c>
      <c r="AC111" s="230"/>
      <c r="AD111" s="228">
        <v>3.4</v>
      </c>
      <c r="AE111" s="228">
        <v>4</v>
      </c>
      <c r="AF111" s="228">
        <v>5.3</v>
      </c>
      <c r="AG111" s="228">
        <v>4.5999999999999996</v>
      </c>
      <c r="AH111" s="228">
        <v>2</v>
      </c>
      <c r="AI111" s="228">
        <v>2</v>
      </c>
    </row>
    <row r="112" spans="1:35" ht="14.45" x14ac:dyDescent="0.35">
      <c r="A112" s="224">
        <v>39478</v>
      </c>
      <c r="B112" s="228">
        <v>3.6</v>
      </c>
      <c r="C112" s="229">
        <v>4.0999999999999996</v>
      </c>
      <c r="D112" s="229">
        <v>4.8</v>
      </c>
      <c r="E112" s="229">
        <v>4.5</v>
      </c>
      <c r="F112" s="229">
        <v>3.2</v>
      </c>
      <c r="G112" s="229">
        <v>2.2000000000000002</v>
      </c>
      <c r="H112" s="230"/>
      <c r="I112" s="228">
        <v>3.3</v>
      </c>
      <c r="J112" s="228">
        <v>3.3</v>
      </c>
      <c r="K112" s="231">
        <v>4.4000000000000004</v>
      </c>
      <c r="L112" s="231">
        <v>4.3</v>
      </c>
      <c r="M112" s="228">
        <v>3.4</v>
      </c>
      <c r="N112" s="228">
        <v>2.7</v>
      </c>
      <c r="O112" s="230"/>
      <c r="P112" s="228">
        <v>4.9000000000000004</v>
      </c>
      <c r="Q112" s="228">
        <v>4.9000000000000004</v>
      </c>
      <c r="R112" s="228">
        <v>6.8</v>
      </c>
      <c r="S112" s="228">
        <v>6.6</v>
      </c>
      <c r="T112" s="228">
        <v>1.4</v>
      </c>
      <c r="U112" s="228">
        <v>1.2</v>
      </c>
      <c r="V112" s="230"/>
      <c r="W112" s="228">
        <v>4.2</v>
      </c>
      <c r="X112" s="228">
        <v>5.2</v>
      </c>
      <c r="Y112" s="228">
        <v>5.5</v>
      </c>
      <c r="Z112" s="228">
        <v>5.2</v>
      </c>
      <c r="AA112" s="228">
        <v>2.8</v>
      </c>
      <c r="AB112" s="228" t="s">
        <v>199</v>
      </c>
      <c r="AC112" s="230"/>
      <c r="AD112" s="228">
        <v>3.8</v>
      </c>
      <c r="AE112" s="228">
        <v>4.8</v>
      </c>
      <c r="AF112" s="228">
        <v>4.8</v>
      </c>
      <c r="AG112" s="228">
        <v>4.8</v>
      </c>
      <c r="AH112" s="228">
        <v>2.2000000000000002</v>
      </c>
      <c r="AI112" s="228">
        <v>2</v>
      </c>
    </row>
    <row r="113" spans="1:35" ht="14.45" x14ac:dyDescent="0.35">
      <c r="A113" s="224">
        <v>39507</v>
      </c>
      <c r="B113" s="228">
        <v>3.2</v>
      </c>
      <c r="C113" s="229">
        <v>3.8</v>
      </c>
      <c r="D113" s="229">
        <v>4.5</v>
      </c>
      <c r="E113" s="229">
        <v>4</v>
      </c>
      <c r="F113" s="229">
        <v>3.3</v>
      </c>
      <c r="G113" s="229">
        <v>2.9</v>
      </c>
      <c r="H113" s="230"/>
      <c r="I113" s="228">
        <v>2.8</v>
      </c>
      <c r="J113" s="228">
        <v>3</v>
      </c>
      <c r="K113" s="231">
        <v>4.2</v>
      </c>
      <c r="L113" s="231">
        <v>3.4</v>
      </c>
      <c r="M113" s="228">
        <v>3.3</v>
      </c>
      <c r="N113" s="228">
        <v>3.1</v>
      </c>
      <c r="O113" s="230"/>
      <c r="P113" s="228">
        <v>3.2</v>
      </c>
      <c r="Q113" s="228">
        <v>3.5</v>
      </c>
      <c r="R113" s="228">
        <v>4.9000000000000004</v>
      </c>
      <c r="S113" s="228">
        <v>4.3</v>
      </c>
      <c r="T113" s="228">
        <v>2</v>
      </c>
      <c r="U113" s="228">
        <v>1.7</v>
      </c>
      <c r="V113" s="230"/>
      <c r="W113" s="228">
        <v>3.7</v>
      </c>
      <c r="X113" s="228">
        <v>5</v>
      </c>
      <c r="Y113" s="228">
        <v>5</v>
      </c>
      <c r="Z113" s="228">
        <v>5</v>
      </c>
      <c r="AA113" s="228">
        <v>3.6</v>
      </c>
      <c r="AB113" s="228" t="s">
        <v>199</v>
      </c>
      <c r="AC113" s="230"/>
      <c r="AD113" s="228">
        <v>3.9</v>
      </c>
      <c r="AE113" s="228">
        <v>5.4</v>
      </c>
      <c r="AF113" s="228">
        <v>5.4</v>
      </c>
      <c r="AG113" s="228">
        <v>5.4</v>
      </c>
      <c r="AH113" s="228">
        <v>2.2999999999999998</v>
      </c>
      <c r="AI113" s="228">
        <v>2.2000000000000002</v>
      </c>
    </row>
    <row r="114" spans="1:35" ht="14.45" x14ac:dyDescent="0.35">
      <c r="A114" s="224">
        <v>39538</v>
      </c>
      <c r="B114" s="228">
        <v>3.1</v>
      </c>
      <c r="C114" s="229">
        <v>3.5</v>
      </c>
      <c r="D114" s="229">
        <v>4.4000000000000004</v>
      </c>
      <c r="E114" s="229">
        <v>3.8</v>
      </c>
      <c r="F114" s="229">
        <v>3.3</v>
      </c>
      <c r="G114" s="229">
        <v>3</v>
      </c>
      <c r="H114" s="230"/>
      <c r="I114" s="228">
        <v>3.1</v>
      </c>
      <c r="J114" s="228">
        <v>3.2</v>
      </c>
      <c r="K114" s="231">
        <v>4.7</v>
      </c>
      <c r="L114" s="231">
        <v>3.6</v>
      </c>
      <c r="M114" s="228">
        <v>2.8</v>
      </c>
      <c r="N114" s="228">
        <v>2.5</v>
      </c>
      <c r="O114" s="230"/>
      <c r="P114" s="228">
        <v>3.2</v>
      </c>
      <c r="Q114" s="228">
        <v>3.5</v>
      </c>
      <c r="R114" s="228">
        <v>4.9000000000000004</v>
      </c>
      <c r="S114" s="228">
        <v>4</v>
      </c>
      <c r="T114" s="228">
        <v>2</v>
      </c>
      <c r="U114" s="228">
        <v>1.7</v>
      </c>
      <c r="V114" s="230"/>
      <c r="W114" s="228">
        <v>2.9</v>
      </c>
      <c r="X114" s="228">
        <v>3.5</v>
      </c>
      <c r="Y114" s="228">
        <v>4</v>
      </c>
      <c r="Z114" s="228">
        <v>3.5</v>
      </c>
      <c r="AA114" s="228">
        <v>3.9</v>
      </c>
      <c r="AB114" s="228" t="s">
        <v>199</v>
      </c>
      <c r="AC114" s="230"/>
      <c r="AD114" s="228">
        <v>3</v>
      </c>
      <c r="AE114" s="228">
        <v>3</v>
      </c>
      <c r="AF114" s="228">
        <v>3.9</v>
      </c>
      <c r="AG114" s="228">
        <v>3</v>
      </c>
      <c r="AH114" s="228">
        <v>2.5</v>
      </c>
      <c r="AI114" s="228">
        <v>2.2000000000000002</v>
      </c>
    </row>
    <row r="115" spans="1:35" ht="14.45" x14ac:dyDescent="0.35">
      <c r="A115" s="224">
        <v>39568</v>
      </c>
      <c r="B115" s="228">
        <v>3</v>
      </c>
      <c r="C115" s="229">
        <v>3.1</v>
      </c>
      <c r="D115" s="229">
        <v>3.6</v>
      </c>
      <c r="E115" s="229">
        <v>3.1</v>
      </c>
      <c r="F115" s="229">
        <v>3.7</v>
      </c>
      <c r="G115" s="229">
        <v>2.9</v>
      </c>
      <c r="H115" s="230"/>
      <c r="I115" s="228">
        <v>3.1</v>
      </c>
      <c r="J115" s="228">
        <v>3.3</v>
      </c>
      <c r="K115" s="231">
        <v>3.5</v>
      </c>
      <c r="L115" s="231">
        <v>3.3</v>
      </c>
      <c r="M115" s="228">
        <v>2.8</v>
      </c>
      <c r="N115" s="228">
        <v>2.2000000000000002</v>
      </c>
      <c r="O115" s="230"/>
      <c r="P115" s="228">
        <v>3.3</v>
      </c>
      <c r="Q115" s="228">
        <v>3.7</v>
      </c>
      <c r="R115" s="228">
        <v>4.3</v>
      </c>
      <c r="S115" s="228">
        <v>3.7</v>
      </c>
      <c r="T115" s="228">
        <v>2.8</v>
      </c>
      <c r="U115" s="228">
        <v>2.2000000000000002</v>
      </c>
      <c r="V115" s="230"/>
      <c r="W115" s="228">
        <v>2.9</v>
      </c>
      <c r="X115" s="228">
        <v>2.9</v>
      </c>
      <c r="Y115" s="228">
        <v>3.7</v>
      </c>
      <c r="Z115" s="228">
        <v>2.9</v>
      </c>
      <c r="AA115" s="228">
        <v>3.6</v>
      </c>
      <c r="AB115" s="228" t="s">
        <v>199</v>
      </c>
      <c r="AC115" s="230"/>
      <c r="AD115" s="228">
        <v>2.7</v>
      </c>
      <c r="AE115" s="228">
        <v>2.7</v>
      </c>
      <c r="AF115" s="228">
        <v>4</v>
      </c>
      <c r="AG115" s="228">
        <v>2.7</v>
      </c>
      <c r="AH115" s="228">
        <v>3</v>
      </c>
      <c r="AI115" s="228">
        <v>2.6</v>
      </c>
    </row>
    <row r="116" spans="1:35" ht="14.45" x14ac:dyDescent="0.35">
      <c r="A116" s="224">
        <v>39599</v>
      </c>
      <c r="B116" s="228">
        <v>3</v>
      </c>
      <c r="C116" s="229">
        <v>3.2</v>
      </c>
      <c r="D116" s="229">
        <v>4.0999999999999996</v>
      </c>
      <c r="E116" s="229">
        <v>3.4</v>
      </c>
      <c r="F116" s="229">
        <v>3.6</v>
      </c>
      <c r="G116" s="229">
        <v>3</v>
      </c>
      <c r="H116" s="230"/>
      <c r="I116" s="228">
        <v>3</v>
      </c>
      <c r="J116" s="228">
        <v>3.4</v>
      </c>
      <c r="K116" s="231">
        <v>3.9</v>
      </c>
      <c r="L116" s="231">
        <v>3.7</v>
      </c>
      <c r="M116" s="228">
        <v>3.8</v>
      </c>
      <c r="N116" s="228">
        <v>3.2</v>
      </c>
      <c r="O116" s="230"/>
      <c r="P116" s="228">
        <v>3.3</v>
      </c>
      <c r="Q116" s="228">
        <v>3.7</v>
      </c>
      <c r="R116" s="228">
        <v>4.9000000000000004</v>
      </c>
      <c r="S116" s="228">
        <v>3.7</v>
      </c>
      <c r="T116" s="228">
        <v>3.1</v>
      </c>
      <c r="U116" s="228">
        <v>2.7</v>
      </c>
      <c r="V116" s="230"/>
      <c r="W116" s="228">
        <v>3</v>
      </c>
      <c r="X116" s="228">
        <v>3</v>
      </c>
      <c r="Y116" s="228">
        <v>4.3</v>
      </c>
      <c r="Z116" s="228">
        <v>3</v>
      </c>
      <c r="AA116" s="228">
        <v>3.3</v>
      </c>
      <c r="AB116" s="228" t="s">
        <v>199</v>
      </c>
      <c r="AC116" s="230"/>
      <c r="AD116" s="228">
        <v>2.9</v>
      </c>
      <c r="AE116" s="228">
        <v>2.9</v>
      </c>
      <c r="AF116" s="228">
        <v>4.5</v>
      </c>
      <c r="AG116" s="228">
        <v>2.9</v>
      </c>
      <c r="AH116" s="228">
        <v>2.4</v>
      </c>
      <c r="AI116" s="228">
        <v>2.1</v>
      </c>
    </row>
    <row r="117" spans="1:35" ht="14.45" x14ac:dyDescent="0.35">
      <c r="A117" s="224">
        <v>39629</v>
      </c>
      <c r="B117" s="228">
        <v>2.8</v>
      </c>
      <c r="C117" s="229">
        <v>2.9</v>
      </c>
      <c r="D117" s="229">
        <v>3.8</v>
      </c>
      <c r="E117" s="229">
        <v>3.2</v>
      </c>
      <c r="F117" s="229">
        <v>3.8</v>
      </c>
      <c r="G117" s="229">
        <v>3</v>
      </c>
      <c r="H117" s="230"/>
      <c r="I117" s="228">
        <v>2.7</v>
      </c>
      <c r="J117" s="228">
        <v>2.8</v>
      </c>
      <c r="K117" s="231">
        <v>3.6</v>
      </c>
      <c r="L117" s="231">
        <v>3.3</v>
      </c>
      <c r="M117" s="228">
        <v>4.0999999999999996</v>
      </c>
      <c r="N117" s="228">
        <v>3.4</v>
      </c>
      <c r="O117" s="230"/>
      <c r="P117" s="228">
        <v>3</v>
      </c>
      <c r="Q117" s="228">
        <v>3</v>
      </c>
      <c r="R117" s="228">
        <v>3.8</v>
      </c>
      <c r="S117" s="228">
        <v>3</v>
      </c>
      <c r="T117" s="228">
        <v>4.3</v>
      </c>
      <c r="U117" s="228">
        <v>3.1</v>
      </c>
      <c r="V117" s="230"/>
      <c r="W117" s="228">
        <v>3.1</v>
      </c>
      <c r="X117" s="228">
        <v>3.1</v>
      </c>
      <c r="Y117" s="228">
        <v>4.0999999999999996</v>
      </c>
      <c r="Z117" s="228">
        <v>3.1</v>
      </c>
      <c r="AA117" s="228">
        <v>3.4</v>
      </c>
      <c r="AB117" s="228" t="s">
        <v>199</v>
      </c>
      <c r="AC117" s="230"/>
      <c r="AD117" s="228">
        <v>2.9</v>
      </c>
      <c r="AE117" s="228">
        <v>2.9</v>
      </c>
      <c r="AF117" s="228">
        <v>4.5</v>
      </c>
      <c r="AG117" s="228">
        <v>2.9</v>
      </c>
      <c r="AH117" s="228">
        <v>2.4</v>
      </c>
      <c r="AI117" s="228">
        <v>2.1</v>
      </c>
    </row>
    <row r="118" spans="1:35" ht="14.45" x14ac:dyDescent="0.35">
      <c r="A118" s="224">
        <v>39660</v>
      </c>
      <c r="B118" s="228">
        <v>2.9</v>
      </c>
      <c r="C118" s="229">
        <v>3</v>
      </c>
      <c r="D118" s="229">
        <v>3.8</v>
      </c>
      <c r="E118" s="229">
        <v>3.3</v>
      </c>
      <c r="F118" s="229">
        <v>3.9</v>
      </c>
      <c r="G118" s="229">
        <v>3.1</v>
      </c>
      <c r="H118" s="230"/>
      <c r="I118" s="228">
        <v>2.7</v>
      </c>
      <c r="J118" s="228">
        <v>2.8</v>
      </c>
      <c r="K118" s="231">
        <v>3.6</v>
      </c>
      <c r="L118" s="231">
        <v>3.4</v>
      </c>
      <c r="M118" s="228">
        <v>4.2</v>
      </c>
      <c r="N118" s="228">
        <v>3.6</v>
      </c>
      <c r="O118" s="230"/>
      <c r="P118" s="228">
        <v>3.3</v>
      </c>
      <c r="Q118" s="228">
        <v>3.3</v>
      </c>
      <c r="R118" s="228">
        <v>3.9</v>
      </c>
      <c r="S118" s="228">
        <v>3.3</v>
      </c>
      <c r="T118" s="228">
        <v>3.8</v>
      </c>
      <c r="U118" s="228">
        <v>3.4</v>
      </c>
      <c r="V118" s="230"/>
      <c r="W118" s="228">
        <v>3.2</v>
      </c>
      <c r="X118" s="228">
        <v>3.2</v>
      </c>
      <c r="Y118" s="228">
        <v>4.0999999999999996</v>
      </c>
      <c r="Z118" s="228">
        <v>3.2</v>
      </c>
      <c r="AA118" s="228">
        <v>3.4</v>
      </c>
      <c r="AB118" s="228" t="s">
        <v>199</v>
      </c>
      <c r="AC118" s="230"/>
      <c r="AD118" s="228">
        <v>3</v>
      </c>
      <c r="AE118" s="228">
        <v>3</v>
      </c>
      <c r="AF118" s="228">
        <v>4.5</v>
      </c>
      <c r="AG118" s="228">
        <v>3</v>
      </c>
      <c r="AH118" s="228">
        <v>2.4</v>
      </c>
      <c r="AI118" s="228">
        <v>2.2000000000000002</v>
      </c>
    </row>
    <row r="119" spans="1:35" ht="14.45" x14ac:dyDescent="0.35">
      <c r="A119" s="224">
        <v>39691</v>
      </c>
      <c r="B119" s="228">
        <v>3.3</v>
      </c>
      <c r="C119" s="229">
        <v>3.3</v>
      </c>
      <c r="D119" s="229">
        <v>4</v>
      </c>
      <c r="E119" s="229">
        <v>3.6</v>
      </c>
      <c r="F119" s="229">
        <v>4.0999999999999996</v>
      </c>
      <c r="G119" s="229">
        <v>2.9</v>
      </c>
      <c r="H119" s="230"/>
      <c r="I119" s="228">
        <v>3.2</v>
      </c>
      <c r="J119" s="228">
        <v>3.3</v>
      </c>
      <c r="K119" s="231">
        <v>3.9</v>
      </c>
      <c r="L119" s="231">
        <v>3.9</v>
      </c>
      <c r="M119" s="228">
        <v>4.7</v>
      </c>
      <c r="N119" s="228">
        <v>3.3</v>
      </c>
      <c r="O119" s="230"/>
      <c r="P119" s="228">
        <v>3.7</v>
      </c>
      <c r="Q119" s="228">
        <v>3.9</v>
      </c>
      <c r="R119" s="228">
        <v>5.2</v>
      </c>
      <c r="S119" s="228">
        <v>4.5</v>
      </c>
      <c r="T119" s="228">
        <v>3.3</v>
      </c>
      <c r="U119" s="228">
        <v>2.6</v>
      </c>
      <c r="V119" s="230"/>
      <c r="W119" s="228">
        <v>3.3</v>
      </c>
      <c r="X119" s="228">
        <v>3.3</v>
      </c>
      <c r="Y119" s="228">
        <v>4.0999999999999996</v>
      </c>
      <c r="Z119" s="228">
        <v>3.3</v>
      </c>
      <c r="AA119" s="228">
        <v>3.6</v>
      </c>
      <c r="AB119" s="228" t="s">
        <v>199</v>
      </c>
      <c r="AC119" s="230"/>
      <c r="AD119" s="228">
        <v>3</v>
      </c>
      <c r="AE119" s="228">
        <v>3</v>
      </c>
      <c r="AF119" s="228">
        <v>4.5</v>
      </c>
      <c r="AG119" s="228">
        <v>3</v>
      </c>
      <c r="AH119" s="228">
        <v>2.4</v>
      </c>
      <c r="AI119" s="228">
        <v>2.2000000000000002</v>
      </c>
    </row>
    <row r="120" spans="1:35" ht="14.45" x14ac:dyDescent="0.35">
      <c r="A120" s="224">
        <v>39721</v>
      </c>
      <c r="B120" s="228">
        <v>3</v>
      </c>
      <c r="C120" s="229">
        <v>3.1</v>
      </c>
      <c r="D120" s="229">
        <v>4.3</v>
      </c>
      <c r="E120" s="229">
        <v>3.4</v>
      </c>
      <c r="F120" s="229">
        <v>3.5</v>
      </c>
      <c r="G120" s="229">
        <v>2.2999999999999998</v>
      </c>
      <c r="H120" s="230"/>
      <c r="I120" s="228">
        <v>2.8</v>
      </c>
      <c r="J120" s="228">
        <v>2.8</v>
      </c>
      <c r="K120" s="231">
        <v>4.2</v>
      </c>
      <c r="L120" s="231">
        <v>3.3</v>
      </c>
      <c r="M120" s="228">
        <v>3.7</v>
      </c>
      <c r="N120" s="228">
        <v>2</v>
      </c>
      <c r="O120" s="230"/>
      <c r="P120" s="228">
        <v>3.2</v>
      </c>
      <c r="Q120" s="228">
        <v>3.4</v>
      </c>
      <c r="R120" s="228">
        <v>4.5999999999999996</v>
      </c>
      <c r="S120" s="228">
        <v>3.4</v>
      </c>
      <c r="T120" s="228">
        <v>3.1</v>
      </c>
      <c r="U120" s="228">
        <v>2.2000000000000002</v>
      </c>
      <c r="V120" s="230"/>
      <c r="W120" s="228">
        <v>3.6</v>
      </c>
      <c r="X120" s="228">
        <v>3.6</v>
      </c>
      <c r="Y120" s="228">
        <v>4.5</v>
      </c>
      <c r="Z120" s="228">
        <v>3.6</v>
      </c>
      <c r="AA120" s="228">
        <v>3.1</v>
      </c>
      <c r="AB120" s="228" t="s">
        <v>199</v>
      </c>
      <c r="AC120" s="230"/>
      <c r="AD120" s="228">
        <v>3.5</v>
      </c>
      <c r="AE120" s="228">
        <v>3.5</v>
      </c>
      <c r="AF120" s="228">
        <v>4.7</v>
      </c>
      <c r="AG120" s="228">
        <v>3.5</v>
      </c>
      <c r="AH120" s="228">
        <v>2.6</v>
      </c>
      <c r="AI120" s="228">
        <v>2.4</v>
      </c>
    </row>
    <row r="121" spans="1:35" ht="14.45" x14ac:dyDescent="0.35">
      <c r="A121" s="224">
        <v>39752</v>
      </c>
      <c r="B121" s="228">
        <v>3</v>
      </c>
      <c r="C121" s="229">
        <v>3.1</v>
      </c>
      <c r="D121" s="229">
        <v>4.0999999999999996</v>
      </c>
      <c r="E121" s="229">
        <v>3.2</v>
      </c>
      <c r="F121" s="229">
        <v>3.5</v>
      </c>
      <c r="G121" s="229">
        <v>2.6</v>
      </c>
      <c r="H121" s="230"/>
      <c r="I121" s="228">
        <v>2.7</v>
      </c>
      <c r="J121" s="228">
        <v>2.8</v>
      </c>
      <c r="K121" s="231">
        <v>3.9</v>
      </c>
      <c r="L121" s="231">
        <v>3</v>
      </c>
      <c r="M121" s="228">
        <v>3.7</v>
      </c>
      <c r="N121" s="228">
        <v>2.2000000000000002</v>
      </c>
      <c r="O121" s="230"/>
      <c r="P121" s="228">
        <v>3.2</v>
      </c>
      <c r="Q121" s="228">
        <v>3.4</v>
      </c>
      <c r="R121" s="228">
        <v>4.5999999999999996</v>
      </c>
      <c r="S121" s="228">
        <v>3.4</v>
      </c>
      <c r="T121" s="228">
        <v>3.1</v>
      </c>
      <c r="U121" s="228">
        <v>2.2000000000000002</v>
      </c>
      <c r="V121" s="230"/>
      <c r="W121" s="228">
        <v>3.4</v>
      </c>
      <c r="X121" s="228">
        <v>3.4</v>
      </c>
      <c r="Y121" s="228">
        <v>4.3</v>
      </c>
      <c r="Z121" s="228">
        <v>3.4</v>
      </c>
      <c r="AA121" s="228">
        <v>3.2</v>
      </c>
      <c r="AB121" s="228" t="s">
        <v>199</v>
      </c>
      <c r="AC121" s="230"/>
      <c r="AD121" s="228">
        <v>3.5</v>
      </c>
      <c r="AE121" s="228">
        <v>3.5</v>
      </c>
      <c r="AF121" s="228">
        <v>4.7</v>
      </c>
      <c r="AG121" s="228">
        <v>3.5</v>
      </c>
      <c r="AH121" s="228">
        <v>2.6</v>
      </c>
      <c r="AI121" s="228">
        <v>2.2000000000000002</v>
      </c>
    </row>
    <row r="122" spans="1:35" ht="14.45" x14ac:dyDescent="0.35">
      <c r="A122" s="224">
        <v>39782</v>
      </c>
      <c r="B122" s="228">
        <v>3</v>
      </c>
      <c r="C122" s="229">
        <v>3</v>
      </c>
      <c r="D122" s="229">
        <v>3.9</v>
      </c>
      <c r="E122" s="229">
        <v>3.1</v>
      </c>
      <c r="F122" s="229">
        <v>3.5</v>
      </c>
      <c r="G122" s="229">
        <v>2.7</v>
      </c>
      <c r="H122" s="230"/>
      <c r="I122" s="228">
        <v>2.7</v>
      </c>
      <c r="J122" s="228">
        <v>2.8</v>
      </c>
      <c r="K122" s="231">
        <v>3.8</v>
      </c>
      <c r="L122" s="231">
        <v>2.9</v>
      </c>
      <c r="M122" s="228">
        <v>3.7</v>
      </c>
      <c r="N122" s="228">
        <v>2.5</v>
      </c>
      <c r="O122" s="230"/>
      <c r="P122" s="228">
        <v>3.2</v>
      </c>
      <c r="Q122" s="228">
        <v>3.4</v>
      </c>
      <c r="R122" s="228">
        <v>4.5999999999999996</v>
      </c>
      <c r="S122" s="228">
        <v>3.4</v>
      </c>
      <c r="T122" s="228">
        <v>3.1</v>
      </c>
      <c r="U122" s="228">
        <v>2.2000000000000002</v>
      </c>
      <c r="V122" s="230"/>
      <c r="W122" s="228">
        <v>3.3</v>
      </c>
      <c r="X122" s="228">
        <v>3.3</v>
      </c>
      <c r="Y122" s="228">
        <v>4.0999999999999996</v>
      </c>
      <c r="Z122" s="228">
        <v>3.3</v>
      </c>
      <c r="AA122" s="228">
        <v>3.3</v>
      </c>
      <c r="AB122" s="228" t="s">
        <v>199</v>
      </c>
      <c r="AC122" s="230"/>
      <c r="AD122" s="228">
        <v>3.3</v>
      </c>
      <c r="AE122" s="228">
        <v>3.3</v>
      </c>
      <c r="AF122" s="228">
        <v>4.4000000000000004</v>
      </c>
      <c r="AG122" s="228">
        <v>3.3</v>
      </c>
      <c r="AH122" s="228">
        <v>2.7</v>
      </c>
      <c r="AI122" s="228">
        <v>2.2999999999999998</v>
      </c>
    </row>
    <row r="123" spans="1:35" ht="14.45" x14ac:dyDescent="0.35">
      <c r="A123" s="224">
        <v>39813</v>
      </c>
      <c r="B123" s="228">
        <v>2.9</v>
      </c>
      <c r="C123" s="229">
        <v>2.9</v>
      </c>
      <c r="D123" s="229">
        <v>3.6</v>
      </c>
      <c r="E123" s="229">
        <v>3</v>
      </c>
      <c r="F123" s="229">
        <v>3.4</v>
      </c>
      <c r="G123" s="229">
        <v>2.8</v>
      </c>
      <c r="H123" s="230"/>
      <c r="I123" s="228">
        <v>2.4</v>
      </c>
      <c r="J123" s="228">
        <v>2.5</v>
      </c>
      <c r="K123" s="231">
        <v>3</v>
      </c>
      <c r="L123" s="231">
        <v>2.7</v>
      </c>
      <c r="M123" s="228">
        <v>3.4</v>
      </c>
      <c r="N123" s="228">
        <v>2.4</v>
      </c>
      <c r="O123" s="230"/>
      <c r="P123" s="228">
        <v>3.2</v>
      </c>
      <c r="Q123" s="228">
        <v>3.4</v>
      </c>
      <c r="R123" s="228">
        <v>4</v>
      </c>
      <c r="S123" s="228">
        <v>3.4</v>
      </c>
      <c r="T123" s="228">
        <v>3.2</v>
      </c>
      <c r="U123" s="228">
        <v>1.9</v>
      </c>
      <c r="V123" s="230"/>
      <c r="W123" s="228">
        <v>3.3</v>
      </c>
      <c r="X123" s="228">
        <v>3.3</v>
      </c>
      <c r="Y123" s="228">
        <v>4.0999999999999996</v>
      </c>
      <c r="Z123" s="228">
        <v>3.3</v>
      </c>
      <c r="AA123" s="228">
        <v>3.4</v>
      </c>
      <c r="AB123" s="228" t="s">
        <v>199</v>
      </c>
      <c r="AC123" s="230"/>
      <c r="AD123" s="228">
        <v>3.3</v>
      </c>
      <c r="AE123" s="228">
        <v>3.3</v>
      </c>
      <c r="AF123" s="228">
        <v>4.4000000000000004</v>
      </c>
      <c r="AG123" s="228">
        <v>3.3</v>
      </c>
      <c r="AH123" s="228">
        <v>2.7</v>
      </c>
      <c r="AI123" s="228">
        <v>2.2999999999999998</v>
      </c>
    </row>
    <row r="124" spans="1:35" ht="14.45" x14ac:dyDescent="0.35">
      <c r="A124" s="224">
        <v>39844</v>
      </c>
      <c r="B124" s="228">
        <v>2.8</v>
      </c>
      <c r="C124" s="229">
        <v>2.8</v>
      </c>
      <c r="D124" s="229">
        <v>3.6</v>
      </c>
      <c r="E124" s="229">
        <v>2.9</v>
      </c>
      <c r="F124" s="229">
        <v>3.3</v>
      </c>
      <c r="G124" s="229">
        <v>2.7</v>
      </c>
      <c r="H124" s="230"/>
      <c r="I124" s="228">
        <v>2.4</v>
      </c>
      <c r="J124" s="228">
        <v>2.4</v>
      </c>
      <c r="K124" s="231">
        <v>3</v>
      </c>
      <c r="L124" s="231">
        <v>2.5</v>
      </c>
      <c r="M124" s="228">
        <v>3</v>
      </c>
      <c r="N124" s="228">
        <v>2.2000000000000002</v>
      </c>
      <c r="O124" s="230"/>
      <c r="P124" s="228">
        <v>3.1</v>
      </c>
      <c r="Q124" s="228">
        <v>3.1</v>
      </c>
      <c r="R124" s="228">
        <v>4</v>
      </c>
      <c r="S124" s="228">
        <v>3.1</v>
      </c>
      <c r="T124" s="228">
        <v>2.7</v>
      </c>
      <c r="U124" s="228">
        <v>1.6</v>
      </c>
      <c r="V124" s="230"/>
      <c r="W124" s="228">
        <v>3.3</v>
      </c>
      <c r="X124" s="228">
        <v>3.3</v>
      </c>
      <c r="Y124" s="228">
        <v>4.0999999999999996</v>
      </c>
      <c r="Z124" s="228">
        <v>3.3</v>
      </c>
      <c r="AA124" s="228">
        <v>3.4</v>
      </c>
      <c r="AB124" s="228" t="s">
        <v>199</v>
      </c>
      <c r="AC124" s="230"/>
      <c r="AD124" s="228">
        <v>3.3</v>
      </c>
      <c r="AE124" s="228">
        <v>3.3</v>
      </c>
      <c r="AF124" s="228">
        <v>4.4000000000000004</v>
      </c>
      <c r="AG124" s="228">
        <v>3.3</v>
      </c>
      <c r="AH124" s="228">
        <v>2.7</v>
      </c>
      <c r="AI124" s="228">
        <v>2.2999999999999998</v>
      </c>
    </row>
    <row r="125" spans="1:35" ht="14.45" x14ac:dyDescent="0.35">
      <c r="A125" s="224">
        <v>39872</v>
      </c>
      <c r="B125" s="228">
        <v>2.7</v>
      </c>
      <c r="C125" s="229">
        <v>2.7</v>
      </c>
      <c r="D125" s="229">
        <v>3.5</v>
      </c>
      <c r="E125" s="229">
        <v>2.8</v>
      </c>
      <c r="F125" s="229">
        <v>3.4</v>
      </c>
      <c r="G125" s="229">
        <v>2.9</v>
      </c>
      <c r="H125" s="230"/>
      <c r="I125" s="228">
        <v>2</v>
      </c>
      <c r="J125" s="228">
        <v>2</v>
      </c>
      <c r="K125" s="231">
        <v>2.8</v>
      </c>
      <c r="L125" s="231">
        <v>2.2999999999999998</v>
      </c>
      <c r="M125" s="228">
        <v>3.4</v>
      </c>
      <c r="N125" s="228">
        <v>2.5</v>
      </c>
      <c r="O125" s="230"/>
      <c r="P125" s="228">
        <v>3.1</v>
      </c>
      <c r="Q125" s="228">
        <v>3.1</v>
      </c>
      <c r="R125" s="228">
        <v>4</v>
      </c>
      <c r="S125" s="228">
        <v>3.1</v>
      </c>
      <c r="T125" s="228">
        <v>2.7</v>
      </c>
      <c r="U125" s="228">
        <v>1.6</v>
      </c>
      <c r="V125" s="230"/>
      <c r="W125" s="228">
        <v>3.3</v>
      </c>
      <c r="X125" s="228">
        <v>3.3</v>
      </c>
      <c r="Y125" s="228">
        <v>4.0999999999999996</v>
      </c>
      <c r="Z125" s="228">
        <v>3.3</v>
      </c>
      <c r="AA125" s="228">
        <v>3.4</v>
      </c>
      <c r="AB125" s="228" t="s">
        <v>199</v>
      </c>
      <c r="AC125" s="230"/>
      <c r="AD125" s="228">
        <v>3.3</v>
      </c>
      <c r="AE125" s="228">
        <v>3.3</v>
      </c>
      <c r="AF125" s="228">
        <v>4.4000000000000004</v>
      </c>
      <c r="AG125" s="228">
        <v>3.3</v>
      </c>
      <c r="AH125" s="228">
        <v>2.7</v>
      </c>
      <c r="AI125" s="228">
        <v>2.2999999999999998</v>
      </c>
    </row>
    <row r="126" spans="1:35" ht="14.45" x14ac:dyDescent="0.35">
      <c r="A126" s="224">
        <v>39903</v>
      </c>
      <c r="B126" s="228">
        <v>3.2</v>
      </c>
      <c r="C126" s="229">
        <v>3.2</v>
      </c>
      <c r="D126" s="229">
        <v>4.0999999999999996</v>
      </c>
      <c r="E126" s="229">
        <v>3.4</v>
      </c>
      <c r="F126" s="229">
        <v>3.4</v>
      </c>
      <c r="G126" s="229">
        <v>2.5</v>
      </c>
      <c r="H126" s="230"/>
      <c r="I126" s="228">
        <v>3</v>
      </c>
      <c r="J126" s="228">
        <v>3</v>
      </c>
      <c r="K126" s="231">
        <v>4</v>
      </c>
      <c r="L126" s="231">
        <v>3.6</v>
      </c>
      <c r="M126" s="228">
        <v>3.3</v>
      </c>
      <c r="N126" s="228">
        <v>2</v>
      </c>
      <c r="O126" s="230"/>
      <c r="P126" s="228">
        <v>3.1</v>
      </c>
      <c r="Q126" s="228">
        <v>3.1</v>
      </c>
      <c r="R126" s="228">
        <v>4</v>
      </c>
      <c r="S126" s="228">
        <v>3.1</v>
      </c>
      <c r="T126" s="228">
        <v>2.7</v>
      </c>
      <c r="U126" s="228">
        <v>1.6</v>
      </c>
      <c r="V126" s="230"/>
      <c r="W126" s="228">
        <v>3.3</v>
      </c>
      <c r="X126" s="228">
        <v>3.3</v>
      </c>
      <c r="Y126" s="228">
        <v>4.0999999999999996</v>
      </c>
      <c r="Z126" s="228">
        <v>3.3</v>
      </c>
      <c r="AA126" s="228">
        <v>3.4</v>
      </c>
      <c r="AB126" s="228" t="s">
        <v>199</v>
      </c>
      <c r="AC126" s="230"/>
      <c r="AD126" s="228">
        <v>3.1</v>
      </c>
      <c r="AE126" s="228">
        <v>3.1</v>
      </c>
      <c r="AF126" s="228">
        <v>4</v>
      </c>
      <c r="AG126" s="228">
        <v>3.1</v>
      </c>
      <c r="AH126" s="228">
        <v>2.7</v>
      </c>
      <c r="AI126" s="228">
        <v>1.6</v>
      </c>
    </row>
    <row r="127" spans="1:35" ht="14.45" x14ac:dyDescent="0.35">
      <c r="A127" s="224">
        <v>39933</v>
      </c>
      <c r="B127" s="228">
        <v>2.8</v>
      </c>
      <c r="C127" s="229">
        <v>2.8</v>
      </c>
      <c r="D127" s="229">
        <v>3.9</v>
      </c>
      <c r="E127" s="229">
        <v>3.6</v>
      </c>
      <c r="F127" s="229">
        <v>3.6</v>
      </c>
      <c r="G127" s="229">
        <v>2.7</v>
      </c>
      <c r="H127" s="230"/>
      <c r="I127" s="228">
        <v>2.2000000000000002</v>
      </c>
      <c r="J127" s="228">
        <v>2.2999999999999998</v>
      </c>
      <c r="K127" s="231">
        <v>3.5</v>
      </c>
      <c r="L127" s="231">
        <v>3.1</v>
      </c>
      <c r="M127" s="228">
        <v>3.7</v>
      </c>
      <c r="N127" s="228">
        <v>2.2999999999999998</v>
      </c>
      <c r="O127" s="230"/>
      <c r="P127" s="228">
        <v>3.1</v>
      </c>
      <c r="Q127" s="228">
        <v>3.1</v>
      </c>
      <c r="R127" s="228">
        <v>4</v>
      </c>
      <c r="S127" s="228">
        <v>3.1</v>
      </c>
      <c r="T127" s="228">
        <v>2.7</v>
      </c>
      <c r="U127" s="228">
        <v>1.6</v>
      </c>
      <c r="V127" s="230"/>
      <c r="W127" s="228">
        <v>3.3</v>
      </c>
      <c r="X127" s="228">
        <v>3.3</v>
      </c>
      <c r="Y127" s="228">
        <v>4.4000000000000004</v>
      </c>
      <c r="Z127" s="228">
        <v>4.0999999999999996</v>
      </c>
      <c r="AA127" s="228">
        <v>3.1</v>
      </c>
      <c r="AB127" s="228" t="s">
        <v>199</v>
      </c>
      <c r="AC127" s="230"/>
      <c r="AD127" s="228">
        <v>3.3</v>
      </c>
      <c r="AE127" s="228">
        <v>3.3</v>
      </c>
      <c r="AF127" s="228">
        <v>4.4000000000000004</v>
      </c>
      <c r="AG127" s="228">
        <v>3.3</v>
      </c>
      <c r="AH127" s="228">
        <v>2.7</v>
      </c>
      <c r="AI127" s="228">
        <v>2.2999999999999998</v>
      </c>
    </row>
    <row r="128" spans="1:35" ht="14.45" x14ac:dyDescent="0.35">
      <c r="A128" s="224">
        <v>39964</v>
      </c>
      <c r="B128" s="228">
        <v>2.9</v>
      </c>
      <c r="C128" s="229">
        <v>2.9</v>
      </c>
      <c r="D128" s="229">
        <v>4.3</v>
      </c>
      <c r="E128" s="229">
        <v>3.8</v>
      </c>
      <c r="F128" s="229">
        <v>3.4</v>
      </c>
      <c r="G128" s="229">
        <v>2.2999999999999998</v>
      </c>
      <c r="H128" s="230"/>
      <c r="I128" s="228">
        <v>2.5</v>
      </c>
      <c r="J128" s="228">
        <v>2.5</v>
      </c>
      <c r="K128" s="231">
        <v>4</v>
      </c>
      <c r="L128" s="231">
        <v>3.5</v>
      </c>
      <c r="M128" s="228">
        <v>3.8</v>
      </c>
      <c r="N128" s="228">
        <v>2.2000000000000002</v>
      </c>
      <c r="O128" s="230"/>
      <c r="P128" s="228">
        <v>3.1</v>
      </c>
      <c r="Q128" s="228">
        <v>3.1</v>
      </c>
      <c r="R128" s="228">
        <v>4</v>
      </c>
      <c r="S128" s="228">
        <v>3.1</v>
      </c>
      <c r="T128" s="228">
        <v>2.7</v>
      </c>
      <c r="U128" s="228">
        <v>1.6</v>
      </c>
      <c r="V128" s="230"/>
      <c r="W128" s="228">
        <v>3.4</v>
      </c>
      <c r="X128" s="228">
        <v>3.4</v>
      </c>
      <c r="Y128" s="228">
        <v>4.5999999999999996</v>
      </c>
      <c r="Z128" s="228">
        <v>4.3</v>
      </c>
      <c r="AA128" s="228">
        <v>3</v>
      </c>
      <c r="AB128" s="228" t="s">
        <v>199</v>
      </c>
      <c r="AC128" s="230"/>
      <c r="AD128" s="228">
        <v>3.3</v>
      </c>
      <c r="AE128" s="228">
        <v>3.3</v>
      </c>
      <c r="AF128" s="228">
        <v>4.4000000000000004</v>
      </c>
      <c r="AG128" s="228">
        <v>3.3</v>
      </c>
      <c r="AH128" s="228">
        <v>2.7</v>
      </c>
      <c r="AI128" s="228">
        <v>2.2999999999999998</v>
      </c>
    </row>
    <row r="129" spans="1:35" ht="14.45" x14ac:dyDescent="0.35">
      <c r="A129" s="224">
        <v>39994</v>
      </c>
      <c r="B129" s="228">
        <v>3.2</v>
      </c>
      <c r="C129" s="229">
        <v>3.2</v>
      </c>
      <c r="D129" s="229">
        <v>4.4000000000000004</v>
      </c>
      <c r="E129" s="229">
        <v>3.8</v>
      </c>
      <c r="F129" s="229">
        <v>3.1</v>
      </c>
      <c r="G129" s="229">
        <v>2.5</v>
      </c>
      <c r="H129" s="230"/>
      <c r="I129" s="228">
        <v>3.1</v>
      </c>
      <c r="J129" s="228">
        <v>3.1</v>
      </c>
      <c r="K129" s="231">
        <v>4.2</v>
      </c>
      <c r="L129" s="231">
        <v>3.7</v>
      </c>
      <c r="M129" s="228">
        <v>3.1</v>
      </c>
      <c r="N129" s="228">
        <v>2.7</v>
      </c>
      <c r="O129" s="230"/>
      <c r="P129" s="228">
        <v>2.9</v>
      </c>
      <c r="Q129" s="228">
        <v>2.9</v>
      </c>
      <c r="R129" s="228">
        <v>3.6</v>
      </c>
      <c r="S129" s="228">
        <v>2.9</v>
      </c>
      <c r="T129" s="228">
        <v>2.9</v>
      </c>
      <c r="U129" s="228">
        <v>1.6</v>
      </c>
      <c r="V129" s="230"/>
      <c r="W129" s="228">
        <v>3.3</v>
      </c>
      <c r="X129" s="228">
        <v>3.3</v>
      </c>
      <c r="Y129" s="228">
        <v>4.7</v>
      </c>
      <c r="Z129" s="228">
        <v>4</v>
      </c>
      <c r="AA129" s="228">
        <v>3.1</v>
      </c>
      <c r="AB129" s="228" t="s">
        <v>199</v>
      </c>
      <c r="AC129" s="230"/>
      <c r="AD129" s="228">
        <v>3.3</v>
      </c>
      <c r="AE129" s="228">
        <v>3.3</v>
      </c>
      <c r="AF129" s="228">
        <v>4.4000000000000004</v>
      </c>
      <c r="AG129" s="228">
        <v>3.3</v>
      </c>
      <c r="AH129" s="228">
        <v>2.7</v>
      </c>
      <c r="AI129" s="228">
        <v>2.2999999999999998</v>
      </c>
    </row>
    <row r="130" spans="1:35" ht="14.45" x14ac:dyDescent="0.35">
      <c r="A130" s="224">
        <v>40025</v>
      </c>
      <c r="B130" s="228">
        <v>2.9</v>
      </c>
      <c r="C130" s="229">
        <v>2.9</v>
      </c>
      <c r="D130" s="229">
        <v>3.7</v>
      </c>
      <c r="E130" s="229">
        <v>3.2</v>
      </c>
      <c r="F130" s="229">
        <v>3.5</v>
      </c>
      <c r="G130" s="229">
        <v>2.5</v>
      </c>
      <c r="H130" s="230"/>
      <c r="I130" s="228">
        <v>2.8</v>
      </c>
      <c r="J130" s="228">
        <v>2.8</v>
      </c>
      <c r="K130" s="231">
        <v>3.4</v>
      </c>
      <c r="L130" s="231">
        <v>3.1</v>
      </c>
      <c r="M130" s="228">
        <v>3.4</v>
      </c>
      <c r="N130" s="228">
        <v>2.4</v>
      </c>
      <c r="O130" s="230"/>
      <c r="P130" s="228">
        <v>2.9</v>
      </c>
      <c r="Q130" s="228">
        <v>2.9</v>
      </c>
      <c r="R130" s="228">
        <v>3.6</v>
      </c>
      <c r="S130" s="228">
        <v>2.9</v>
      </c>
      <c r="T130" s="228">
        <v>2.9</v>
      </c>
      <c r="U130" s="228">
        <v>1.6</v>
      </c>
      <c r="V130" s="230"/>
      <c r="W130" s="228">
        <v>3</v>
      </c>
      <c r="X130" s="228">
        <v>3</v>
      </c>
      <c r="Y130" s="228">
        <v>4.0999999999999996</v>
      </c>
      <c r="Z130" s="228">
        <v>3.4</v>
      </c>
      <c r="AA130" s="228">
        <v>3.5</v>
      </c>
      <c r="AB130" s="228" t="s">
        <v>199</v>
      </c>
      <c r="AC130" s="230"/>
      <c r="AD130" s="228">
        <v>3.2</v>
      </c>
      <c r="AE130" s="228">
        <v>3.2</v>
      </c>
      <c r="AF130" s="228">
        <v>4</v>
      </c>
      <c r="AG130" s="228">
        <v>3.2</v>
      </c>
      <c r="AH130" s="228">
        <v>2.7</v>
      </c>
      <c r="AI130" s="228">
        <v>2.2999999999999998</v>
      </c>
    </row>
    <row r="131" spans="1:35" ht="14.45" x14ac:dyDescent="0.35">
      <c r="A131" s="224">
        <v>40056</v>
      </c>
      <c r="B131" s="228">
        <v>3</v>
      </c>
      <c r="C131" s="229">
        <v>3</v>
      </c>
      <c r="D131" s="229">
        <v>3.7</v>
      </c>
      <c r="E131" s="229">
        <v>3.2</v>
      </c>
      <c r="F131" s="229">
        <v>3.7</v>
      </c>
      <c r="G131" s="229">
        <v>2.7</v>
      </c>
      <c r="H131" s="230"/>
      <c r="I131" s="228">
        <v>3</v>
      </c>
      <c r="J131" s="228">
        <v>3</v>
      </c>
      <c r="K131" s="231">
        <v>3.4</v>
      </c>
      <c r="L131" s="231">
        <v>3</v>
      </c>
      <c r="M131" s="228">
        <v>3.9</v>
      </c>
      <c r="N131" s="228">
        <v>2.8</v>
      </c>
      <c r="O131" s="230"/>
      <c r="P131" s="228">
        <v>2.9</v>
      </c>
      <c r="Q131" s="228">
        <v>2.9</v>
      </c>
      <c r="R131" s="228">
        <v>3.6</v>
      </c>
      <c r="S131" s="228">
        <v>2.9</v>
      </c>
      <c r="T131" s="228">
        <v>2.9</v>
      </c>
      <c r="U131" s="228">
        <v>1.6</v>
      </c>
      <c r="V131" s="230"/>
      <c r="W131" s="228">
        <v>3</v>
      </c>
      <c r="X131" s="228">
        <v>3</v>
      </c>
      <c r="Y131" s="228">
        <v>4.0999999999999996</v>
      </c>
      <c r="Z131" s="228">
        <v>3.4</v>
      </c>
      <c r="AA131" s="228">
        <v>3.5</v>
      </c>
      <c r="AB131" s="228" t="s">
        <v>199</v>
      </c>
      <c r="AC131" s="230"/>
      <c r="AD131" s="228">
        <v>3.2</v>
      </c>
      <c r="AE131" s="228">
        <v>3.2</v>
      </c>
      <c r="AF131" s="228">
        <v>4</v>
      </c>
      <c r="AG131" s="228">
        <v>3.2</v>
      </c>
      <c r="AH131" s="228">
        <v>2.7</v>
      </c>
      <c r="AI131" s="228">
        <v>2.2999999999999998</v>
      </c>
    </row>
    <row r="132" spans="1:35" ht="14.45" x14ac:dyDescent="0.35">
      <c r="A132" s="224">
        <v>40086</v>
      </c>
      <c r="B132" s="228">
        <v>2.9</v>
      </c>
      <c r="C132" s="229">
        <v>2.9</v>
      </c>
      <c r="D132" s="229">
        <v>3.7</v>
      </c>
      <c r="E132" s="229">
        <v>3.1</v>
      </c>
      <c r="F132" s="229">
        <v>3.9</v>
      </c>
      <c r="G132" s="229">
        <v>3.1</v>
      </c>
      <c r="H132" s="230"/>
      <c r="I132" s="228">
        <v>2.7</v>
      </c>
      <c r="J132" s="228">
        <v>2.7</v>
      </c>
      <c r="K132" s="231">
        <v>3.2</v>
      </c>
      <c r="L132" s="231">
        <v>2.8</v>
      </c>
      <c r="M132" s="228">
        <v>4.5</v>
      </c>
      <c r="N132" s="228">
        <v>3.4</v>
      </c>
      <c r="O132" s="230"/>
      <c r="P132" s="228">
        <v>2.9</v>
      </c>
      <c r="Q132" s="228">
        <v>2.9</v>
      </c>
      <c r="R132" s="228">
        <v>3.6</v>
      </c>
      <c r="S132" s="228">
        <v>2.9</v>
      </c>
      <c r="T132" s="228">
        <v>2.9</v>
      </c>
      <c r="U132" s="228">
        <v>1.6</v>
      </c>
      <c r="V132" s="230"/>
      <c r="W132" s="228">
        <v>3</v>
      </c>
      <c r="X132" s="228">
        <v>3</v>
      </c>
      <c r="Y132" s="228">
        <v>4.0999999999999996</v>
      </c>
      <c r="Z132" s="228">
        <v>3.4</v>
      </c>
      <c r="AA132" s="228">
        <v>3.5</v>
      </c>
      <c r="AB132" s="228" t="s">
        <v>199</v>
      </c>
      <c r="AC132" s="230"/>
      <c r="AD132" s="228">
        <v>3.2</v>
      </c>
      <c r="AE132" s="228">
        <v>3.2</v>
      </c>
      <c r="AF132" s="228">
        <v>4</v>
      </c>
      <c r="AG132" s="228">
        <v>3.2</v>
      </c>
      <c r="AH132" s="228">
        <v>2.7</v>
      </c>
      <c r="AI132" s="228">
        <v>2.2999999999999998</v>
      </c>
    </row>
    <row r="133" spans="1:35" ht="14.45" x14ac:dyDescent="0.35">
      <c r="A133" s="224">
        <v>40117</v>
      </c>
      <c r="B133" s="228">
        <v>3</v>
      </c>
      <c r="C133" s="229">
        <v>3</v>
      </c>
      <c r="D133" s="229">
        <v>3.6</v>
      </c>
      <c r="E133" s="229">
        <v>3.1</v>
      </c>
      <c r="F133" s="229">
        <v>4</v>
      </c>
      <c r="G133" s="229">
        <v>3.1</v>
      </c>
      <c r="H133" s="230"/>
      <c r="I133" s="228">
        <v>3.3</v>
      </c>
      <c r="J133" s="228">
        <v>3.3</v>
      </c>
      <c r="K133" s="231">
        <v>4.0999999999999996</v>
      </c>
      <c r="L133" s="231">
        <v>3.5</v>
      </c>
      <c r="M133" s="228">
        <v>4.5</v>
      </c>
      <c r="N133" s="228">
        <v>3.4</v>
      </c>
      <c r="O133" s="230"/>
      <c r="P133" s="228">
        <v>3.2</v>
      </c>
      <c r="Q133" s="228">
        <v>3.2</v>
      </c>
      <c r="R133" s="228">
        <v>3.9</v>
      </c>
      <c r="S133" s="228">
        <v>3.2</v>
      </c>
      <c r="T133" s="228">
        <v>2.9</v>
      </c>
      <c r="U133" s="228">
        <v>1.6</v>
      </c>
      <c r="V133" s="230"/>
      <c r="W133" s="228">
        <v>2.6</v>
      </c>
      <c r="X133" s="228">
        <v>2.6</v>
      </c>
      <c r="Y133" s="228">
        <v>3.8</v>
      </c>
      <c r="Z133" s="228">
        <v>3.1</v>
      </c>
      <c r="AA133" s="228">
        <v>3.7</v>
      </c>
      <c r="AB133" s="228" t="s">
        <v>199</v>
      </c>
      <c r="AC133" s="230"/>
      <c r="AD133" s="228">
        <v>2.7</v>
      </c>
      <c r="AE133" s="228">
        <v>2.7</v>
      </c>
      <c r="AF133" s="228">
        <v>3.5</v>
      </c>
      <c r="AG133" s="228">
        <v>2.7</v>
      </c>
      <c r="AH133" s="228">
        <v>2.8</v>
      </c>
      <c r="AI133" s="228">
        <v>2.5</v>
      </c>
    </row>
    <row r="134" spans="1:35" ht="14.45" x14ac:dyDescent="0.35">
      <c r="A134" s="224">
        <v>40147</v>
      </c>
      <c r="B134" s="228">
        <v>3.2</v>
      </c>
      <c r="C134" s="229">
        <v>3.2</v>
      </c>
      <c r="D134" s="229">
        <v>3.7</v>
      </c>
      <c r="E134" s="229">
        <v>3.2</v>
      </c>
      <c r="F134" s="229">
        <v>3.7</v>
      </c>
      <c r="G134" s="229">
        <v>3</v>
      </c>
      <c r="H134" s="230"/>
      <c r="I134" s="228">
        <v>3.6</v>
      </c>
      <c r="J134" s="228">
        <v>3.6</v>
      </c>
      <c r="K134" s="231">
        <v>4.0999999999999996</v>
      </c>
      <c r="L134" s="231">
        <v>3.7</v>
      </c>
      <c r="M134" s="228">
        <v>3.8</v>
      </c>
      <c r="N134" s="228">
        <v>3.1</v>
      </c>
      <c r="O134" s="230"/>
      <c r="P134" s="228">
        <v>3.2</v>
      </c>
      <c r="Q134" s="228">
        <v>3.2</v>
      </c>
      <c r="R134" s="228">
        <v>3.9</v>
      </c>
      <c r="S134" s="228">
        <v>3.2</v>
      </c>
      <c r="T134" s="228">
        <v>2.9</v>
      </c>
      <c r="U134" s="228">
        <v>1.6</v>
      </c>
      <c r="V134" s="230"/>
      <c r="W134" s="228">
        <v>2.6</v>
      </c>
      <c r="X134" s="228">
        <v>2.6</v>
      </c>
      <c r="Y134" s="228">
        <v>3.1</v>
      </c>
      <c r="Z134" s="228">
        <v>2.6</v>
      </c>
      <c r="AA134" s="228">
        <v>3.7</v>
      </c>
      <c r="AB134" s="228" t="s">
        <v>199</v>
      </c>
      <c r="AC134" s="230"/>
      <c r="AD134" s="228">
        <v>2.7</v>
      </c>
      <c r="AE134" s="228">
        <v>2.7</v>
      </c>
      <c r="AF134" s="228">
        <v>3.5</v>
      </c>
      <c r="AG134" s="228">
        <v>2.7</v>
      </c>
      <c r="AH134" s="228">
        <v>2.8</v>
      </c>
      <c r="AI134" s="228">
        <v>2.5</v>
      </c>
    </row>
    <row r="135" spans="1:35" ht="14.45" x14ac:dyDescent="0.35">
      <c r="A135" s="224">
        <v>40178</v>
      </c>
      <c r="B135" s="228">
        <v>3</v>
      </c>
      <c r="C135" s="229">
        <v>3.2</v>
      </c>
      <c r="D135" s="229">
        <v>4</v>
      </c>
      <c r="E135" s="229">
        <v>3.4</v>
      </c>
      <c r="F135" s="229">
        <v>3.1</v>
      </c>
      <c r="G135" s="229">
        <v>2.7</v>
      </c>
      <c r="H135" s="230"/>
      <c r="I135" s="228">
        <v>2.9</v>
      </c>
      <c r="J135" s="228">
        <v>3.1</v>
      </c>
      <c r="K135" s="231">
        <v>4.2</v>
      </c>
      <c r="L135" s="231">
        <v>3.5</v>
      </c>
      <c r="M135" s="228">
        <v>3.5</v>
      </c>
      <c r="N135" s="228">
        <v>3.1</v>
      </c>
      <c r="O135" s="230"/>
      <c r="P135" s="228">
        <v>3.2</v>
      </c>
      <c r="Q135" s="228">
        <v>3.9</v>
      </c>
      <c r="R135" s="228">
        <v>4.8</v>
      </c>
      <c r="S135" s="228">
        <v>3.9</v>
      </c>
      <c r="T135" s="228">
        <v>2.2999999999999998</v>
      </c>
      <c r="U135" s="228">
        <v>2.1</v>
      </c>
      <c r="V135" s="230"/>
      <c r="W135" s="228">
        <v>3.2</v>
      </c>
      <c r="X135" s="228">
        <v>3.2</v>
      </c>
      <c r="Y135" s="228">
        <v>3.7</v>
      </c>
      <c r="Z135" s="228">
        <v>3.2</v>
      </c>
      <c r="AA135" s="228">
        <v>2.4</v>
      </c>
      <c r="AB135" s="228" t="s">
        <v>199</v>
      </c>
      <c r="AC135" s="230"/>
      <c r="AD135" s="228">
        <v>3.1</v>
      </c>
      <c r="AE135" s="228">
        <v>3.1</v>
      </c>
      <c r="AF135" s="228">
        <v>3.4</v>
      </c>
      <c r="AG135" s="228">
        <v>3.1</v>
      </c>
      <c r="AH135" s="228">
        <v>2.4</v>
      </c>
      <c r="AI135" s="228">
        <v>2</v>
      </c>
    </row>
    <row r="136" spans="1:35" ht="14.45" x14ac:dyDescent="0.35">
      <c r="A136" s="224">
        <v>40209</v>
      </c>
      <c r="B136" s="228">
        <v>3.1</v>
      </c>
      <c r="C136" s="229">
        <v>3.2</v>
      </c>
      <c r="D136" s="229">
        <v>3.9</v>
      </c>
      <c r="E136" s="229">
        <v>3.3</v>
      </c>
      <c r="F136" s="229">
        <v>3.4</v>
      </c>
      <c r="G136" s="229">
        <v>3.2</v>
      </c>
      <c r="H136" s="230"/>
      <c r="I136" s="228">
        <v>3</v>
      </c>
      <c r="J136" s="228">
        <v>3.3</v>
      </c>
      <c r="K136" s="231">
        <v>4.0999999999999996</v>
      </c>
      <c r="L136" s="231">
        <v>3.5</v>
      </c>
      <c r="M136" s="228">
        <v>4</v>
      </c>
      <c r="N136" s="228">
        <v>3.7</v>
      </c>
      <c r="O136" s="230"/>
      <c r="P136" s="228">
        <v>3.2</v>
      </c>
      <c r="Q136" s="228">
        <v>3.9</v>
      </c>
      <c r="R136" s="228">
        <v>4.8</v>
      </c>
      <c r="S136" s="228">
        <v>3.9</v>
      </c>
      <c r="T136" s="228">
        <v>2.2999999999999998</v>
      </c>
      <c r="U136" s="228">
        <v>2.1</v>
      </c>
      <c r="V136" s="230"/>
      <c r="W136" s="228">
        <v>3.2</v>
      </c>
      <c r="X136" s="228">
        <v>3.2</v>
      </c>
      <c r="Y136" s="228">
        <v>3.7</v>
      </c>
      <c r="Z136" s="228">
        <v>3.2</v>
      </c>
      <c r="AA136" s="228">
        <v>2.4</v>
      </c>
      <c r="AB136" s="228" t="s">
        <v>199</v>
      </c>
      <c r="AC136" s="230"/>
      <c r="AD136" s="228">
        <v>3.1</v>
      </c>
      <c r="AE136" s="228">
        <v>3.1</v>
      </c>
      <c r="AF136" s="228">
        <v>3.4</v>
      </c>
      <c r="AG136" s="228">
        <v>3.1</v>
      </c>
      <c r="AH136" s="228">
        <v>2.4</v>
      </c>
      <c r="AI136" s="228">
        <v>2</v>
      </c>
    </row>
    <row r="137" spans="1:35" ht="14.45" x14ac:dyDescent="0.35">
      <c r="A137" s="224">
        <v>40237</v>
      </c>
      <c r="B137" s="228">
        <v>3.1</v>
      </c>
      <c r="C137" s="229">
        <v>3.4</v>
      </c>
      <c r="D137" s="229">
        <v>4.2</v>
      </c>
      <c r="E137" s="229">
        <v>3.6</v>
      </c>
      <c r="F137" s="229">
        <v>2.5</v>
      </c>
      <c r="G137" s="229">
        <v>1.9</v>
      </c>
      <c r="H137" s="230"/>
      <c r="I137" s="228">
        <v>3</v>
      </c>
      <c r="J137" s="228">
        <v>3.5</v>
      </c>
      <c r="K137" s="231">
        <v>4.4000000000000004</v>
      </c>
      <c r="L137" s="231">
        <v>4</v>
      </c>
      <c r="M137" s="228">
        <v>2.5</v>
      </c>
      <c r="N137" s="228">
        <v>1.8</v>
      </c>
      <c r="O137" s="230"/>
      <c r="P137" s="228">
        <v>3.2</v>
      </c>
      <c r="Q137" s="228">
        <v>3.7</v>
      </c>
      <c r="R137" s="228">
        <v>4.9000000000000004</v>
      </c>
      <c r="S137" s="228">
        <v>4.2</v>
      </c>
      <c r="T137" s="228">
        <v>2.2999999999999998</v>
      </c>
      <c r="U137" s="228">
        <v>2.1</v>
      </c>
      <c r="V137" s="230"/>
      <c r="W137" s="228">
        <v>3.2</v>
      </c>
      <c r="X137" s="228">
        <v>3.2</v>
      </c>
      <c r="Y137" s="228">
        <v>3.9</v>
      </c>
      <c r="Z137" s="228">
        <v>3.2</v>
      </c>
      <c r="AA137" s="228">
        <v>2.6</v>
      </c>
      <c r="AB137" s="228" t="s">
        <v>199</v>
      </c>
      <c r="AC137" s="230"/>
      <c r="AD137" s="228">
        <v>2.9</v>
      </c>
      <c r="AE137" s="228">
        <v>2.9</v>
      </c>
      <c r="AF137" s="228">
        <v>3.9</v>
      </c>
      <c r="AG137" s="228">
        <v>2.9</v>
      </c>
      <c r="AH137" s="228">
        <v>2.7</v>
      </c>
      <c r="AI137" s="228">
        <v>2.2000000000000002</v>
      </c>
    </row>
    <row r="138" spans="1:35" ht="14.45" x14ac:dyDescent="0.35">
      <c r="A138" s="224">
        <v>40268</v>
      </c>
      <c r="B138" s="228">
        <v>2.8</v>
      </c>
      <c r="C138" s="229">
        <v>2.9</v>
      </c>
      <c r="D138" s="229">
        <v>3.9</v>
      </c>
      <c r="E138" s="229">
        <v>3.5</v>
      </c>
      <c r="F138" s="229">
        <v>3.9</v>
      </c>
      <c r="G138" s="229">
        <v>3.3</v>
      </c>
      <c r="H138" s="230"/>
      <c r="I138" s="228">
        <v>2.7</v>
      </c>
      <c r="J138" s="228">
        <v>2.9</v>
      </c>
      <c r="K138" s="231">
        <v>3.9</v>
      </c>
      <c r="L138" s="231">
        <v>3.7</v>
      </c>
      <c r="M138" s="228">
        <v>3.9</v>
      </c>
      <c r="N138" s="228">
        <v>3.3</v>
      </c>
      <c r="O138" s="230"/>
      <c r="P138" s="228">
        <v>3.5</v>
      </c>
      <c r="Q138" s="228">
        <v>3.5</v>
      </c>
      <c r="R138" s="228">
        <v>4.7</v>
      </c>
      <c r="S138" s="228">
        <v>4.7</v>
      </c>
      <c r="T138" s="228">
        <v>3.4</v>
      </c>
      <c r="U138" s="228">
        <v>2.9</v>
      </c>
      <c r="V138" s="230"/>
      <c r="W138" s="228">
        <v>3</v>
      </c>
      <c r="X138" s="228">
        <v>3</v>
      </c>
      <c r="Y138" s="228">
        <v>3.6</v>
      </c>
      <c r="Z138" s="228">
        <v>3</v>
      </c>
      <c r="AA138" s="228">
        <v>3.7</v>
      </c>
      <c r="AB138" s="228" t="s">
        <v>199</v>
      </c>
      <c r="AC138" s="230"/>
      <c r="AD138" s="228">
        <v>3</v>
      </c>
      <c r="AE138" s="228">
        <v>3</v>
      </c>
      <c r="AF138" s="228">
        <v>3.8</v>
      </c>
      <c r="AG138" s="228">
        <v>3</v>
      </c>
      <c r="AH138" s="228">
        <v>2.7</v>
      </c>
      <c r="AI138" s="228">
        <v>2.2000000000000002</v>
      </c>
    </row>
    <row r="139" spans="1:35" ht="14.45" x14ac:dyDescent="0.35">
      <c r="A139" s="224">
        <v>40298</v>
      </c>
      <c r="B139" s="228">
        <v>3.2</v>
      </c>
      <c r="C139" s="229">
        <v>3.2</v>
      </c>
      <c r="D139" s="229">
        <v>4.0999999999999996</v>
      </c>
      <c r="E139" s="229">
        <v>3.5</v>
      </c>
      <c r="F139" s="229">
        <v>3.9</v>
      </c>
      <c r="G139" s="229">
        <v>3.4</v>
      </c>
      <c r="H139" s="230"/>
      <c r="I139" s="228">
        <v>3.4</v>
      </c>
      <c r="J139" s="228">
        <v>3.4</v>
      </c>
      <c r="K139" s="231">
        <v>4.3</v>
      </c>
      <c r="L139" s="231">
        <v>3.8</v>
      </c>
      <c r="M139" s="228">
        <v>3.9</v>
      </c>
      <c r="N139" s="228">
        <v>3.4</v>
      </c>
      <c r="O139" s="230"/>
      <c r="P139" s="228">
        <v>3.5</v>
      </c>
      <c r="Q139" s="228">
        <v>3.5</v>
      </c>
      <c r="R139" s="228">
        <v>4.4000000000000004</v>
      </c>
      <c r="S139" s="228">
        <v>4.0999999999999996</v>
      </c>
      <c r="T139" s="228">
        <v>3.5</v>
      </c>
      <c r="U139" s="228">
        <v>3.2</v>
      </c>
      <c r="V139" s="230"/>
      <c r="W139" s="228">
        <v>2.9</v>
      </c>
      <c r="X139" s="228">
        <v>2.9</v>
      </c>
      <c r="Y139" s="228">
        <v>3.6</v>
      </c>
      <c r="Z139" s="228">
        <v>2.9</v>
      </c>
      <c r="AA139" s="228">
        <v>3.9</v>
      </c>
      <c r="AB139" s="228" t="s">
        <v>199</v>
      </c>
      <c r="AC139" s="230"/>
      <c r="AD139" s="228">
        <v>2.9</v>
      </c>
      <c r="AE139" s="228">
        <v>2.9</v>
      </c>
      <c r="AF139" s="228">
        <v>4.2</v>
      </c>
      <c r="AG139" s="228">
        <v>2.9</v>
      </c>
      <c r="AH139" s="228">
        <v>2.6</v>
      </c>
      <c r="AI139" s="228">
        <v>2.4</v>
      </c>
    </row>
    <row r="140" spans="1:35" ht="14.45" x14ac:dyDescent="0.35">
      <c r="A140" s="224">
        <v>40329</v>
      </c>
      <c r="B140" s="228">
        <v>3</v>
      </c>
      <c r="C140" s="229">
        <v>3.1</v>
      </c>
      <c r="D140" s="229">
        <v>4.0999999999999996</v>
      </c>
      <c r="E140" s="229">
        <v>3.7</v>
      </c>
      <c r="F140" s="229">
        <v>4</v>
      </c>
      <c r="G140" s="229">
        <v>3.4</v>
      </c>
      <c r="H140" s="230"/>
      <c r="I140" s="228">
        <v>3.1</v>
      </c>
      <c r="J140" s="228">
        <v>3.2</v>
      </c>
      <c r="K140" s="231">
        <v>4.3</v>
      </c>
      <c r="L140" s="231">
        <v>4</v>
      </c>
      <c r="M140" s="228">
        <v>3.9</v>
      </c>
      <c r="N140" s="228">
        <v>3.3</v>
      </c>
      <c r="O140" s="230"/>
      <c r="P140" s="228">
        <v>3.1</v>
      </c>
      <c r="Q140" s="228">
        <v>3.4</v>
      </c>
      <c r="R140" s="228">
        <v>4.7</v>
      </c>
      <c r="S140" s="228">
        <v>4.5</v>
      </c>
      <c r="T140" s="228">
        <v>3.2</v>
      </c>
      <c r="U140" s="228">
        <v>2.6</v>
      </c>
      <c r="V140" s="230"/>
      <c r="W140" s="228">
        <v>3</v>
      </c>
      <c r="X140" s="228">
        <v>3</v>
      </c>
      <c r="Y140" s="228">
        <v>3.8</v>
      </c>
      <c r="Z140" s="228">
        <v>3</v>
      </c>
      <c r="AA140" s="228">
        <v>4.3</v>
      </c>
      <c r="AB140" s="228" t="s">
        <v>199</v>
      </c>
      <c r="AC140" s="230"/>
      <c r="AD140" s="228">
        <v>3.3</v>
      </c>
      <c r="AE140" s="228">
        <v>3.3</v>
      </c>
      <c r="AF140" s="228">
        <v>4.4000000000000004</v>
      </c>
      <c r="AG140" s="228">
        <v>3.3</v>
      </c>
      <c r="AH140" s="228">
        <v>3.2</v>
      </c>
      <c r="AI140" s="228">
        <v>3</v>
      </c>
    </row>
    <row r="141" spans="1:35" ht="14.45" x14ac:dyDescent="0.35">
      <c r="A141" s="224">
        <v>40359</v>
      </c>
      <c r="B141" s="228">
        <v>3.2</v>
      </c>
      <c r="C141" s="229">
        <v>3.3</v>
      </c>
      <c r="D141" s="229">
        <v>4.3</v>
      </c>
      <c r="E141" s="229">
        <v>4.0999999999999996</v>
      </c>
      <c r="F141" s="229">
        <v>3.7</v>
      </c>
      <c r="G141" s="229">
        <v>3.2</v>
      </c>
      <c r="H141" s="230"/>
      <c r="I141" s="228">
        <v>3.6</v>
      </c>
      <c r="J141" s="228">
        <v>3.6</v>
      </c>
      <c r="K141" s="231">
        <v>4.8</v>
      </c>
      <c r="L141" s="231">
        <v>4.7</v>
      </c>
      <c r="M141" s="228">
        <v>3</v>
      </c>
      <c r="N141" s="228">
        <v>2.7</v>
      </c>
      <c r="O141" s="230"/>
      <c r="P141" s="228">
        <v>3.5</v>
      </c>
      <c r="Q141" s="228">
        <v>3.5</v>
      </c>
      <c r="R141" s="228">
        <v>4.9000000000000004</v>
      </c>
      <c r="S141" s="228">
        <v>4.7</v>
      </c>
      <c r="T141" s="228">
        <v>2.9</v>
      </c>
      <c r="U141" s="228">
        <v>2.6</v>
      </c>
      <c r="V141" s="230"/>
      <c r="W141" s="228">
        <v>2.7</v>
      </c>
      <c r="X141" s="228">
        <v>2.9</v>
      </c>
      <c r="Y141" s="228">
        <v>3.3</v>
      </c>
      <c r="Z141" s="228">
        <v>2.9</v>
      </c>
      <c r="AA141" s="228">
        <v>4.9000000000000004</v>
      </c>
      <c r="AB141" s="228" t="s">
        <v>199</v>
      </c>
      <c r="AC141" s="230"/>
      <c r="AD141" s="228">
        <v>3.1</v>
      </c>
      <c r="AE141" s="228">
        <v>3.1</v>
      </c>
      <c r="AF141" s="228">
        <v>4</v>
      </c>
      <c r="AG141" s="228">
        <v>3.1</v>
      </c>
      <c r="AH141" s="228">
        <v>3.7</v>
      </c>
      <c r="AI141" s="228">
        <v>3.2</v>
      </c>
    </row>
    <row r="142" spans="1:35" ht="14.45" x14ac:dyDescent="0.35">
      <c r="A142" s="224">
        <v>40390</v>
      </c>
      <c r="B142" s="228">
        <v>2.9</v>
      </c>
      <c r="C142" s="229">
        <v>3.2</v>
      </c>
      <c r="D142" s="229">
        <v>3.7</v>
      </c>
      <c r="E142" s="229">
        <v>3.6</v>
      </c>
      <c r="F142" s="229">
        <v>4.0999999999999996</v>
      </c>
      <c r="G142" s="229">
        <v>3.7</v>
      </c>
      <c r="H142" s="230"/>
      <c r="I142" s="228">
        <v>2.9</v>
      </c>
      <c r="J142" s="228">
        <v>2.9</v>
      </c>
      <c r="K142" s="231">
        <v>3.8</v>
      </c>
      <c r="L142" s="231">
        <v>3.8</v>
      </c>
      <c r="M142" s="228">
        <v>3.8</v>
      </c>
      <c r="N142" s="228">
        <v>3.4</v>
      </c>
      <c r="O142" s="230"/>
      <c r="P142" s="228">
        <v>3.4</v>
      </c>
      <c r="Q142" s="228">
        <v>3.4</v>
      </c>
      <c r="R142" s="228">
        <v>4.5999999999999996</v>
      </c>
      <c r="S142" s="228">
        <v>4.5999999999999996</v>
      </c>
      <c r="T142" s="228">
        <v>2.9</v>
      </c>
      <c r="U142" s="228">
        <v>2.6</v>
      </c>
      <c r="V142" s="230"/>
      <c r="W142" s="228">
        <v>2.9</v>
      </c>
      <c r="X142" s="228">
        <v>3.5</v>
      </c>
      <c r="Y142" s="228">
        <v>3.7</v>
      </c>
      <c r="Z142" s="228">
        <v>3.5</v>
      </c>
      <c r="AA142" s="228">
        <v>4.4000000000000004</v>
      </c>
      <c r="AB142" s="228" t="s">
        <v>199</v>
      </c>
      <c r="AC142" s="230"/>
      <c r="AD142" s="228">
        <v>3.4</v>
      </c>
      <c r="AE142" s="228">
        <v>4.2</v>
      </c>
      <c r="AF142" s="228">
        <v>4.7</v>
      </c>
      <c r="AG142" s="228">
        <v>4.2</v>
      </c>
      <c r="AH142" s="228">
        <v>2.9</v>
      </c>
      <c r="AI142" s="228">
        <v>2.2000000000000002</v>
      </c>
    </row>
    <row r="143" spans="1:35" ht="14.45" x14ac:dyDescent="0.35">
      <c r="A143" s="224">
        <v>40421</v>
      </c>
      <c r="B143" s="228">
        <v>3.3</v>
      </c>
      <c r="C143" s="229">
        <v>3.4</v>
      </c>
      <c r="D143" s="229">
        <v>4.0999999999999996</v>
      </c>
      <c r="E143" s="229">
        <v>3.9</v>
      </c>
      <c r="F143" s="229">
        <v>3.1</v>
      </c>
      <c r="G143" s="229">
        <v>2.6</v>
      </c>
      <c r="H143" s="230"/>
      <c r="I143" s="228">
        <v>3.3</v>
      </c>
      <c r="J143" s="228">
        <v>3.3</v>
      </c>
      <c r="K143" s="231">
        <v>4.5999999999999996</v>
      </c>
      <c r="L143" s="231">
        <v>4.2</v>
      </c>
      <c r="M143" s="228">
        <v>2.5</v>
      </c>
      <c r="N143" s="228">
        <v>2.1</v>
      </c>
      <c r="O143" s="230"/>
      <c r="P143" s="228">
        <v>3.3</v>
      </c>
      <c r="Q143" s="228">
        <v>3.3</v>
      </c>
      <c r="R143" s="228">
        <v>5.0999999999999996</v>
      </c>
      <c r="S143" s="228">
        <v>4.5999999999999996</v>
      </c>
      <c r="T143" s="228">
        <v>2.4</v>
      </c>
      <c r="U143" s="228">
        <v>2.1</v>
      </c>
      <c r="V143" s="230"/>
      <c r="W143" s="228">
        <v>3.4</v>
      </c>
      <c r="X143" s="228">
        <v>3.6</v>
      </c>
      <c r="Y143" s="228">
        <v>3.6</v>
      </c>
      <c r="Z143" s="228">
        <v>3.6</v>
      </c>
      <c r="AA143" s="228">
        <v>3.8</v>
      </c>
      <c r="AB143" s="228" t="s">
        <v>199</v>
      </c>
      <c r="AC143" s="230"/>
      <c r="AD143" s="228">
        <v>3.6</v>
      </c>
      <c r="AE143" s="228">
        <v>3.6</v>
      </c>
      <c r="AF143" s="228">
        <v>3.6</v>
      </c>
      <c r="AG143" s="228">
        <v>3.6</v>
      </c>
      <c r="AH143" s="228">
        <v>3.4</v>
      </c>
      <c r="AI143" s="228">
        <v>2.9</v>
      </c>
    </row>
    <row r="144" spans="1:35" ht="14.45" x14ac:dyDescent="0.35">
      <c r="A144" s="224">
        <v>40451</v>
      </c>
      <c r="B144" s="228">
        <v>3.3</v>
      </c>
      <c r="C144" s="229">
        <v>3.5</v>
      </c>
      <c r="D144" s="229">
        <v>4.0999999999999996</v>
      </c>
      <c r="E144" s="229">
        <v>4</v>
      </c>
      <c r="F144" s="229">
        <v>4.0999999999999996</v>
      </c>
      <c r="G144" s="229">
        <v>3.5</v>
      </c>
      <c r="H144" s="230"/>
      <c r="I144" s="228">
        <v>3.3</v>
      </c>
      <c r="J144" s="228">
        <v>3.4</v>
      </c>
      <c r="K144" s="231">
        <v>4.0999999999999996</v>
      </c>
      <c r="L144" s="231">
        <v>4</v>
      </c>
      <c r="M144" s="228">
        <v>4.4000000000000004</v>
      </c>
      <c r="N144" s="228">
        <v>3.7</v>
      </c>
      <c r="O144" s="230"/>
      <c r="P144" s="228">
        <v>3.8</v>
      </c>
      <c r="Q144" s="228">
        <v>3.8</v>
      </c>
      <c r="R144" s="228">
        <v>4.5</v>
      </c>
      <c r="S144" s="228">
        <v>4.3</v>
      </c>
      <c r="T144" s="228">
        <v>3.9</v>
      </c>
      <c r="U144" s="228">
        <v>3.2</v>
      </c>
      <c r="V144" s="230"/>
      <c r="W144" s="228">
        <v>3.4</v>
      </c>
      <c r="X144" s="228">
        <v>3.8</v>
      </c>
      <c r="Y144" s="228">
        <v>4</v>
      </c>
      <c r="Z144" s="228">
        <v>3.8</v>
      </c>
      <c r="AA144" s="228">
        <v>3.3</v>
      </c>
      <c r="AB144" s="228" t="s">
        <v>199</v>
      </c>
      <c r="AC144" s="230"/>
      <c r="AD144" s="228">
        <v>3.4</v>
      </c>
      <c r="AE144" s="228">
        <v>4.2</v>
      </c>
      <c r="AF144" s="228">
        <v>4.2</v>
      </c>
      <c r="AG144" s="228">
        <v>4.2</v>
      </c>
      <c r="AH144" s="228">
        <v>2.9</v>
      </c>
      <c r="AI144" s="228">
        <v>2.5</v>
      </c>
    </row>
    <row r="145" spans="1:35" ht="14.45" x14ac:dyDescent="0.35">
      <c r="A145" s="224">
        <v>40482</v>
      </c>
      <c r="B145" s="228">
        <v>3.2</v>
      </c>
      <c r="C145" s="229">
        <v>3.4</v>
      </c>
      <c r="D145" s="229">
        <v>3.9</v>
      </c>
      <c r="E145" s="229">
        <v>3.8</v>
      </c>
      <c r="F145" s="229">
        <v>4</v>
      </c>
      <c r="G145" s="229">
        <v>3.3</v>
      </c>
      <c r="H145" s="230"/>
      <c r="I145" s="228">
        <v>3.2</v>
      </c>
      <c r="J145" s="228">
        <v>3.4</v>
      </c>
      <c r="K145" s="231">
        <v>4</v>
      </c>
      <c r="L145" s="231">
        <v>3.8</v>
      </c>
      <c r="M145" s="228">
        <v>4.0999999999999996</v>
      </c>
      <c r="N145" s="228">
        <v>3.4</v>
      </c>
      <c r="O145" s="230"/>
      <c r="P145" s="228">
        <v>3.8</v>
      </c>
      <c r="Q145" s="228">
        <v>3.8</v>
      </c>
      <c r="R145" s="228">
        <v>4.5999999999999996</v>
      </c>
      <c r="S145" s="228">
        <v>4.0999999999999996</v>
      </c>
      <c r="T145" s="228">
        <v>3.8</v>
      </c>
      <c r="U145" s="228">
        <v>3.1</v>
      </c>
      <c r="V145" s="230"/>
      <c r="W145" s="228">
        <v>3.4</v>
      </c>
      <c r="X145" s="228">
        <v>3.8</v>
      </c>
      <c r="Y145" s="228">
        <v>3.8</v>
      </c>
      <c r="Z145" s="228">
        <v>3.8</v>
      </c>
      <c r="AA145" s="228">
        <v>3.2</v>
      </c>
      <c r="AB145" s="228" t="s">
        <v>199</v>
      </c>
      <c r="AC145" s="230"/>
      <c r="AD145" s="228">
        <v>3.4</v>
      </c>
      <c r="AE145" s="228">
        <v>4.2</v>
      </c>
      <c r="AF145" s="228">
        <v>4.2</v>
      </c>
      <c r="AG145" s="228">
        <v>4.2</v>
      </c>
      <c r="AH145" s="228">
        <v>2.9</v>
      </c>
      <c r="AI145" s="228">
        <v>2.5</v>
      </c>
    </row>
    <row r="146" spans="1:35" ht="14.45" x14ac:dyDescent="0.35">
      <c r="A146" s="224">
        <v>40512</v>
      </c>
      <c r="B146" s="228">
        <v>3.4</v>
      </c>
      <c r="C146" s="229">
        <v>3.5</v>
      </c>
      <c r="D146" s="229">
        <v>4.5</v>
      </c>
      <c r="E146" s="229">
        <v>3.9</v>
      </c>
      <c r="F146" s="229">
        <v>3.5</v>
      </c>
      <c r="G146" s="229">
        <v>3</v>
      </c>
      <c r="H146" s="230"/>
      <c r="I146" s="228">
        <v>3.3</v>
      </c>
      <c r="J146" s="228">
        <v>3.4</v>
      </c>
      <c r="K146" s="231">
        <v>4.8</v>
      </c>
      <c r="L146" s="231">
        <v>4.0999999999999996</v>
      </c>
      <c r="M146" s="228">
        <v>3.6</v>
      </c>
      <c r="N146" s="228">
        <v>3</v>
      </c>
      <c r="O146" s="230"/>
      <c r="P146" s="228">
        <v>3.4</v>
      </c>
      <c r="Q146" s="228">
        <v>3.4</v>
      </c>
      <c r="R146" s="228">
        <v>5</v>
      </c>
      <c r="S146" s="228">
        <v>4.0999999999999996</v>
      </c>
      <c r="T146" s="228">
        <v>2.2000000000000002</v>
      </c>
      <c r="U146" s="228">
        <v>2</v>
      </c>
      <c r="V146" s="230"/>
      <c r="W146" s="228">
        <v>3.5</v>
      </c>
      <c r="X146" s="228">
        <v>3.6</v>
      </c>
      <c r="Y146" s="228">
        <v>4.2</v>
      </c>
      <c r="Z146" s="228">
        <v>3.6</v>
      </c>
      <c r="AA146" s="228">
        <v>3.4</v>
      </c>
      <c r="AB146" s="228" t="s">
        <v>199</v>
      </c>
      <c r="AC146" s="230"/>
      <c r="AD146" s="228">
        <v>3.4</v>
      </c>
      <c r="AE146" s="228">
        <v>3.4</v>
      </c>
      <c r="AF146" s="228">
        <v>4.5</v>
      </c>
      <c r="AG146" s="228">
        <v>3.4</v>
      </c>
      <c r="AH146" s="228">
        <v>3.1</v>
      </c>
      <c r="AI146" s="228">
        <v>2.8</v>
      </c>
    </row>
    <row r="147" spans="1:35" ht="14.45" x14ac:dyDescent="0.35">
      <c r="A147" s="224">
        <v>40543</v>
      </c>
      <c r="B147" s="228">
        <v>3.5</v>
      </c>
      <c r="C147" s="229">
        <v>3.7</v>
      </c>
      <c r="D147" s="229">
        <v>4.2</v>
      </c>
      <c r="E147" s="229">
        <v>4.0999999999999996</v>
      </c>
      <c r="F147" s="229">
        <v>3.6</v>
      </c>
      <c r="G147" s="229">
        <v>3</v>
      </c>
      <c r="H147" s="230"/>
      <c r="I147" s="228">
        <v>3.5</v>
      </c>
      <c r="J147" s="228">
        <v>3.7</v>
      </c>
      <c r="K147" s="231">
        <v>4.3</v>
      </c>
      <c r="L147" s="231">
        <v>4.3</v>
      </c>
      <c r="M147" s="228">
        <v>3.7</v>
      </c>
      <c r="N147" s="228">
        <v>3</v>
      </c>
      <c r="O147" s="230"/>
      <c r="P147" s="228">
        <v>4.0999999999999996</v>
      </c>
      <c r="Q147" s="228">
        <v>4.9000000000000004</v>
      </c>
      <c r="R147" s="228">
        <v>5.8</v>
      </c>
      <c r="S147" s="228">
        <v>5.4</v>
      </c>
      <c r="T147" s="228">
        <v>2.2000000000000002</v>
      </c>
      <c r="U147" s="228">
        <v>2.1</v>
      </c>
      <c r="V147" s="230"/>
      <c r="W147" s="228">
        <v>3.3</v>
      </c>
      <c r="X147" s="228">
        <v>3.5</v>
      </c>
      <c r="Y147" s="228">
        <v>3.8</v>
      </c>
      <c r="Z147" s="228">
        <v>3.5</v>
      </c>
      <c r="AA147" s="228">
        <v>3.5</v>
      </c>
      <c r="AB147" s="228" t="s">
        <v>199</v>
      </c>
      <c r="AC147" s="230"/>
      <c r="AD147" s="228">
        <v>3.5</v>
      </c>
      <c r="AE147" s="228">
        <v>3.5</v>
      </c>
      <c r="AF147" s="228">
        <v>4</v>
      </c>
      <c r="AG147" s="228">
        <v>3.5</v>
      </c>
      <c r="AH147" s="228">
        <v>3.1</v>
      </c>
      <c r="AI147" s="228">
        <v>2</v>
      </c>
    </row>
    <row r="148" spans="1:35" ht="14.45" x14ac:dyDescent="0.35">
      <c r="A148" s="224">
        <v>40574</v>
      </c>
      <c r="B148" s="228">
        <v>3.2</v>
      </c>
      <c r="C148" s="229">
        <v>3.5</v>
      </c>
      <c r="D148" s="229">
        <v>4.0999999999999996</v>
      </c>
      <c r="E148" s="229">
        <v>3.9</v>
      </c>
      <c r="F148" s="229">
        <v>3.4</v>
      </c>
      <c r="G148" s="229">
        <v>3.1</v>
      </c>
      <c r="H148" s="230"/>
      <c r="I148" s="228">
        <v>3</v>
      </c>
      <c r="J148" s="228">
        <v>3.4</v>
      </c>
      <c r="K148" s="231">
        <v>4.3</v>
      </c>
      <c r="L148" s="231">
        <v>4.0999999999999996</v>
      </c>
      <c r="M148" s="228">
        <v>3.2</v>
      </c>
      <c r="N148" s="228">
        <v>3</v>
      </c>
      <c r="O148" s="230"/>
      <c r="P148" s="228">
        <v>2.9</v>
      </c>
      <c r="Q148" s="228">
        <v>3.3</v>
      </c>
      <c r="R148" s="228">
        <v>5.3</v>
      </c>
      <c r="S148" s="228">
        <v>5.3</v>
      </c>
      <c r="T148" s="228">
        <v>2.9</v>
      </c>
      <c r="U148" s="228">
        <v>2.7</v>
      </c>
      <c r="V148" s="230"/>
      <c r="W148" s="228">
        <v>3.4</v>
      </c>
      <c r="X148" s="228">
        <v>3.6</v>
      </c>
      <c r="Y148" s="228">
        <v>3.9</v>
      </c>
      <c r="Z148" s="228">
        <v>3.6</v>
      </c>
      <c r="AA148" s="228">
        <v>3.8</v>
      </c>
      <c r="AB148" s="228" t="s">
        <v>199</v>
      </c>
      <c r="AC148" s="230"/>
      <c r="AD148" s="228">
        <v>3.7</v>
      </c>
      <c r="AE148" s="228">
        <v>3.7</v>
      </c>
      <c r="AF148" s="228">
        <v>3.8</v>
      </c>
      <c r="AG148" s="228">
        <v>3.7</v>
      </c>
      <c r="AH148" s="228">
        <v>3.7</v>
      </c>
      <c r="AI148" s="228">
        <v>3</v>
      </c>
    </row>
    <row r="149" spans="1:35" ht="14.45" x14ac:dyDescent="0.35">
      <c r="A149" s="224">
        <v>40602</v>
      </c>
      <c r="B149" s="228">
        <v>3.3</v>
      </c>
      <c r="C149" s="229">
        <v>3.4</v>
      </c>
      <c r="D149" s="229">
        <v>4.3</v>
      </c>
      <c r="E149" s="229">
        <v>4</v>
      </c>
      <c r="F149" s="229">
        <v>3.7</v>
      </c>
      <c r="G149" s="229">
        <v>3.1</v>
      </c>
      <c r="H149" s="230"/>
      <c r="I149" s="228">
        <v>3.3</v>
      </c>
      <c r="J149" s="228">
        <v>3.3</v>
      </c>
      <c r="K149" s="231">
        <v>4.4000000000000004</v>
      </c>
      <c r="L149" s="231">
        <v>4.0999999999999996</v>
      </c>
      <c r="M149" s="228">
        <v>3.7</v>
      </c>
      <c r="N149" s="228">
        <v>3.1</v>
      </c>
      <c r="O149" s="230"/>
      <c r="P149" s="228">
        <v>3.8</v>
      </c>
      <c r="Q149" s="228">
        <v>3.8</v>
      </c>
      <c r="R149" s="228">
        <v>5.5</v>
      </c>
      <c r="S149" s="228">
        <v>5.4</v>
      </c>
      <c r="T149" s="228">
        <v>2.7</v>
      </c>
      <c r="U149" s="228">
        <v>2.4</v>
      </c>
      <c r="V149" s="230"/>
      <c r="W149" s="228">
        <v>3.4</v>
      </c>
      <c r="X149" s="228">
        <v>3.5</v>
      </c>
      <c r="Y149" s="228">
        <v>4</v>
      </c>
      <c r="Z149" s="228">
        <v>3.5</v>
      </c>
      <c r="AA149" s="228">
        <v>3.8</v>
      </c>
      <c r="AB149" s="228" t="s">
        <v>199</v>
      </c>
      <c r="AC149" s="230"/>
      <c r="AD149" s="228">
        <v>2.9</v>
      </c>
      <c r="AE149" s="228">
        <v>2.9</v>
      </c>
      <c r="AF149" s="228">
        <v>3.3</v>
      </c>
      <c r="AG149" s="228">
        <v>2.9</v>
      </c>
      <c r="AH149" s="228">
        <v>3.9</v>
      </c>
      <c r="AI149" s="228">
        <v>3.4</v>
      </c>
    </row>
    <row r="150" spans="1:35" ht="14.45" x14ac:dyDescent="0.35">
      <c r="A150" s="224">
        <v>40633</v>
      </c>
      <c r="B150" s="228">
        <v>3.2</v>
      </c>
      <c r="C150" s="229">
        <v>3.3</v>
      </c>
      <c r="D150" s="229">
        <v>4.0999999999999996</v>
      </c>
      <c r="E150" s="229">
        <v>3.7</v>
      </c>
      <c r="F150" s="229">
        <v>4.0999999999999996</v>
      </c>
      <c r="G150" s="229">
        <v>3.4</v>
      </c>
      <c r="H150" s="230"/>
      <c r="I150" s="228">
        <v>3.1</v>
      </c>
      <c r="J150" s="228">
        <v>3.2</v>
      </c>
      <c r="K150" s="231">
        <v>4.0999999999999996</v>
      </c>
      <c r="L150" s="231">
        <v>3.8</v>
      </c>
      <c r="M150" s="228">
        <v>4.2</v>
      </c>
      <c r="N150" s="228">
        <v>3.5</v>
      </c>
      <c r="O150" s="230"/>
      <c r="P150" s="228">
        <v>3.3</v>
      </c>
      <c r="Q150" s="228">
        <v>3.3</v>
      </c>
      <c r="R150" s="228">
        <v>4.4000000000000004</v>
      </c>
      <c r="S150" s="228">
        <v>3.9</v>
      </c>
      <c r="T150" s="228">
        <v>3.9</v>
      </c>
      <c r="U150" s="228">
        <v>3.4</v>
      </c>
      <c r="V150" s="230"/>
      <c r="W150" s="228">
        <v>3.7</v>
      </c>
      <c r="X150" s="228">
        <v>3.7</v>
      </c>
      <c r="Y150" s="228">
        <v>3.9</v>
      </c>
      <c r="Z150" s="228">
        <v>3.7</v>
      </c>
      <c r="AA150" s="228">
        <v>3.6</v>
      </c>
      <c r="AB150" s="228" t="s">
        <v>199</v>
      </c>
      <c r="AC150" s="230"/>
      <c r="AD150" s="228">
        <v>3.6</v>
      </c>
      <c r="AE150" s="228">
        <v>3.6</v>
      </c>
      <c r="AF150" s="228">
        <v>3.9</v>
      </c>
      <c r="AG150" s="228">
        <v>3.6</v>
      </c>
      <c r="AH150" s="228">
        <v>4.0999999999999996</v>
      </c>
      <c r="AI150" s="228">
        <v>3.4</v>
      </c>
    </row>
    <row r="151" spans="1:35" ht="14.45" x14ac:dyDescent="0.35">
      <c r="A151" s="224">
        <v>40663</v>
      </c>
      <c r="B151" s="228">
        <v>3.4</v>
      </c>
      <c r="C151" s="229">
        <v>3.7</v>
      </c>
      <c r="D151" s="229">
        <v>4.2</v>
      </c>
      <c r="E151" s="229">
        <v>4.0999999999999996</v>
      </c>
      <c r="F151" s="229">
        <v>4</v>
      </c>
      <c r="G151" s="229">
        <v>3.5</v>
      </c>
      <c r="H151" s="230"/>
      <c r="I151" s="228">
        <v>3.4</v>
      </c>
      <c r="J151" s="228">
        <v>3.9</v>
      </c>
      <c r="K151" s="231">
        <v>4.4000000000000004</v>
      </c>
      <c r="L151" s="231">
        <v>4.4000000000000004</v>
      </c>
      <c r="M151" s="228">
        <v>3.9</v>
      </c>
      <c r="N151" s="228">
        <v>3.3</v>
      </c>
      <c r="O151" s="230"/>
      <c r="P151" s="228">
        <v>4</v>
      </c>
      <c r="Q151" s="228">
        <v>4.5</v>
      </c>
      <c r="R151" s="228">
        <v>5.4</v>
      </c>
      <c r="S151" s="228">
        <v>5.4</v>
      </c>
      <c r="T151" s="228">
        <v>3</v>
      </c>
      <c r="U151" s="228">
        <v>2.6</v>
      </c>
      <c r="V151" s="230"/>
      <c r="W151" s="228">
        <v>3.4</v>
      </c>
      <c r="X151" s="228">
        <v>3.4</v>
      </c>
      <c r="Y151" s="228">
        <v>3.6</v>
      </c>
      <c r="Z151" s="228">
        <v>3.4</v>
      </c>
      <c r="AA151" s="228">
        <v>4.3</v>
      </c>
      <c r="AB151" s="228" t="s">
        <v>199</v>
      </c>
      <c r="AC151" s="230"/>
      <c r="AD151" s="228">
        <v>3.9</v>
      </c>
      <c r="AE151" s="228">
        <v>3.9</v>
      </c>
      <c r="AF151" s="228">
        <v>4.2</v>
      </c>
      <c r="AG151" s="228">
        <v>3.9</v>
      </c>
      <c r="AH151" s="228">
        <v>3.3</v>
      </c>
      <c r="AI151" s="228">
        <v>2.5</v>
      </c>
    </row>
    <row r="152" spans="1:35" ht="14.45" x14ac:dyDescent="0.35">
      <c r="A152" s="224">
        <v>40694</v>
      </c>
      <c r="B152" s="228">
        <v>3.6</v>
      </c>
      <c r="C152" s="229">
        <v>3.7</v>
      </c>
      <c r="D152" s="229">
        <v>4.5</v>
      </c>
      <c r="E152" s="229">
        <v>4</v>
      </c>
      <c r="F152" s="229">
        <v>3.8</v>
      </c>
      <c r="G152" s="229">
        <v>3.2</v>
      </c>
      <c r="H152" s="230"/>
      <c r="I152" s="228">
        <v>3.5</v>
      </c>
      <c r="J152" s="228">
        <v>3.6</v>
      </c>
      <c r="K152" s="231">
        <v>4.5</v>
      </c>
      <c r="L152" s="231">
        <v>4</v>
      </c>
      <c r="M152" s="228">
        <v>3.8</v>
      </c>
      <c r="N152" s="228">
        <v>3.1</v>
      </c>
      <c r="O152" s="230"/>
      <c r="P152" s="228">
        <v>4.9000000000000004</v>
      </c>
      <c r="Q152" s="228">
        <v>4.9000000000000004</v>
      </c>
      <c r="R152" s="228">
        <v>5.8</v>
      </c>
      <c r="S152" s="228">
        <v>5.8</v>
      </c>
      <c r="T152" s="228">
        <v>3.3</v>
      </c>
      <c r="U152" s="228">
        <v>2.6</v>
      </c>
      <c r="V152" s="230"/>
      <c r="W152" s="228">
        <v>3.9</v>
      </c>
      <c r="X152" s="228">
        <v>4.2</v>
      </c>
      <c r="Y152" s="228">
        <v>4.4000000000000004</v>
      </c>
      <c r="Z152" s="228">
        <v>4.2</v>
      </c>
      <c r="AA152" s="228">
        <v>3.6</v>
      </c>
      <c r="AB152" s="228" t="s">
        <v>199</v>
      </c>
      <c r="AC152" s="230"/>
      <c r="AD152" s="228">
        <v>3.9</v>
      </c>
      <c r="AE152" s="228">
        <v>3.9</v>
      </c>
      <c r="AF152" s="228">
        <v>4.2</v>
      </c>
      <c r="AG152" s="228">
        <v>3.9</v>
      </c>
      <c r="AH152" s="228">
        <v>3.3</v>
      </c>
      <c r="AI152" s="228">
        <v>2.5</v>
      </c>
    </row>
    <row r="153" spans="1:35" ht="14.45" x14ac:dyDescent="0.35">
      <c r="A153" s="224">
        <v>40724</v>
      </c>
      <c r="B153" s="228">
        <v>3.7</v>
      </c>
      <c r="C153" s="229">
        <v>3.8</v>
      </c>
      <c r="D153" s="229">
        <v>4.5999999999999996</v>
      </c>
      <c r="E153" s="229">
        <v>4.5</v>
      </c>
      <c r="F153" s="229">
        <v>3.7</v>
      </c>
      <c r="G153" s="229">
        <v>3.2</v>
      </c>
      <c r="H153" s="230"/>
      <c r="I153" s="228">
        <v>3.6</v>
      </c>
      <c r="J153" s="228">
        <v>3.6</v>
      </c>
      <c r="K153" s="231">
        <v>4.7</v>
      </c>
      <c r="L153" s="231">
        <v>4.5999999999999996</v>
      </c>
      <c r="M153" s="228">
        <v>3.7</v>
      </c>
      <c r="N153" s="228">
        <v>3.2</v>
      </c>
      <c r="O153" s="230"/>
      <c r="P153" s="228">
        <v>4.2</v>
      </c>
      <c r="Q153" s="228">
        <v>4.2</v>
      </c>
      <c r="R153" s="228">
        <v>5.8</v>
      </c>
      <c r="S153" s="228">
        <v>5.8</v>
      </c>
      <c r="T153" s="228">
        <v>3</v>
      </c>
      <c r="U153" s="228">
        <v>2.7</v>
      </c>
      <c r="V153" s="230"/>
      <c r="W153" s="228">
        <v>3.8</v>
      </c>
      <c r="X153" s="228">
        <v>4.0999999999999996</v>
      </c>
      <c r="Y153" s="228">
        <v>4.5999999999999996</v>
      </c>
      <c r="Z153" s="228">
        <v>4.4000000000000004</v>
      </c>
      <c r="AA153" s="228">
        <v>3.7</v>
      </c>
      <c r="AB153" s="228" t="s">
        <v>199</v>
      </c>
      <c r="AC153" s="230"/>
      <c r="AD153" s="228">
        <v>4</v>
      </c>
      <c r="AE153" s="228">
        <v>4</v>
      </c>
      <c r="AF153" s="228">
        <v>4.4000000000000004</v>
      </c>
      <c r="AG153" s="228">
        <v>4</v>
      </c>
      <c r="AH153" s="228">
        <v>3.5</v>
      </c>
      <c r="AI153" s="228">
        <v>3.3</v>
      </c>
    </row>
    <row r="154" spans="1:35" ht="14.45" x14ac:dyDescent="0.35">
      <c r="A154" s="224">
        <v>40755</v>
      </c>
      <c r="B154" s="228">
        <v>3.3</v>
      </c>
      <c r="C154" s="229">
        <v>3.5</v>
      </c>
      <c r="D154" s="229">
        <v>4.0999999999999996</v>
      </c>
      <c r="E154" s="229">
        <v>3.9</v>
      </c>
      <c r="F154" s="229">
        <v>3.9</v>
      </c>
      <c r="G154" s="229">
        <v>3.1</v>
      </c>
      <c r="H154" s="230"/>
      <c r="I154" s="228">
        <v>3.1</v>
      </c>
      <c r="J154" s="228">
        <v>3.2</v>
      </c>
      <c r="K154" s="231">
        <v>4</v>
      </c>
      <c r="L154" s="231">
        <v>3.8</v>
      </c>
      <c r="M154" s="228">
        <v>4.0999999999999996</v>
      </c>
      <c r="N154" s="228">
        <v>3.3</v>
      </c>
      <c r="O154" s="230"/>
      <c r="P154" s="228">
        <v>3.9</v>
      </c>
      <c r="Q154" s="228">
        <v>4.0999999999999996</v>
      </c>
      <c r="R154" s="228">
        <v>5.7</v>
      </c>
      <c r="S154" s="228">
        <v>5.7</v>
      </c>
      <c r="T154" s="228">
        <v>2.7</v>
      </c>
      <c r="U154" s="228">
        <v>2.2000000000000002</v>
      </c>
      <c r="V154" s="230"/>
      <c r="W154" s="228">
        <v>3.6</v>
      </c>
      <c r="X154" s="228">
        <v>4</v>
      </c>
      <c r="Y154" s="228">
        <v>4.4000000000000004</v>
      </c>
      <c r="Z154" s="228">
        <v>4</v>
      </c>
      <c r="AA154" s="228">
        <v>3.3</v>
      </c>
      <c r="AB154" s="228" t="s">
        <v>199</v>
      </c>
      <c r="AC154" s="230"/>
      <c r="AD154" s="228">
        <v>4.0999999999999996</v>
      </c>
      <c r="AE154" s="228">
        <v>4.4000000000000004</v>
      </c>
      <c r="AF154" s="228">
        <v>4.8</v>
      </c>
      <c r="AG154" s="228">
        <v>4.4000000000000004</v>
      </c>
      <c r="AH154" s="228">
        <v>2.9</v>
      </c>
      <c r="AI154" s="228">
        <v>2.8</v>
      </c>
    </row>
    <row r="155" spans="1:35" ht="14.45" x14ac:dyDescent="0.35">
      <c r="A155" s="224">
        <v>40786</v>
      </c>
      <c r="B155" s="228">
        <v>3.3</v>
      </c>
      <c r="C155" s="229">
        <v>3.4</v>
      </c>
      <c r="D155" s="229">
        <v>4.5999999999999996</v>
      </c>
      <c r="E155" s="229">
        <v>4.2</v>
      </c>
      <c r="F155" s="229">
        <v>3.3</v>
      </c>
      <c r="G155" s="229">
        <v>2.6</v>
      </c>
      <c r="H155" s="230"/>
      <c r="I155" s="228">
        <v>2.7</v>
      </c>
      <c r="J155" s="228">
        <v>2.7</v>
      </c>
      <c r="K155" s="231">
        <v>4.8</v>
      </c>
      <c r="L155" s="231">
        <v>4.2</v>
      </c>
      <c r="M155" s="228">
        <v>3.1</v>
      </c>
      <c r="N155" s="228">
        <v>2.8</v>
      </c>
      <c r="O155" s="230"/>
      <c r="P155" s="228">
        <v>3.9</v>
      </c>
      <c r="Q155" s="228">
        <v>3.9</v>
      </c>
      <c r="R155" s="228">
        <v>6</v>
      </c>
      <c r="S155" s="228">
        <v>6</v>
      </c>
      <c r="T155" s="228">
        <v>2.2999999999999998</v>
      </c>
      <c r="U155" s="228">
        <v>1.9</v>
      </c>
      <c r="V155" s="230"/>
      <c r="W155" s="228">
        <v>3.9</v>
      </c>
      <c r="X155" s="228">
        <v>4.2</v>
      </c>
      <c r="Y155" s="228">
        <v>4.4000000000000004</v>
      </c>
      <c r="Z155" s="228">
        <v>4.2</v>
      </c>
      <c r="AA155" s="228">
        <v>3.5</v>
      </c>
      <c r="AB155" s="228" t="s">
        <v>199</v>
      </c>
      <c r="AC155" s="230"/>
      <c r="AD155" s="228">
        <v>4.2</v>
      </c>
      <c r="AE155" s="228">
        <v>4.7</v>
      </c>
      <c r="AF155" s="228">
        <v>4.9000000000000004</v>
      </c>
      <c r="AG155" s="228">
        <v>4.7</v>
      </c>
      <c r="AH155" s="228">
        <v>2.8</v>
      </c>
      <c r="AI155" s="228">
        <v>2.6</v>
      </c>
    </row>
    <row r="156" spans="1:35" ht="14.45" x14ac:dyDescent="0.35">
      <c r="A156" s="224">
        <v>40816</v>
      </c>
      <c r="B156" s="228">
        <v>3.5</v>
      </c>
      <c r="C156" s="229">
        <v>4.0999999999999996</v>
      </c>
      <c r="D156" s="229">
        <v>4.5999999999999996</v>
      </c>
      <c r="E156" s="229">
        <v>4.3</v>
      </c>
      <c r="F156" s="229">
        <v>3</v>
      </c>
      <c r="G156" s="229">
        <v>2.5</v>
      </c>
      <c r="H156" s="230"/>
      <c r="I156" s="228">
        <v>3.5</v>
      </c>
      <c r="J156" s="228">
        <v>4.3</v>
      </c>
      <c r="K156" s="231">
        <v>4.9000000000000004</v>
      </c>
      <c r="L156" s="231">
        <v>4.5999999999999996</v>
      </c>
      <c r="M156" s="228">
        <v>3</v>
      </c>
      <c r="N156" s="228">
        <v>2.2999999999999998</v>
      </c>
      <c r="O156" s="230"/>
      <c r="P156" s="228">
        <v>3.9</v>
      </c>
      <c r="Q156" s="228">
        <v>4.8</v>
      </c>
      <c r="R156" s="228">
        <v>5.3</v>
      </c>
      <c r="S156" s="228">
        <v>5.0999999999999996</v>
      </c>
      <c r="T156" s="228">
        <v>2.2999999999999998</v>
      </c>
      <c r="U156" s="228">
        <v>2</v>
      </c>
      <c r="V156" s="230"/>
      <c r="W156" s="228">
        <v>3.6</v>
      </c>
      <c r="X156" s="228">
        <v>4</v>
      </c>
      <c r="Y156" s="228">
        <v>4.2</v>
      </c>
      <c r="Z156" s="228">
        <v>4</v>
      </c>
      <c r="AA156" s="228">
        <v>3.1</v>
      </c>
      <c r="AB156" s="228" t="s">
        <v>199</v>
      </c>
      <c r="AC156" s="230"/>
      <c r="AD156" s="228">
        <v>3.6</v>
      </c>
      <c r="AE156" s="228">
        <v>3.6</v>
      </c>
      <c r="AF156" s="228">
        <v>4</v>
      </c>
      <c r="AG156" s="228">
        <v>3.6</v>
      </c>
      <c r="AH156" s="228">
        <v>3.2</v>
      </c>
      <c r="AI156" s="228">
        <v>2.9</v>
      </c>
    </row>
    <row r="157" spans="1:35" ht="14.45" x14ac:dyDescent="0.35">
      <c r="A157" s="224">
        <v>40847</v>
      </c>
      <c r="B157" s="228">
        <v>3.3</v>
      </c>
      <c r="C157" s="229">
        <v>3.4</v>
      </c>
      <c r="D157" s="229">
        <v>4.3</v>
      </c>
      <c r="E157" s="229">
        <v>3.8</v>
      </c>
      <c r="F157" s="229">
        <v>3</v>
      </c>
      <c r="G157" s="229">
        <v>2.4</v>
      </c>
      <c r="H157" s="230"/>
      <c r="I157" s="228">
        <v>2.9</v>
      </c>
      <c r="J157" s="228">
        <v>3.2</v>
      </c>
      <c r="K157" s="231">
        <v>4.4000000000000004</v>
      </c>
      <c r="L157" s="231">
        <v>3.9</v>
      </c>
      <c r="M157" s="228">
        <v>2.8</v>
      </c>
      <c r="N157" s="228">
        <v>2.2000000000000002</v>
      </c>
      <c r="O157" s="230"/>
      <c r="P157" s="228">
        <v>4.2</v>
      </c>
      <c r="Q157" s="228">
        <v>4.2</v>
      </c>
      <c r="R157" s="228">
        <v>5.8</v>
      </c>
      <c r="S157" s="228">
        <v>4.5</v>
      </c>
      <c r="T157" s="228">
        <v>2.4</v>
      </c>
      <c r="U157" s="228">
        <v>2.1</v>
      </c>
      <c r="V157" s="230"/>
      <c r="W157" s="228">
        <v>3.7</v>
      </c>
      <c r="X157" s="228">
        <v>3.8</v>
      </c>
      <c r="Y157" s="228">
        <v>4.0999999999999996</v>
      </c>
      <c r="Z157" s="228">
        <v>3.8</v>
      </c>
      <c r="AA157" s="228">
        <v>3.4</v>
      </c>
      <c r="AB157" s="228" t="s">
        <v>199</v>
      </c>
      <c r="AC157" s="230"/>
      <c r="AD157" s="228">
        <v>3.5</v>
      </c>
      <c r="AE157" s="228">
        <v>3.5</v>
      </c>
      <c r="AF157" s="228">
        <v>3.5</v>
      </c>
      <c r="AG157" s="228">
        <v>3.5</v>
      </c>
      <c r="AH157" s="228" t="s">
        <v>199</v>
      </c>
      <c r="AI157" s="228" t="s">
        <v>199</v>
      </c>
    </row>
    <row r="158" spans="1:35" ht="14.45" x14ac:dyDescent="0.35">
      <c r="A158" s="224">
        <v>40877</v>
      </c>
      <c r="B158" s="228">
        <v>3.4</v>
      </c>
      <c r="C158" s="229">
        <v>3.5</v>
      </c>
      <c r="D158" s="229">
        <v>4.3</v>
      </c>
      <c r="E158" s="229">
        <v>4.0999999999999996</v>
      </c>
      <c r="F158" s="229">
        <v>3.3</v>
      </c>
      <c r="G158" s="229">
        <v>2.6</v>
      </c>
      <c r="H158" s="230"/>
      <c r="I158" s="228">
        <v>3.1</v>
      </c>
      <c r="J158" s="228">
        <v>3.2</v>
      </c>
      <c r="K158" s="231">
        <v>4.3</v>
      </c>
      <c r="L158" s="231">
        <v>4</v>
      </c>
      <c r="M158" s="228">
        <v>3.5</v>
      </c>
      <c r="N158" s="228">
        <v>2.8</v>
      </c>
      <c r="O158" s="230"/>
      <c r="P158" s="228">
        <v>4.0999999999999996</v>
      </c>
      <c r="Q158" s="228">
        <v>4.0999999999999996</v>
      </c>
      <c r="R158" s="228">
        <v>5.0999999999999996</v>
      </c>
      <c r="S158" s="228">
        <v>4.4000000000000004</v>
      </c>
      <c r="T158" s="228">
        <v>2.4</v>
      </c>
      <c r="U158" s="228">
        <v>2.1</v>
      </c>
      <c r="V158" s="230"/>
      <c r="W158" s="228">
        <v>3.8</v>
      </c>
      <c r="X158" s="228">
        <v>4.2</v>
      </c>
      <c r="Y158" s="228">
        <v>4.5</v>
      </c>
      <c r="Z158" s="228">
        <v>4.2</v>
      </c>
      <c r="AA158" s="228">
        <v>3</v>
      </c>
      <c r="AB158" s="228" t="s">
        <v>199</v>
      </c>
      <c r="AC158" s="230"/>
      <c r="AD158" s="228">
        <v>4</v>
      </c>
      <c r="AE158" s="228">
        <v>4.5</v>
      </c>
      <c r="AF158" s="228">
        <v>4.8</v>
      </c>
      <c r="AG158" s="228">
        <v>4.5</v>
      </c>
      <c r="AH158" s="228">
        <v>2.6</v>
      </c>
      <c r="AI158" s="228">
        <v>2.2999999999999998</v>
      </c>
    </row>
    <row r="159" spans="1:35" ht="14.45" x14ac:dyDescent="0.35">
      <c r="A159" s="224">
        <v>40908</v>
      </c>
      <c r="B159" s="228">
        <v>3.5</v>
      </c>
      <c r="C159" s="229">
        <v>3.6</v>
      </c>
      <c r="D159" s="229">
        <v>4.2</v>
      </c>
      <c r="E159" s="229">
        <v>4</v>
      </c>
      <c r="F159" s="229">
        <v>3.6</v>
      </c>
      <c r="G159" s="229">
        <v>2.8</v>
      </c>
      <c r="H159" s="230"/>
      <c r="I159" s="228">
        <v>3.2</v>
      </c>
      <c r="J159" s="228">
        <v>3.2</v>
      </c>
      <c r="K159" s="231">
        <v>3.9</v>
      </c>
      <c r="L159" s="231">
        <v>3.9</v>
      </c>
      <c r="M159" s="228">
        <v>4.4000000000000004</v>
      </c>
      <c r="N159" s="228">
        <v>3.5</v>
      </c>
      <c r="O159" s="230"/>
      <c r="P159" s="228">
        <v>3.9</v>
      </c>
      <c r="Q159" s="228">
        <v>3.9</v>
      </c>
      <c r="R159" s="228">
        <v>5.9</v>
      </c>
      <c r="S159" s="228">
        <v>5.9</v>
      </c>
      <c r="T159" s="228">
        <v>2.1</v>
      </c>
      <c r="U159" s="228">
        <v>1.9</v>
      </c>
      <c r="V159" s="230"/>
      <c r="W159" s="228">
        <v>3.8</v>
      </c>
      <c r="X159" s="228">
        <v>4.0999999999999996</v>
      </c>
      <c r="Y159" s="228">
        <v>4.5999999999999996</v>
      </c>
      <c r="Z159" s="228">
        <v>4.0999999999999996</v>
      </c>
      <c r="AA159" s="228">
        <v>2.8</v>
      </c>
      <c r="AB159" s="228" t="s">
        <v>199</v>
      </c>
      <c r="AC159" s="230"/>
      <c r="AD159" s="228">
        <v>3.6</v>
      </c>
      <c r="AE159" s="228">
        <v>4</v>
      </c>
      <c r="AF159" s="228">
        <v>4.9000000000000004</v>
      </c>
      <c r="AG159" s="228">
        <v>4</v>
      </c>
      <c r="AH159" s="228">
        <v>2.5</v>
      </c>
      <c r="AI159" s="228">
        <v>2.1</v>
      </c>
    </row>
    <row r="160" spans="1:35" ht="14.45" x14ac:dyDescent="0.35">
      <c r="A160" s="224">
        <v>40939</v>
      </c>
      <c r="B160" s="228">
        <v>3.3</v>
      </c>
      <c r="C160" s="229">
        <v>3.4</v>
      </c>
      <c r="D160" s="229">
        <v>4.0999999999999996</v>
      </c>
      <c r="E160" s="229">
        <v>3.9</v>
      </c>
      <c r="F160" s="229">
        <v>3.1</v>
      </c>
      <c r="G160" s="229">
        <v>2.6</v>
      </c>
      <c r="H160" s="230"/>
      <c r="I160" s="228">
        <v>3.2</v>
      </c>
      <c r="J160" s="228">
        <v>3.4</v>
      </c>
      <c r="K160" s="231">
        <v>4.2</v>
      </c>
      <c r="L160" s="231">
        <v>4.0999999999999996</v>
      </c>
      <c r="M160" s="228">
        <v>2.9</v>
      </c>
      <c r="N160" s="228">
        <v>2.4</v>
      </c>
      <c r="O160" s="230"/>
      <c r="P160" s="228">
        <v>3.7</v>
      </c>
      <c r="Q160" s="228">
        <v>4</v>
      </c>
      <c r="R160" s="228">
        <v>4.3</v>
      </c>
      <c r="S160" s="228">
        <v>4</v>
      </c>
      <c r="T160" s="228">
        <v>3.1</v>
      </c>
      <c r="U160" s="228">
        <v>2.4</v>
      </c>
      <c r="V160" s="230"/>
      <c r="W160" s="228">
        <v>3.5</v>
      </c>
      <c r="X160" s="228">
        <v>3.5</v>
      </c>
      <c r="Y160" s="228">
        <v>4</v>
      </c>
      <c r="Z160" s="228">
        <v>3.5</v>
      </c>
      <c r="AA160" s="228">
        <v>3.4</v>
      </c>
      <c r="AB160" s="228" t="s">
        <v>199</v>
      </c>
      <c r="AC160" s="230"/>
      <c r="AD160" s="228">
        <v>3.2</v>
      </c>
      <c r="AE160" s="228">
        <v>3.2</v>
      </c>
      <c r="AF160" s="228">
        <v>4.4000000000000004</v>
      </c>
      <c r="AG160" s="228">
        <v>3.2</v>
      </c>
      <c r="AH160" s="228">
        <v>3.6</v>
      </c>
      <c r="AI160" s="228">
        <v>3.1</v>
      </c>
    </row>
    <row r="161" spans="1:41" ht="14.45" x14ac:dyDescent="0.35">
      <c r="A161" s="224">
        <v>40968</v>
      </c>
      <c r="B161" s="228">
        <v>3.4</v>
      </c>
      <c r="C161" s="229">
        <v>3.5</v>
      </c>
      <c r="D161" s="229">
        <v>4</v>
      </c>
      <c r="E161" s="229">
        <v>3.8</v>
      </c>
      <c r="F161" s="229">
        <v>3.8</v>
      </c>
      <c r="G161" s="229">
        <v>2.9</v>
      </c>
      <c r="H161" s="230"/>
      <c r="I161" s="228">
        <v>3.4</v>
      </c>
      <c r="J161" s="228">
        <v>3.5</v>
      </c>
      <c r="K161" s="231">
        <v>4.0999999999999996</v>
      </c>
      <c r="L161" s="231">
        <v>3.9</v>
      </c>
      <c r="M161" s="228">
        <v>3.9</v>
      </c>
      <c r="N161" s="228">
        <v>2.9</v>
      </c>
      <c r="O161" s="230"/>
      <c r="P161" s="228">
        <v>4.7</v>
      </c>
      <c r="Q161" s="228">
        <v>4.7</v>
      </c>
      <c r="R161" s="228">
        <v>4.7</v>
      </c>
      <c r="S161" s="228">
        <v>4.7</v>
      </c>
      <c r="T161" s="228">
        <v>3.7</v>
      </c>
      <c r="U161" s="228">
        <v>2.9</v>
      </c>
      <c r="V161" s="230"/>
      <c r="W161" s="228">
        <v>3.3</v>
      </c>
      <c r="X161" s="228">
        <v>3.3</v>
      </c>
      <c r="Y161" s="228">
        <v>3.8</v>
      </c>
      <c r="Z161" s="228">
        <v>3.3</v>
      </c>
      <c r="AA161" s="228">
        <v>3.2</v>
      </c>
      <c r="AB161" s="228" t="s">
        <v>199</v>
      </c>
      <c r="AC161" s="230"/>
      <c r="AD161" s="228">
        <v>3.2</v>
      </c>
      <c r="AE161" s="228">
        <v>3.2</v>
      </c>
      <c r="AF161" s="228">
        <v>4.2</v>
      </c>
      <c r="AG161" s="228">
        <v>3.2</v>
      </c>
      <c r="AH161" s="228">
        <v>3.1</v>
      </c>
      <c r="AI161" s="228">
        <v>2.8</v>
      </c>
    </row>
    <row r="162" spans="1:41" ht="14.45" x14ac:dyDescent="0.35">
      <c r="A162" s="224">
        <v>40999</v>
      </c>
      <c r="B162" s="228">
        <v>3.4</v>
      </c>
      <c r="C162" s="229">
        <v>3.5</v>
      </c>
      <c r="D162" s="229">
        <v>4.5</v>
      </c>
      <c r="E162" s="229">
        <v>4.2</v>
      </c>
      <c r="F162" s="229">
        <v>3.6</v>
      </c>
      <c r="G162" s="229">
        <v>2.8</v>
      </c>
      <c r="H162" s="230"/>
      <c r="I162" s="228">
        <v>3.4</v>
      </c>
      <c r="J162" s="228">
        <v>3.6</v>
      </c>
      <c r="K162" s="231">
        <v>4.7</v>
      </c>
      <c r="L162" s="231">
        <v>4.4000000000000004</v>
      </c>
      <c r="M162" s="228">
        <v>3.6</v>
      </c>
      <c r="N162" s="228">
        <v>2.8</v>
      </c>
      <c r="O162" s="230"/>
      <c r="P162" s="228">
        <v>4</v>
      </c>
      <c r="Q162" s="228">
        <v>4.3</v>
      </c>
      <c r="R162" s="228">
        <v>4.3</v>
      </c>
      <c r="S162" s="228">
        <v>4.3</v>
      </c>
      <c r="T162" s="228">
        <v>3.9</v>
      </c>
      <c r="U162" s="228" t="s">
        <v>199</v>
      </c>
      <c r="V162" s="230"/>
      <c r="W162" s="228">
        <v>3.4</v>
      </c>
      <c r="X162" s="228">
        <v>3.4</v>
      </c>
      <c r="Y162" s="228">
        <v>3.9</v>
      </c>
      <c r="Z162" s="228">
        <v>3.4</v>
      </c>
      <c r="AA162" s="228">
        <v>3.5</v>
      </c>
      <c r="AB162" s="228" t="s">
        <v>199</v>
      </c>
      <c r="AC162" s="230"/>
      <c r="AD162" s="228">
        <v>3.5</v>
      </c>
      <c r="AE162" s="228">
        <v>3.5</v>
      </c>
      <c r="AF162" s="228">
        <v>4.0999999999999996</v>
      </c>
      <c r="AG162" s="228">
        <v>3.5</v>
      </c>
      <c r="AH162" s="228">
        <v>3.4</v>
      </c>
      <c r="AI162" s="228" t="s">
        <v>199</v>
      </c>
    </row>
    <row r="163" spans="1:41" ht="14.45" x14ac:dyDescent="0.35">
      <c r="A163" s="224">
        <v>41029</v>
      </c>
      <c r="B163" s="228">
        <v>3.3</v>
      </c>
      <c r="C163" s="229">
        <v>3.7</v>
      </c>
      <c r="D163" s="229">
        <v>4.4000000000000004</v>
      </c>
      <c r="E163" s="229">
        <v>4.3</v>
      </c>
      <c r="F163" s="229">
        <v>3.9</v>
      </c>
      <c r="G163" s="229">
        <v>3</v>
      </c>
      <c r="H163" s="230"/>
      <c r="I163" s="228">
        <v>3.3</v>
      </c>
      <c r="J163" s="228">
        <v>3.7</v>
      </c>
      <c r="K163" s="231">
        <v>4.5</v>
      </c>
      <c r="L163" s="231">
        <v>4.4000000000000004</v>
      </c>
      <c r="M163" s="228">
        <v>3.9</v>
      </c>
      <c r="N163" s="228">
        <v>3</v>
      </c>
      <c r="O163" s="230"/>
      <c r="P163" s="228">
        <v>3</v>
      </c>
      <c r="Q163" s="228">
        <v>3.7</v>
      </c>
      <c r="R163" s="228">
        <v>4.5999999999999996</v>
      </c>
      <c r="S163" s="228">
        <v>4.5999999999999996</v>
      </c>
      <c r="T163" s="228">
        <v>2.9</v>
      </c>
      <c r="U163" s="228">
        <v>2.5</v>
      </c>
      <c r="V163" s="230"/>
      <c r="W163" s="228">
        <v>3.6</v>
      </c>
      <c r="X163" s="228">
        <v>3.6</v>
      </c>
      <c r="Y163" s="228">
        <v>4.0999999999999996</v>
      </c>
      <c r="Z163" s="228">
        <v>3.6</v>
      </c>
      <c r="AA163" s="228">
        <v>3.6</v>
      </c>
      <c r="AB163" s="228" t="s">
        <v>199</v>
      </c>
      <c r="AC163" s="230"/>
      <c r="AD163" s="228">
        <v>3.8</v>
      </c>
      <c r="AE163" s="228">
        <v>3.8</v>
      </c>
      <c r="AF163" s="228">
        <v>4.4000000000000004</v>
      </c>
      <c r="AG163" s="228">
        <v>3.8</v>
      </c>
      <c r="AH163" s="228">
        <v>3.1</v>
      </c>
      <c r="AI163" s="228" t="s">
        <v>199</v>
      </c>
    </row>
    <row r="164" spans="1:41" ht="14.45" x14ac:dyDescent="0.35">
      <c r="A164" s="224">
        <v>41060</v>
      </c>
      <c r="B164" s="228">
        <v>3.6</v>
      </c>
      <c r="C164" s="229">
        <v>4</v>
      </c>
      <c r="D164" s="229">
        <v>4.5999999999999996</v>
      </c>
      <c r="E164" s="229">
        <v>4.4000000000000004</v>
      </c>
      <c r="F164" s="229">
        <v>3.7</v>
      </c>
      <c r="G164" s="229">
        <v>2.8</v>
      </c>
      <c r="H164" s="230"/>
      <c r="I164" s="228">
        <v>3.6</v>
      </c>
      <c r="J164" s="228">
        <v>4</v>
      </c>
      <c r="K164" s="231">
        <v>4.7</v>
      </c>
      <c r="L164" s="231">
        <v>4.5999999999999996</v>
      </c>
      <c r="M164" s="228">
        <v>3.8</v>
      </c>
      <c r="N164" s="228">
        <v>2.8</v>
      </c>
      <c r="O164" s="230"/>
      <c r="P164" s="228">
        <v>3.6</v>
      </c>
      <c r="Q164" s="228">
        <v>4.5</v>
      </c>
      <c r="R164" s="228">
        <v>4.9000000000000004</v>
      </c>
      <c r="S164" s="228">
        <v>4.9000000000000004</v>
      </c>
      <c r="T164" s="228">
        <v>2.7</v>
      </c>
      <c r="U164" s="228">
        <v>2.4</v>
      </c>
      <c r="V164" s="230"/>
      <c r="W164" s="228">
        <v>3.8</v>
      </c>
      <c r="X164" s="228">
        <v>3.8</v>
      </c>
      <c r="Y164" s="228">
        <v>4.2</v>
      </c>
      <c r="Z164" s="228">
        <v>3.8</v>
      </c>
      <c r="AA164" s="228">
        <v>3.2</v>
      </c>
      <c r="AB164" s="228" t="s">
        <v>199</v>
      </c>
      <c r="AC164" s="230"/>
      <c r="AD164" s="228">
        <v>3.8</v>
      </c>
      <c r="AE164" s="228">
        <v>3.8</v>
      </c>
      <c r="AF164" s="228">
        <v>4.4000000000000004</v>
      </c>
      <c r="AG164" s="228">
        <v>3.8</v>
      </c>
      <c r="AH164" s="228">
        <v>3.1</v>
      </c>
      <c r="AI164" s="228" t="s">
        <v>199</v>
      </c>
    </row>
    <row r="165" spans="1:41" ht="14.45" x14ac:dyDescent="0.35">
      <c r="A165" s="224">
        <v>41090</v>
      </c>
      <c r="B165" s="228">
        <v>3.5</v>
      </c>
      <c r="C165" s="229">
        <v>3.8</v>
      </c>
      <c r="D165" s="229">
        <v>4.7</v>
      </c>
      <c r="E165" s="229">
        <v>4.5999999999999996</v>
      </c>
      <c r="F165" s="229">
        <v>3.5</v>
      </c>
      <c r="G165" s="229">
        <v>2.9</v>
      </c>
      <c r="H165" s="230"/>
      <c r="I165" s="228">
        <v>3.5</v>
      </c>
      <c r="J165" s="228">
        <v>3.8</v>
      </c>
      <c r="K165" s="231">
        <v>4.9000000000000004</v>
      </c>
      <c r="L165" s="231">
        <v>4.8</v>
      </c>
      <c r="M165" s="228">
        <v>3.5</v>
      </c>
      <c r="N165" s="228">
        <v>2.9</v>
      </c>
      <c r="O165" s="230"/>
      <c r="P165" s="228">
        <v>3.4</v>
      </c>
      <c r="Q165" s="228">
        <v>3.8</v>
      </c>
      <c r="R165" s="228">
        <v>4.9000000000000004</v>
      </c>
      <c r="S165" s="228">
        <v>4.8</v>
      </c>
      <c r="T165" s="228">
        <v>3.4</v>
      </c>
      <c r="U165" s="228" t="s">
        <v>199</v>
      </c>
      <c r="V165" s="230"/>
      <c r="W165" s="228">
        <v>3.7</v>
      </c>
      <c r="X165" s="228">
        <v>3.9</v>
      </c>
      <c r="Y165" s="228">
        <v>4.2</v>
      </c>
      <c r="Z165" s="228">
        <v>3.9</v>
      </c>
      <c r="AA165" s="228">
        <v>3.3</v>
      </c>
      <c r="AB165" s="228" t="s">
        <v>199</v>
      </c>
      <c r="AC165" s="230"/>
      <c r="AD165" s="228">
        <v>3.3</v>
      </c>
      <c r="AE165" s="228">
        <v>3.8</v>
      </c>
      <c r="AF165" s="228">
        <v>4.5</v>
      </c>
      <c r="AG165" s="228">
        <v>3.8</v>
      </c>
      <c r="AH165" s="228">
        <v>3.1</v>
      </c>
      <c r="AI165" s="228" t="s">
        <v>199</v>
      </c>
    </row>
    <row r="166" spans="1:41" ht="14.45" x14ac:dyDescent="0.35">
      <c r="A166" s="224">
        <v>41121</v>
      </c>
      <c r="B166" s="228">
        <v>3.4</v>
      </c>
      <c r="C166" s="229">
        <v>3.6</v>
      </c>
      <c r="D166" s="229">
        <v>4.4000000000000004</v>
      </c>
      <c r="E166" s="229">
        <v>3.9</v>
      </c>
      <c r="F166" s="229">
        <v>3.8</v>
      </c>
      <c r="G166" s="229">
        <v>3</v>
      </c>
      <c r="H166" s="230"/>
      <c r="I166" s="228">
        <v>3.3</v>
      </c>
      <c r="J166" s="228">
        <v>3.5</v>
      </c>
      <c r="K166" s="231">
        <v>4.3</v>
      </c>
      <c r="L166" s="231">
        <v>3.9</v>
      </c>
      <c r="M166" s="228">
        <v>4.0999999999999996</v>
      </c>
      <c r="N166" s="228">
        <v>3.2</v>
      </c>
      <c r="O166" s="230"/>
      <c r="P166" s="228">
        <v>3.8</v>
      </c>
      <c r="Q166" s="228">
        <v>4.5</v>
      </c>
      <c r="R166" s="228">
        <v>5.5</v>
      </c>
      <c r="S166" s="228">
        <v>4.9000000000000004</v>
      </c>
      <c r="T166" s="228">
        <v>2.7</v>
      </c>
      <c r="U166" s="228">
        <v>2.1</v>
      </c>
      <c r="V166" s="230"/>
      <c r="W166" s="228">
        <v>3.7</v>
      </c>
      <c r="X166" s="228">
        <v>3.8</v>
      </c>
      <c r="Y166" s="228">
        <v>4.5999999999999996</v>
      </c>
      <c r="Z166" s="228">
        <v>3.8</v>
      </c>
      <c r="AA166" s="228">
        <v>2.2999999999999998</v>
      </c>
      <c r="AB166" s="228" t="s">
        <v>199</v>
      </c>
      <c r="AC166" s="230"/>
      <c r="AD166" s="228">
        <v>3.4</v>
      </c>
      <c r="AE166" s="228">
        <v>3.7</v>
      </c>
      <c r="AF166" s="228">
        <v>4.7</v>
      </c>
      <c r="AG166" s="228">
        <v>3.7</v>
      </c>
      <c r="AH166" s="228">
        <v>2.4</v>
      </c>
      <c r="AI166" s="228" t="s">
        <v>199</v>
      </c>
    </row>
    <row r="167" spans="1:41" ht="14.45" x14ac:dyDescent="0.35">
      <c r="A167" s="224">
        <v>41152</v>
      </c>
      <c r="B167" s="228">
        <v>3.5</v>
      </c>
      <c r="C167" s="229">
        <v>3.7</v>
      </c>
      <c r="D167" s="229">
        <v>4.5</v>
      </c>
      <c r="E167" s="229">
        <v>4.3</v>
      </c>
      <c r="F167" s="229">
        <v>3.7</v>
      </c>
      <c r="G167" s="229">
        <v>2.8</v>
      </c>
      <c r="H167" s="230"/>
      <c r="I167" s="228">
        <v>3.4</v>
      </c>
      <c r="J167" s="228">
        <v>3.7</v>
      </c>
      <c r="K167" s="231">
        <v>4.5999999999999996</v>
      </c>
      <c r="L167" s="231">
        <v>4.5999999999999996</v>
      </c>
      <c r="M167" s="228">
        <v>3.9</v>
      </c>
      <c r="N167" s="228">
        <v>2.8</v>
      </c>
      <c r="O167" s="230"/>
      <c r="P167" s="228">
        <v>3.9</v>
      </c>
      <c r="Q167" s="228">
        <v>4.5999999999999996</v>
      </c>
      <c r="R167" s="228">
        <v>6</v>
      </c>
      <c r="S167" s="228">
        <v>6</v>
      </c>
      <c r="T167" s="228" t="s">
        <v>199</v>
      </c>
      <c r="U167" s="228" t="s">
        <v>199</v>
      </c>
      <c r="V167" s="230"/>
      <c r="W167" s="228">
        <v>3.6</v>
      </c>
      <c r="X167" s="228">
        <v>3.6</v>
      </c>
      <c r="Y167" s="228">
        <v>4.3</v>
      </c>
      <c r="Z167" s="228">
        <v>3.6</v>
      </c>
      <c r="AA167" s="228">
        <v>3.2</v>
      </c>
      <c r="AB167" s="228" t="s">
        <v>199</v>
      </c>
      <c r="AC167" s="230"/>
      <c r="AD167" s="228">
        <v>3.2</v>
      </c>
      <c r="AE167" s="228">
        <v>3.2</v>
      </c>
      <c r="AF167" s="228">
        <v>4.5</v>
      </c>
      <c r="AG167" s="228">
        <v>3.2</v>
      </c>
      <c r="AH167" s="228" t="s">
        <v>199</v>
      </c>
      <c r="AI167" s="228" t="s">
        <v>199</v>
      </c>
    </row>
    <row r="168" spans="1:41" ht="14.45" x14ac:dyDescent="0.35">
      <c r="A168" s="224">
        <v>41182</v>
      </c>
      <c r="B168" s="228">
        <v>3.6</v>
      </c>
      <c r="C168" s="229">
        <v>4</v>
      </c>
      <c r="D168" s="229">
        <v>4.5999999999999996</v>
      </c>
      <c r="E168" s="229">
        <v>4.5</v>
      </c>
      <c r="F168" s="229">
        <v>3.2</v>
      </c>
      <c r="G168" s="229">
        <v>2.6</v>
      </c>
      <c r="H168" s="230"/>
      <c r="I168" s="228">
        <v>3.6</v>
      </c>
      <c r="J168" s="228">
        <v>4.0999999999999996</v>
      </c>
      <c r="K168" s="231">
        <v>4.8</v>
      </c>
      <c r="L168" s="231">
        <v>4.8</v>
      </c>
      <c r="M168" s="228">
        <v>3.2</v>
      </c>
      <c r="N168" s="228">
        <v>2.6</v>
      </c>
      <c r="O168" s="230"/>
      <c r="P168" s="228">
        <v>4.0999999999999996</v>
      </c>
      <c r="Q168" s="228">
        <v>4.4000000000000004</v>
      </c>
      <c r="R168" s="228">
        <v>5.4</v>
      </c>
      <c r="S168" s="228">
        <v>5.4</v>
      </c>
      <c r="T168" s="228">
        <v>2.8</v>
      </c>
      <c r="U168" s="228">
        <v>2.6</v>
      </c>
      <c r="V168" s="230"/>
      <c r="W168" s="228">
        <v>3.4</v>
      </c>
      <c r="X168" s="228">
        <v>3.4</v>
      </c>
      <c r="Y168" s="228">
        <v>4</v>
      </c>
      <c r="Z168" s="228">
        <v>3.4</v>
      </c>
      <c r="AA168" s="228">
        <v>3.3</v>
      </c>
      <c r="AB168" s="228" t="s">
        <v>199</v>
      </c>
      <c r="AC168" s="230"/>
      <c r="AD168" s="228">
        <v>2.9</v>
      </c>
      <c r="AE168" s="228">
        <v>2.9</v>
      </c>
      <c r="AF168" s="228">
        <v>4</v>
      </c>
      <c r="AG168" s="228">
        <v>2.9</v>
      </c>
      <c r="AH168" s="228">
        <v>3</v>
      </c>
      <c r="AI168" s="228">
        <v>2.4</v>
      </c>
    </row>
    <row r="169" spans="1:41" ht="14.45" x14ac:dyDescent="0.35">
      <c r="A169" s="224">
        <v>41213</v>
      </c>
      <c r="B169" s="228">
        <v>3.6</v>
      </c>
      <c r="C169" s="229">
        <v>4</v>
      </c>
      <c r="D169" s="229">
        <v>4.5</v>
      </c>
      <c r="E169" s="229">
        <v>4.4000000000000004</v>
      </c>
      <c r="F169" s="229">
        <v>3.5</v>
      </c>
      <c r="G169" s="229">
        <v>3.3</v>
      </c>
      <c r="H169" s="230"/>
      <c r="I169" s="228">
        <v>3.6</v>
      </c>
      <c r="J169" s="228">
        <v>4</v>
      </c>
      <c r="K169" s="231">
        <v>4.5</v>
      </c>
      <c r="L169" s="231">
        <v>4.4000000000000004</v>
      </c>
      <c r="M169" s="228">
        <v>3.3</v>
      </c>
      <c r="N169" s="228">
        <v>2.2999999999999998</v>
      </c>
      <c r="O169" s="230"/>
      <c r="P169" s="228">
        <v>3.6</v>
      </c>
      <c r="Q169" s="228">
        <v>4.4000000000000004</v>
      </c>
      <c r="R169" s="228">
        <v>5</v>
      </c>
      <c r="S169" s="228">
        <v>5</v>
      </c>
      <c r="T169" s="228">
        <v>2.5</v>
      </c>
      <c r="U169" s="228">
        <v>2.2000000000000002</v>
      </c>
      <c r="V169" s="230"/>
      <c r="W169" s="228">
        <v>3.9</v>
      </c>
      <c r="X169" s="228">
        <v>4</v>
      </c>
      <c r="Y169" s="228">
        <v>4.0999999999999996</v>
      </c>
      <c r="Z169" s="228">
        <v>4</v>
      </c>
      <c r="AA169" s="228">
        <v>3.5</v>
      </c>
      <c r="AB169" s="228" t="s">
        <v>199</v>
      </c>
      <c r="AC169" s="230"/>
      <c r="AD169" s="228" t="s">
        <v>199</v>
      </c>
      <c r="AE169" s="228" t="s">
        <v>199</v>
      </c>
      <c r="AF169" s="228" t="s">
        <v>199</v>
      </c>
      <c r="AG169" s="228" t="s">
        <v>199</v>
      </c>
      <c r="AH169" s="228" t="s">
        <v>199</v>
      </c>
      <c r="AI169" s="228" t="s">
        <v>199</v>
      </c>
    </row>
    <row r="170" spans="1:41" ht="14.45" x14ac:dyDescent="0.35">
      <c r="A170" s="224">
        <v>41243</v>
      </c>
      <c r="B170" s="228">
        <v>3.9</v>
      </c>
      <c r="C170" s="229">
        <v>4.8</v>
      </c>
      <c r="D170" s="229">
        <v>5</v>
      </c>
      <c r="E170" s="229">
        <v>4.9000000000000004</v>
      </c>
      <c r="F170" s="229">
        <v>3.1</v>
      </c>
      <c r="G170" s="229">
        <v>2.2999999999999998</v>
      </c>
      <c r="H170" s="230"/>
      <c r="I170" s="228">
        <v>3.8</v>
      </c>
      <c r="J170" s="228">
        <v>4.9000000000000004</v>
      </c>
      <c r="K170" s="231">
        <v>5.2</v>
      </c>
      <c r="L170" s="231">
        <v>5.0999999999999996</v>
      </c>
      <c r="M170" s="228">
        <v>3</v>
      </c>
      <c r="N170" s="228" t="s">
        <v>199</v>
      </c>
      <c r="O170" s="230"/>
      <c r="P170" s="228">
        <v>4.2</v>
      </c>
      <c r="Q170" s="228">
        <v>6.1</v>
      </c>
      <c r="R170" s="228">
        <v>6.1</v>
      </c>
      <c r="S170" s="228">
        <v>6.1</v>
      </c>
      <c r="T170" s="228">
        <v>2.4</v>
      </c>
      <c r="U170" s="228" t="s">
        <v>199</v>
      </c>
      <c r="V170" s="230"/>
      <c r="W170" s="228">
        <v>4.5</v>
      </c>
      <c r="X170" s="228">
        <v>4.5</v>
      </c>
      <c r="Y170" s="228">
        <v>4.5</v>
      </c>
      <c r="Z170" s="228">
        <v>4.5</v>
      </c>
      <c r="AA170" s="228">
        <v>3.5</v>
      </c>
      <c r="AB170" s="228" t="s">
        <v>199</v>
      </c>
      <c r="AC170" s="230"/>
      <c r="AD170" s="228" t="s">
        <v>199</v>
      </c>
      <c r="AE170" s="228" t="s">
        <v>199</v>
      </c>
      <c r="AF170" s="228" t="s">
        <v>199</v>
      </c>
      <c r="AG170" s="228" t="s">
        <v>199</v>
      </c>
      <c r="AH170" s="228" t="s">
        <v>199</v>
      </c>
      <c r="AI170" s="228" t="s">
        <v>199</v>
      </c>
    </row>
    <row r="171" spans="1:41" ht="14.45" x14ac:dyDescent="0.35">
      <c r="A171" s="224">
        <v>41274</v>
      </c>
      <c r="B171" s="228">
        <v>4.5999999999999996</v>
      </c>
      <c r="C171" s="229">
        <v>5.0999999999999996</v>
      </c>
      <c r="D171" s="229">
        <v>5.4</v>
      </c>
      <c r="E171" s="229">
        <v>5.4</v>
      </c>
      <c r="F171" s="229">
        <v>2.8</v>
      </c>
      <c r="G171" s="229">
        <v>2.2000000000000002</v>
      </c>
      <c r="H171" s="230"/>
      <c r="I171" s="228">
        <v>4.9000000000000004</v>
      </c>
      <c r="J171" s="228">
        <v>5.4</v>
      </c>
      <c r="K171" s="231">
        <v>5.9</v>
      </c>
      <c r="L171" s="231">
        <v>5.9</v>
      </c>
      <c r="M171" s="228">
        <v>2.6</v>
      </c>
      <c r="N171" s="228">
        <v>2.2000000000000002</v>
      </c>
      <c r="O171" s="230"/>
      <c r="P171" s="228">
        <v>5.6</v>
      </c>
      <c r="Q171" s="228">
        <v>5.6</v>
      </c>
      <c r="R171" s="228">
        <v>6.5</v>
      </c>
      <c r="S171" s="228">
        <v>6.5</v>
      </c>
      <c r="T171" s="228">
        <v>2.6</v>
      </c>
      <c r="U171" s="228" t="s">
        <v>199</v>
      </c>
      <c r="V171" s="230"/>
      <c r="W171" s="228">
        <v>4.3</v>
      </c>
      <c r="X171" s="228">
        <v>4.8</v>
      </c>
      <c r="Y171" s="228">
        <v>4.8</v>
      </c>
      <c r="Z171" s="228">
        <v>4.8</v>
      </c>
      <c r="AA171" s="228">
        <v>3.1</v>
      </c>
      <c r="AB171" s="228" t="s">
        <v>199</v>
      </c>
      <c r="AC171" s="230"/>
      <c r="AD171" s="228">
        <v>3.9</v>
      </c>
      <c r="AE171" s="228">
        <v>5</v>
      </c>
      <c r="AF171" s="228">
        <v>5</v>
      </c>
      <c r="AG171" s="228">
        <v>5</v>
      </c>
      <c r="AH171" s="228">
        <v>3</v>
      </c>
      <c r="AI171" s="228" t="s">
        <v>199</v>
      </c>
      <c r="AM171" s="230">
        <f>Table31[[#This Row],[SLD/EBITDA]]*1</f>
        <v>5.0999999999999996</v>
      </c>
      <c r="AN171" s="230">
        <f>Table31[[#This Row],[Debt/EBITDA]]-Table31[[#This Row],[SLD/EBITDA]]</f>
        <v>0.30000000000000071</v>
      </c>
      <c r="AO171" s="230">
        <f t="shared" ref="AO171:AO204" si="0">SUM(AK171:AN171)</f>
        <v>5.4</v>
      </c>
    </row>
    <row r="172" spans="1:41" ht="14.45" x14ac:dyDescent="0.35">
      <c r="A172" s="224">
        <v>41305</v>
      </c>
      <c r="B172" s="228">
        <v>3.4</v>
      </c>
      <c r="C172" s="229">
        <v>3.8</v>
      </c>
      <c r="D172" s="229">
        <v>4.5999999999999996</v>
      </c>
      <c r="E172" s="229">
        <v>4.5</v>
      </c>
      <c r="F172" s="229">
        <v>3.4</v>
      </c>
      <c r="G172" s="229">
        <v>2.5</v>
      </c>
      <c r="H172" s="230"/>
      <c r="I172" s="228">
        <v>3.4</v>
      </c>
      <c r="J172" s="228">
        <v>3.7</v>
      </c>
      <c r="K172" s="231">
        <v>4.5999999999999996</v>
      </c>
      <c r="L172" s="231">
        <v>4.4000000000000004</v>
      </c>
      <c r="M172" s="228">
        <v>3.4</v>
      </c>
      <c r="N172" s="228">
        <v>2.5</v>
      </c>
      <c r="O172" s="230"/>
      <c r="P172" s="228">
        <v>3.8</v>
      </c>
      <c r="Q172" s="228">
        <v>4.5</v>
      </c>
      <c r="R172" s="228">
        <v>5.0999999999999996</v>
      </c>
      <c r="S172" s="228">
        <v>4.9000000000000004</v>
      </c>
      <c r="T172" s="228">
        <v>3.1</v>
      </c>
      <c r="U172" s="228" t="s">
        <v>199</v>
      </c>
      <c r="V172" s="230"/>
      <c r="W172" s="228" t="s">
        <v>199</v>
      </c>
      <c r="X172" s="228" t="s">
        <v>199</v>
      </c>
      <c r="Y172" s="228" t="s">
        <v>199</v>
      </c>
      <c r="Z172" s="228" t="s">
        <v>199</v>
      </c>
      <c r="AA172" s="228" t="s">
        <v>199</v>
      </c>
      <c r="AB172" s="228" t="s">
        <v>199</v>
      </c>
      <c r="AC172" s="230"/>
      <c r="AD172" s="228" t="s">
        <v>199</v>
      </c>
      <c r="AE172" s="228" t="s">
        <v>199</v>
      </c>
      <c r="AF172" s="228" t="s">
        <v>199</v>
      </c>
      <c r="AG172" s="228" t="s">
        <v>199</v>
      </c>
      <c r="AH172" s="228" t="s">
        <v>199</v>
      </c>
      <c r="AI172" s="228" t="s">
        <v>199</v>
      </c>
      <c r="AM172" s="230">
        <f>Table31[[#This Row],[SLD/EBITDA]]*1</f>
        <v>3.8</v>
      </c>
      <c r="AN172" s="230">
        <f>Table31[[#This Row],[Debt/EBITDA]]-Table31[[#This Row],[SLD/EBITDA]]</f>
        <v>0.79999999999999982</v>
      </c>
      <c r="AO172" s="230">
        <f t="shared" si="0"/>
        <v>4.5999999999999996</v>
      </c>
    </row>
    <row r="173" spans="1:41" ht="14.45" x14ac:dyDescent="0.35">
      <c r="A173" s="224">
        <v>41333</v>
      </c>
      <c r="B173" s="228">
        <v>4</v>
      </c>
      <c r="C173" s="229">
        <v>4.4000000000000004</v>
      </c>
      <c r="D173" s="229">
        <v>4.7</v>
      </c>
      <c r="E173" s="229">
        <v>4.5999999999999996</v>
      </c>
      <c r="F173" s="229">
        <v>3.9</v>
      </c>
      <c r="G173" s="229">
        <v>3.2</v>
      </c>
      <c r="H173" s="230"/>
      <c r="I173" s="228">
        <v>3.8</v>
      </c>
      <c r="J173" s="228">
        <v>4.2</v>
      </c>
      <c r="K173" s="231">
        <v>4.5999999999999996</v>
      </c>
      <c r="L173" s="231">
        <v>4.4000000000000004</v>
      </c>
      <c r="M173" s="228">
        <v>4</v>
      </c>
      <c r="N173" s="228">
        <v>3.2</v>
      </c>
      <c r="O173" s="230"/>
      <c r="P173" s="228">
        <v>3.7</v>
      </c>
      <c r="Q173" s="228">
        <v>4</v>
      </c>
      <c r="R173" s="228">
        <v>4</v>
      </c>
      <c r="S173" s="228">
        <v>4</v>
      </c>
      <c r="T173" s="228">
        <v>4.2</v>
      </c>
      <c r="U173" s="228">
        <v>3.2</v>
      </c>
      <c r="V173" s="230"/>
      <c r="W173" s="228">
        <v>5.2</v>
      </c>
      <c r="X173" s="228">
        <v>5.5</v>
      </c>
      <c r="Y173" s="228">
        <v>5.5</v>
      </c>
      <c r="Z173" s="228">
        <v>5.5</v>
      </c>
      <c r="AA173" s="228">
        <v>3.3</v>
      </c>
      <c r="AB173" s="228" t="s">
        <v>199</v>
      </c>
      <c r="AC173" s="230"/>
      <c r="AD173" s="228" t="s">
        <v>199</v>
      </c>
      <c r="AE173" s="228" t="s">
        <v>199</v>
      </c>
      <c r="AF173" s="228" t="s">
        <v>199</v>
      </c>
      <c r="AG173" s="228" t="s">
        <v>199</v>
      </c>
      <c r="AH173" s="228" t="s">
        <v>199</v>
      </c>
      <c r="AI173" s="228" t="s">
        <v>199</v>
      </c>
      <c r="AM173" s="230">
        <f>Table31[[#This Row],[SLD/EBITDA]]*1</f>
        <v>4.4000000000000004</v>
      </c>
      <c r="AN173" s="230">
        <f>Table31[[#This Row],[Debt/EBITDA]]-Table31[[#This Row],[SLD/EBITDA]]</f>
        <v>0.29999999999999982</v>
      </c>
      <c r="AO173" s="230">
        <f t="shared" si="0"/>
        <v>4.7</v>
      </c>
    </row>
    <row r="174" spans="1:41" ht="14.45" x14ac:dyDescent="0.35">
      <c r="A174" s="224">
        <v>41364</v>
      </c>
      <c r="B174" s="228">
        <v>3.8</v>
      </c>
      <c r="C174" s="229">
        <v>4.4000000000000004</v>
      </c>
      <c r="D174" s="229">
        <v>4.9000000000000004</v>
      </c>
      <c r="E174" s="229">
        <v>4.7</v>
      </c>
      <c r="F174" s="229">
        <v>3.3</v>
      </c>
      <c r="G174" s="229">
        <v>2.6</v>
      </c>
      <c r="H174" s="230"/>
      <c r="I174" s="228">
        <v>3.8</v>
      </c>
      <c r="J174" s="228">
        <v>4.4000000000000004</v>
      </c>
      <c r="K174" s="231">
        <v>5</v>
      </c>
      <c r="L174" s="231">
        <v>4.7</v>
      </c>
      <c r="M174" s="228">
        <v>3.2</v>
      </c>
      <c r="N174" s="228">
        <v>2.6</v>
      </c>
      <c r="O174" s="230"/>
      <c r="P174" s="228">
        <v>4.4000000000000004</v>
      </c>
      <c r="Q174" s="228">
        <v>5.4</v>
      </c>
      <c r="R174" s="228">
        <v>5.5</v>
      </c>
      <c r="S174" s="228">
        <v>5.5</v>
      </c>
      <c r="T174" s="228">
        <v>3.4</v>
      </c>
      <c r="U174" s="228">
        <v>3</v>
      </c>
      <c r="V174" s="230"/>
      <c r="W174" s="228">
        <v>3.9</v>
      </c>
      <c r="X174" s="228">
        <v>4.2</v>
      </c>
      <c r="Y174" s="228">
        <v>4.5</v>
      </c>
      <c r="Z174" s="228">
        <v>4.2</v>
      </c>
      <c r="AA174" s="228">
        <v>3.4</v>
      </c>
      <c r="AB174" s="228" t="s">
        <v>199</v>
      </c>
      <c r="AC174" s="230"/>
      <c r="AD174" s="228" t="s">
        <v>199</v>
      </c>
      <c r="AE174" s="228" t="s">
        <v>199</v>
      </c>
      <c r="AF174" s="228" t="s">
        <v>199</v>
      </c>
      <c r="AG174" s="228" t="s">
        <v>199</v>
      </c>
      <c r="AH174" s="228" t="s">
        <v>199</v>
      </c>
      <c r="AI174" s="228" t="s">
        <v>199</v>
      </c>
      <c r="AM174" s="230">
        <f>Table31[[#This Row],[SLD/EBITDA]]*1</f>
        <v>4.4000000000000004</v>
      </c>
      <c r="AN174" s="230">
        <f>Table31[[#This Row],[Debt/EBITDA]]-Table31[[#This Row],[SLD/EBITDA]]</f>
        <v>0.5</v>
      </c>
      <c r="AO174" s="230">
        <f t="shared" si="0"/>
        <v>4.9000000000000004</v>
      </c>
    </row>
    <row r="175" spans="1:41" ht="14.45" x14ac:dyDescent="0.35">
      <c r="A175" s="224">
        <v>41394</v>
      </c>
      <c r="B175" s="228">
        <v>3.6</v>
      </c>
      <c r="C175" s="229">
        <v>3.8</v>
      </c>
      <c r="D175" s="229">
        <v>4.3</v>
      </c>
      <c r="E175" s="229">
        <v>4.0999999999999996</v>
      </c>
      <c r="F175" s="229">
        <v>3.7</v>
      </c>
      <c r="G175" s="229">
        <v>2.9</v>
      </c>
      <c r="H175" s="230"/>
      <c r="I175" s="228">
        <v>3.5</v>
      </c>
      <c r="J175" s="228">
        <v>3.7</v>
      </c>
      <c r="K175" s="231">
        <v>4.3</v>
      </c>
      <c r="L175" s="231">
        <v>4</v>
      </c>
      <c r="M175" s="228">
        <v>3.8</v>
      </c>
      <c r="N175" s="228">
        <v>2.9</v>
      </c>
      <c r="O175" s="230"/>
      <c r="P175" s="228">
        <v>3.7</v>
      </c>
      <c r="Q175" s="228">
        <v>4.5</v>
      </c>
      <c r="R175" s="228">
        <v>4.8</v>
      </c>
      <c r="S175" s="228">
        <v>4.8</v>
      </c>
      <c r="T175" s="228">
        <v>3</v>
      </c>
      <c r="U175" s="228" t="s">
        <v>199</v>
      </c>
      <c r="V175" s="230"/>
      <c r="W175" s="228">
        <v>4.3</v>
      </c>
      <c r="X175" s="228">
        <v>4.9000000000000004</v>
      </c>
      <c r="Y175" s="228">
        <v>4.9000000000000004</v>
      </c>
      <c r="Z175" s="228">
        <v>4.9000000000000004</v>
      </c>
      <c r="AA175" s="228">
        <v>3.2</v>
      </c>
      <c r="AB175" s="228" t="s">
        <v>199</v>
      </c>
      <c r="AC175" s="230"/>
      <c r="AD175" s="228" t="s">
        <v>199</v>
      </c>
      <c r="AE175" s="228" t="s">
        <v>199</v>
      </c>
      <c r="AF175" s="228" t="s">
        <v>199</v>
      </c>
      <c r="AG175" s="228" t="s">
        <v>199</v>
      </c>
      <c r="AH175" s="228" t="s">
        <v>199</v>
      </c>
      <c r="AI175" s="228" t="s">
        <v>199</v>
      </c>
      <c r="AM175" s="230">
        <f>Table31[[#This Row],[SLD/EBITDA]]*1</f>
        <v>3.8</v>
      </c>
      <c r="AN175" s="230">
        <f>Table31[[#This Row],[Debt/EBITDA]]-Table31[[#This Row],[SLD/EBITDA]]</f>
        <v>0.5</v>
      </c>
      <c r="AO175" s="230">
        <f t="shared" si="0"/>
        <v>4.3</v>
      </c>
    </row>
    <row r="176" spans="1:41" ht="14.45" x14ac:dyDescent="0.35">
      <c r="A176" s="224">
        <v>41425</v>
      </c>
      <c r="B176" s="228">
        <v>3.3</v>
      </c>
      <c r="C176" s="229">
        <v>4</v>
      </c>
      <c r="D176" s="229">
        <v>4.2</v>
      </c>
      <c r="E176" s="229">
        <v>4.2</v>
      </c>
      <c r="F176" s="229">
        <v>3.9</v>
      </c>
      <c r="G176" s="229">
        <v>3.3</v>
      </c>
      <c r="H176" s="230"/>
      <c r="I176" s="228">
        <v>3.3</v>
      </c>
      <c r="J176" s="228">
        <v>4</v>
      </c>
      <c r="K176" s="231">
        <v>4.3</v>
      </c>
      <c r="L176" s="231">
        <v>4.3</v>
      </c>
      <c r="M176" s="228">
        <v>3.8</v>
      </c>
      <c r="N176" s="228">
        <v>3</v>
      </c>
      <c r="O176" s="230"/>
      <c r="P176" s="228">
        <v>4.3</v>
      </c>
      <c r="Q176" s="228">
        <v>5.2</v>
      </c>
      <c r="R176" s="228">
        <v>5.2</v>
      </c>
      <c r="S176" s="228">
        <v>5.2</v>
      </c>
      <c r="T176" s="228">
        <v>3.3</v>
      </c>
      <c r="U176" s="228" t="s">
        <v>199</v>
      </c>
      <c r="V176" s="230"/>
      <c r="W176" s="228">
        <v>3.7</v>
      </c>
      <c r="X176" s="228">
        <v>4.4000000000000004</v>
      </c>
      <c r="Y176" s="228">
        <v>4.4000000000000004</v>
      </c>
      <c r="Z176" s="228">
        <v>4.4000000000000004</v>
      </c>
      <c r="AA176" s="228" t="s">
        <v>199</v>
      </c>
      <c r="AB176" s="228" t="s">
        <v>199</v>
      </c>
      <c r="AC176" s="230"/>
      <c r="AD176" s="228" t="s">
        <v>199</v>
      </c>
      <c r="AE176" s="228" t="s">
        <v>199</v>
      </c>
      <c r="AF176" s="228" t="s">
        <v>199</v>
      </c>
      <c r="AG176" s="228" t="s">
        <v>199</v>
      </c>
      <c r="AH176" s="228" t="s">
        <v>199</v>
      </c>
      <c r="AI176" s="228" t="s">
        <v>199</v>
      </c>
      <c r="AM176" s="230">
        <f>Table31[[#This Row],[SLD/EBITDA]]*1</f>
        <v>4</v>
      </c>
      <c r="AN176" s="230">
        <f>Table31[[#This Row],[Debt/EBITDA]]-Table31[[#This Row],[SLD/EBITDA]]</f>
        <v>0.20000000000000018</v>
      </c>
      <c r="AO176" s="230">
        <f t="shared" si="0"/>
        <v>4.2</v>
      </c>
    </row>
    <row r="177" spans="1:41" ht="14.45" x14ac:dyDescent="0.35">
      <c r="A177" s="224">
        <v>41455</v>
      </c>
      <c r="B177" s="228">
        <v>3.7885496249999999</v>
      </c>
      <c r="C177" s="229">
        <v>4.481517208333333</v>
      </c>
      <c r="D177" s="229">
        <v>4.6247522499999993</v>
      </c>
      <c r="E177" s="229">
        <v>4.6237542499999993</v>
      </c>
      <c r="F177" s="229">
        <v>3.4520063529411771</v>
      </c>
      <c r="G177" s="229">
        <v>2.605877</v>
      </c>
      <c r="H177" s="230"/>
      <c r="I177" s="228">
        <v>3.7</v>
      </c>
      <c r="J177" s="228">
        <v>4.5</v>
      </c>
      <c r="K177" s="231">
        <v>4.7</v>
      </c>
      <c r="L177" s="231">
        <v>4.7</v>
      </c>
      <c r="M177" s="228">
        <v>3.4</v>
      </c>
      <c r="N177" s="228">
        <v>2.6</v>
      </c>
      <c r="O177" s="230"/>
      <c r="P177" s="228">
        <v>4</v>
      </c>
      <c r="Q177" s="228">
        <v>5.0999999999999996</v>
      </c>
      <c r="R177" s="228">
        <v>5.4</v>
      </c>
      <c r="S177" s="228">
        <v>5.4</v>
      </c>
      <c r="T177" s="228">
        <v>3.3</v>
      </c>
      <c r="U177" s="228" t="s">
        <v>199</v>
      </c>
      <c r="V177" s="230"/>
      <c r="W177" s="228">
        <v>4.0999999999999996</v>
      </c>
      <c r="X177" s="228">
        <v>4.4000000000000004</v>
      </c>
      <c r="Y177" s="228">
        <v>4.4000000000000004</v>
      </c>
      <c r="Z177" s="228">
        <v>4.4000000000000004</v>
      </c>
      <c r="AA177" s="228" t="s">
        <v>199</v>
      </c>
      <c r="AB177" s="228" t="s">
        <v>199</v>
      </c>
      <c r="AC177" s="230"/>
      <c r="AD177" s="228" t="s">
        <v>199</v>
      </c>
      <c r="AE177" s="228" t="s">
        <v>199</v>
      </c>
      <c r="AF177" s="228" t="s">
        <v>199</v>
      </c>
      <c r="AG177" s="228" t="s">
        <v>199</v>
      </c>
      <c r="AH177" s="228" t="s">
        <v>199</v>
      </c>
      <c r="AI177" s="228" t="s">
        <v>199</v>
      </c>
      <c r="AM177" s="230">
        <f>Table31[[#This Row],[SLD/EBITDA]]*1</f>
        <v>4.481517208333333</v>
      </c>
      <c r="AN177" s="230">
        <f>Table31[[#This Row],[Debt/EBITDA]]-Table31[[#This Row],[SLD/EBITDA]]</f>
        <v>0.14323504166666634</v>
      </c>
      <c r="AO177" s="230">
        <f t="shared" si="0"/>
        <v>4.6247522499999993</v>
      </c>
    </row>
    <row r="178" spans="1:41" ht="14.45" x14ac:dyDescent="0.35">
      <c r="A178" s="224">
        <v>41486</v>
      </c>
      <c r="B178" s="228">
        <v>3.3902969411764698</v>
      </c>
      <c r="C178" s="229">
        <v>3.9364040588235287</v>
      </c>
      <c r="D178" s="229">
        <v>4.306377705882352</v>
      </c>
      <c r="E178" s="229">
        <v>4.2336290882352934</v>
      </c>
      <c r="F178" s="229">
        <v>3.9654301199999997</v>
      </c>
      <c r="G178" s="229">
        <v>3.0243673571428569</v>
      </c>
      <c r="H178" s="230"/>
      <c r="I178" s="228">
        <v>3.3</v>
      </c>
      <c r="J178" s="228">
        <v>4</v>
      </c>
      <c r="K178" s="231">
        <v>4.4000000000000004</v>
      </c>
      <c r="L178" s="231">
        <v>4.3</v>
      </c>
      <c r="M178" s="228">
        <v>3.8</v>
      </c>
      <c r="N178" s="228">
        <v>3</v>
      </c>
      <c r="O178" s="230"/>
      <c r="P178" s="228">
        <v>4.2</v>
      </c>
      <c r="Q178" s="228">
        <v>4.9000000000000004</v>
      </c>
      <c r="R178" s="228">
        <v>5.9</v>
      </c>
      <c r="S178" s="228">
        <v>5.7</v>
      </c>
      <c r="T178" s="228">
        <v>3</v>
      </c>
      <c r="U178" s="228" t="s">
        <v>199</v>
      </c>
      <c r="V178" s="230"/>
      <c r="W178" s="228">
        <v>3.7</v>
      </c>
      <c r="X178" s="228">
        <v>3.7</v>
      </c>
      <c r="Y178" s="228">
        <v>3.7</v>
      </c>
      <c r="Z178" s="228">
        <v>3.7</v>
      </c>
      <c r="AA178" s="228">
        <v>4.5999999999999996</v>
      </c>
      <c r="AB178" s="228" t="s">
        <v>199</v>
      </c>
      <c r="AC178" s="230"/>
      <c r="AD178" s="228" t="s">
        <v>199</v>
      </c>
      <c r="AE178" s="228" t="s">
        <v>199</v>
      </c>
      <c r="AF178" s="228" t="s">
        <v>199</v>
      </c>
      <c r="AG178" s="228" t="s">
        <v>199</v>
      </c>
      <c r="AH178" s="228" t="s">
        <v>199</v>
      </c>
      <c r="AI178" s="228" t="s">
        <v>199</v>
      </c>
      <c r="AM178" s="230">
        <f>Table31[[#This Row],[SLD/EBITDA]]*1</f>
        <v>3.9364040588235287</v>
      </c>
      <c r="AN178" s="230">
        <f>Table31[[#This Row],[Debt/EBITDA]]-Table31[[#This Row],[SLD/EBITDA]]</f>
        <v>0.3699736470588233</v>
      </c>
      <c r="AO178" s="230">
        <f t="shared" si="0"/>
        <v>4.306377705882352</v>
      </c>
    </row>
    <row r="179" spans="1:41" ht="14.45" x14ac:dyDescent="0.35">
      <c r="A179" s="224">
        <v>41517</v>
      </c>
      <c r="B179" s="228">
        <v>3.3414725000000001</v>
      </c>
      <c r="C179" s="229">
        <v>3.8179628750000001</v>
      </c>
      <c r="D179" s="229">
        <v>4.4309573750000011</v>
      </c>
      <c r="E179" s="229">
        <v>4.4220893750000005</v>
      </c>
      <c r="F179" s="229">
        <v>3.815017333333333</v>
      </c>
      <c r="G179" s="229">
        <v>2.8647434444444442</v>
      </c>
      <c r="H179" s="230"/>
      <c r="I179" s="228">
        <v>3.3</v>
      </c>
      <c r="J179" s="228">
        <v>3.8</v>
      </c>
      <c r="K179" s="231">
        <v>4.4000000000000004</v>
      </c>
      <c r="L179" s="231">
        <v>4.4000000000000004</v>
      </c>
      <c r="M179" s="228">
        <v>3.8</v>
      </c>
      <c r="N179" s="228">
        <v>2.9</v>
      </c>
      <c r="O179" s="230"/>
      <c r="P179" s="228" t="s">
        <v>199</v>
      </c>
      <c r="Q179" s="228" t="s">
        <v>199</v>
      </c>
      <c r="R179" s="228" t="s">
        <v>199</v>
      </c>
      <c r="S179" s="228" t="s">
        <v>199</v>
      </c>
      <c r="T179" s="228" t="s">
        <v>199</v>
      </c>
      <c r="U179" s="228" t="s">
        <v>199</v>
      </c>
      <c r="V179" s="230"/>
      <c r="W179" s="228" t="s">
        <v>199</v>
      </c>
      <c r="X179" s="228" t="s">
        <v>199</v>
      </c>
      <c r="Y179" s="228" t="s">
        <v>199</v>
      </c>
      <c r="Z179" s="228" t="s">
        <v>199</v>
      </c>
      <c r="AA179" s="228" t="s">
        <v>199</v>
      </c>
      <c r="AB179" s="228" t="s">
        <v>199</v>
      </c>
      <c r="AC179" s="230"/>
      <c r="AD179" s="228" t="s">
        <v>199</v>
      </c>
      <c r="AE179" s="228" t="s">
        <v>199</v>
      </c>
      <c r="AF179" s="228" t="s">
        <v>199</v>
      </c>
      <c r="AG179" s="228" t="s">
        <v>199</v>
      </c>
      <c r="AH179" s="228" t="s">
        <v>199</v>
      </c>
      <c r="AI179" s="228" t="s">
        <v>199</v>
      </c>
      <c r="AM179" s="230">
        <f>Table31[[#This Row],[SLD/EBITDA]]*1</f>
        <v>3.8179628750000001</v>
      </c>
      <c r="AN179" s="230">
        <f>Table31[[#This Row],[Debt/EBITDA]]-Table31[[#This Row],[SLD/EBITDA]]</f>
        <v>0.612994500000001</v>
      </c>
      <c r="AO179" s="230">
        <f t="shared" si="0"/>
        <v>4.4309573750000011</v>
      </c>
    </row>
    <row r="180" spans="1:41" ht="14.45" x14ac:dyDescent="0.35">
      <c r="A180" s="224">
        <v>41547</v>
      </c>
      <c r="B180" s="228">
        <v>3.6637857727272736</v>
      </c>
      <c r="C180" s="229">
        <v>4.1131840909090922</v>
      </c>
      <c r="D180" s="229">
        <v>4.9363516136363641</v>
      </c>
      <c r="E180" s="229">
        <v>4.7467996363636384</v>
      </c>
      <c r="F180" s="229">
        <v>3.5236723103448271</v>
      </c>
      <c r="G180" s="229">
        <v>2.7828895263157896</v>
      </c>
      <c r="H180" s="230"/>
      <c r="I180" s="228">
        <v>3.5</v>
      </c>
      <c r="J180" s="228">
        <v>3.9</v>
      </c>
      <c r="K180" s="231">
        <v>4.8</v>
      </c>
      <c r="L180" s="231">
        <v>4.5999999999999996</v>
      </c>
      <c r="M180" s="228">
        <v>3.6</v>
      </c>
      <c r="N180" s="228">
        <v>2.8</v>
      </c>
      <c r="O180" s="230"/>
      <c r="P180" s="228">
        <v>3.5</v>
      </c>
      <c r="Q180" s="228">
        <v>4.0999999999999996</v>
      </c>
      <c r="R180" s="228">
        <v>5.0999999999999996</v>
      </c>
      <c r="S180" s="228">
        <v>5.0999999999999996</v>
      </c>
      <c r="T180" s="228">
        <v>2</v>
      </c>
      <c r="U180" s="228" t="s">
        <v>199</v>
      </c>
      <c r="V180" s="230"/>
      <c r="W180" s="228">
        <v>4.9000000000000004</v>
      </c>
      <c r="X180" s="228">
        <v>5.9</v>
      </c>
      <c r="Y180" s="228">
        <v>5.9</v>
      </c>
      <c r="Z180" s="228">
        <v>5.9</v>
      </c>
      <c r="AA180" s="228">
        <v>3</v>
      </c>
      <c r="AB180" s="228" t="s">
        <v>199</v>
      </c>
      <c r="AC180" s="230"/>
      <c r="AD180" s="228">
        <v>4.3</v>
      </c>
      <c r="AE180" s="228">
        <v>5.9</v>
      </c>
      <c r="AF180" s="228">
        <v>5.9</v>
      </c>
      <c r="AG180" s="228">
        <v>5.9</v>
      </c>
      <c r="AH180" s="228" t="s">
        <v>199</v>
      </c>
      <c r="AI180" s="228" t="s">
        <v>199</v>
      </c>
      <c r="AM180" s="230">
        <f>Table31[[#This Row],[SLD/EBITDA]]*1</f>
        <v>4.1131840909090922</v>
      </c>
      <c r="AN180" s="230">
        <f>Table31[[#This Row],[Debt/EBITDA]]-Table31[[#This Row],[SLD/EBITDA]]</f>
        <v>0.82316752272727189</v>
      </c>
      <c r="AO180" s="230">
        <f t="shared" si="0"/>
        <v>4.9363516136363641</v>
      </c>
    </row>
    <row r="181" spans="1:41" ht="14.45" x14ac:dyDescent="0.35">
      <c r="A181" s="224">
        <v>41578</v>
      </c>
      <c r="B181" s="228">
        <v>3.8732072432432436</v>
      </c>
      <c r="C181" s="229">
        <v>4.1865231351351353</v>
      </c>
      <c r="D181" s="229">
        <v>4.6411408108108096</v>
      </c>
      <c r="E181" s="229">
        <v>4.5958051621621623</v>
      </c>
      <c r="F181" s="229">
        <v>3.8262013103448269</v>
      </c>
      <c r="G181" s="229">
        <v>3.0139626315789476</v>
      </c>
      <c r="H181" s="230"/>
      <c r="I181" s="228">
        <v>3.9</v>
      </c>
      <c r="J181" s="228">
        <v>4.2</v>
      </c>
      <c r="K181" s="231">
        <v>4.7</v>
      </c>
      <c r="L181" s="231">
        <v>4.5999999999999996</v>
      </c>
      <c r="M181" s="228">
        <v>3.8</v>
      </c>
      <c r="N181" s="228">
        <v>2.9</v>
      </c>
      <c r="O181" s="230"/>
      <c r="P181" s="228">
        <v>4.5</v>
      </c>
      <c r="Q181" s="228">
        <v>5.8</v>
      </c>
      <c r="R181" s="228">
        <v>6.5</v>
      </c>
      <c r="S181" s="228">
        <v>6.5</v>
      </c>
      <c r="T181" s="228">
        <v>2.5</v>
      </c>
      <c r="U181" s="228">
        <v>2.1</v>
      </c>
      <c r="V181" s="230"/>
      <c r="W181" s="228" t="s">
        <v>199</v>
      </c>
      <c r="X181" s="228" t="s">
        <v>199</v>
      </c>
      <c r="Y181" s="228" t="s">
        <v>199</v>
      </c>
      <c r="Z181" s="228" t="s">
        <v>199</v>
      </c>
      <c r="AA181" s="228" t="s">
        <v>199</v>
      </c>
      <c r="AB181" s="228" t="s">
        <v>199</v>
      </c>
      <c r="AC181" s="230"/>
      <c r="AD181" s="228" t="s">
        <v>199</v>
      </c>
      <c r="AE181" s="228" t="s">
        <v>199</v>
      </c>
      <c r="AF181" s="228" t="s">
        <v>199</v>
      </c>
      <c r="AG181" s="228" t="s">
        <v>199</v>
      </c>
      <c r="AH181" s="228" t="s">
        <v>199</v>
      </c>
      <c r="AI181" s="228" t="s">
        <v>199</v>
      </c>
      <c r="AM181" s="230">
        <f>Table31[[#This Row],[SLD/EBITDA]]*1</f>
        <v>4.1865231351351353</v>
      </c>
      <c r="AN181" s="230">
        <f>Table31[[#This Row],[Debt/EBITDA]]-Table31[[#This Row],[SLD/EBITDA]]</f>
        <v>0.45461767567567435</v>
      </c>
      <c r="AO181" s="230">
        <f t="shared" si="0"/>
        <v>4.6411408108108096</v>
      </c>
    </row>
    <row r="182" spans="1:41" ht="14.45" x14ac:dyDescent="0.35">
      <c r="A182" s="224">
        <v>41608</v>
      </c>
      <c r="B182" s="228">
        <v>3.6254604035087725</v>
      </c>
      <c r="C182" s="229">
        <v>4.2714862807017546</v>
      </c>
      <c r="D182" s="229">
        <v>4.7429851929824558</v>
      </c>
      <c r="E182" s="229">
        <v>4.6095034561403505</v>
      </c>
      <c r="F182" s="229">
        <v>3.8685223953488372</v>
      </c>
      <c r="G182" s="229">
        <v>2.7734665999999994</v>
      </c>
      <c r="H182" s="230"/>
      <c r="I182" s="228">
        <v>3.5</v>
      </c>
      <c r="J182" s="228">
        <v>4.2</v>
      </c>
      <c r="K182" s="231">
        <v>4.8</v>
      </c>
      <c r="L182" s="231">
        <v>4.7</v>
      </c>
      <c r="M182" s="228">
        <v>4</v>
      </c>
      <c r="N182" s="228">
        <v>2.7</v>
      </c>
      <c r="O182" s="230"/>
      <c r="P182" s="228">
        <v>4.2</v>
      </c>
      <c r="Q182" s="228">
        <v>5.3</v>
      </c>
      <c r="R182" s="228">
        <v>5.7</v>
      </c>
      <c r="S182" s="228">
        <v>5.7</v>
      </c>
      <c r="T182" s="228">
        <v>3.4</v>
      </c>
      <c r="U182" s="228">
        <v>2.7</v>
      </c>
      <c r="V182" s="230"/>
      <c r="W182" s="228">
        <v>3.9</v>
      </c>
      <c r="X182" s="228">
        <v>4.5</v>
      </c>
      <c r="Y182" s="228">
        <v>4.7</v>
      </c>
      <c r="Z182" s="228">
        <v>4.5</v>
      </c>
      <c r="AA182" s="228">
        <v>3.3</v>
      </c>
      <c r="AB182" s="228">
        <v>2.9</v>
      </c>
      <c r="AC182" s="230"/>
      <c r="AD182" s="228">
        <v>3.8</v>
      </c>
      <c r="AE182" s="228">
        <v>4.2</v>
      </c>
      <c r="AF182" s="228">
        <v>4.5999999999999996</v>
      </c>
      <c r="AG182" s="228">
        <v>4.2</v>
      </c>
      <c r="AH182" s="228">
        <v>3.6</v>
      </c>
      <c r="AI182" s="228">
        <v>2.7</v>
      </c>
      <c r="AM182" s="230">
        <f>Table31[[#This Row],[SLD/EBITDA]]*1</f>
        <v>4.2714862807017546</v>
      </c>
      <c r="AN182" s="230">
        <f>Table31[[#This Row],[Debt/EBITDA]]-Table31[[#This Row],[SLD/EBITDA]]</f>
        <v>0.47149891228070118</v>
      </c>
      <c r="AO182" s="230">
        <f t="shared" si="0"/>
        <v>4.7429851929824558</v>
      </c>
    </row>
    <row r="183" spans="1:41" ht="14.45" x14ac:dyDescent="0.35">
      <c r="A183" s="224">
        <v>41639</v>
      </c>
      <c r="B183" s="228">
        <v>3.3066719999999998</v>
      </c>
      <c r="C183" s="229">
        <v>3.8204419069767441</v>
      </c>
      <c r="D183" s="229">
        <v>4.7556511627906977</v>
      </c>
      <c r="E183" s="229">
        <v>4.6780959302325575</v>
      </c>
      <c r="F183" s="229">
        <v>3.944080264705883</v>
      </c>
      <c r="G183" s="229">
        <v>3.1284894166666661</v>
      </c>
      <c r="H183" s="230"/>
      <c r="I183" s="228">
        <v>3.4</v>
      </c>
      <c r="J183" s="228">
        <v>3.8</v>
      </c>
      <c r="K183" s="231">
        <v>4.8</v>
      </c>
      <c r="L183" s="231">
        <v>4.7</v>
      </c>
      <c r="M183" s="228">
        <v>4</v>
      </c>
      <c r="N183" s="228">
        <v>3.2</v>
      </c>
      <c r="O183" s="230"/>
      <c r="P183" s="228" t="s">
        <v>199</v>
      </c>
      <c r="Q183" s="228" t="s">
        <v>199</v>
      </c>
      <c r="R183" s="228" t="s">
        <v>199</v>
      </c>
      <c r="S183" s="228" t="s">
        <v>199</v>
      </c>
      <c r="T183" s="228" t="s">
        <v>199</v>
      </c>
      <c r="U183" s="228" t="s">
        <v>199</v>
      </c>
      <c r="V183" s="230"/>
      <c r="W183" s="228">
        <v>2.7</v>
      </c>
      <c r="X183" s="228">
        <v>4.2</v>
      </c>
      <c r="Y183" s="228">
        <v>4.2</v>
      </c>
      <c r="Z183" s="228">
        <v>4.2</v>
      </c>
      <c r="AA183" s="228">
        <v>3.3</v>
      </c>
      <c r="AB183" s="228" t="s">
        <v>199</v>
      </c>
      <c r="AC183" s="230"/>
      <c r="AD183" s="228">
        <v>3.5</v>
      </c>
      <c r="AE183" s="228">
        <v>3.9</v>
      </c>
      <c r="AF183" s="228">
        <v>3.9</v>
      </c>
      <c r="AG183" s="228">
        <v>3.9</v>
      </c>
      <c r="AH183" s="228">
        <v>3.6</v>
      </c>
      <c r="AI183" s="228" t="s">
        <v>199</v>
      </c>
      <c r="AM183" s="230">
        <f>Table31[[#This Row],[SLD/EBITDA]]*1</f>
        <v>3.8204419069767441</v>
      </c>
      <c r="AN183" s="230">
        <f>Table31[[#This Row],[Debt/EBITDA]]-Table31[[#This Row],[SLD/EBITDA]]</f>
        <v>0.93520925581395353</v>
      </c>
      <c r="AO183" s="230">
        <f t="shared" si="0"/>
        <v>4.7556511627906977</v>
      </c>
    </row>
    <row r="184" spans="1:41" ht="14.45" x14ac:dyDescent="0.35">
      <c r="A184" s="224">
        <v>41670</v>
      </c>
      <c r="B184" s="228">
        <v>3.8784105142857155</v>
      </c>
      <c r="C184" s="229">
        <v>4.4772401000000013</v>
      </c>
      <c r="D184" s="229">
        <v>4.9968064428571415</v>
      </c>
      <c r="E184" s="229">
        <v>4.9691474999999983</v>
      </c>
      <c r="F184" s="229">
        <v>4.0128251489361704</v>
      </c>
      <c r="G184" s="229">
        <v>2.9772853939393937</v>
      </c>
      <c r="H184" s="230"/>
      <c r="I184" s="228">
        <v>3.8670661384615386</v>
      </c>
      <c r="J184" s="228">
        <v>4.4298700461538463</v>
      </c>
      <c r="K184" s="228">
        <v>4.9637619999999982</v>
      </c>
      <c r="L184" s="228">
        <v>4.933975446153843</v>
      </c>
      <c r="M184" s="228">
        <v>4.1341211395348836</v>
      </c>
      <c r="N184" s="228">
        <v>3.0706283448275857</v>
      </c>
      <c r="O184" s="230"/>
      <c r="P184" s="228">
        <v>4.1593302000000003</v>
      </c>
      <c r="Q184" s="228">
        <v>5.5396366000000006</v>
      </c>
      <c r="R184" s="228">
        <v>5.5396366000000006</v>
      </c>
      <c r="S184" s="228">
        <v>5.5396366000000006</v>
      </c>
      <c r="T184" s="228">
        <v>3.3696160000000002</v>
      </c>
      <c r="U184" s="228">
        <v>2.7188390000000004</v>
      </c>
      <c r="V184" s="230"/>
      <c r="W184" s="228">
        <v>4.0258873999999993</v>
      </c>
      <c r="X184" s="228">
        <v>5.0930507999999994</v>
      </c>
      <c r="Y184" s="228">
        <v>5.4263841999999993</v>
      </c>
      <c r="Z184" s="228">
        <v>5.4263841999999993</v>
      </c>
      <c r="AA184" s="228">
        <v>2.70889325</v>
      </c>
      <c r="AB184" s="228">
        <v>2.3005490000000002</v>
      </c>
      <c r="AC184" s="230"/>
      <c r="AD184" s="228">
        <v>3.9196150000000003</v>
      </c>
      <c r="AE184" s="228">
        <v>4.5862816666666673</v>
      </c>
      <c r="AF184" s="228">
        <v>5.141837333333334</v>
      </c>
      <c r="AG184" s="228">
        <v>5.141837333333334</v>
      </c>
      <c r="AH184" s="228" t="s">
        <v>199</v>
      </c>
      <c r="AI184" s="228" t="s">
        <v>199</v>
      </c>
      <c r="AM184" s="230">
        <f>Table31[[#This Row],[SLD/EBITDA]]*1</f>
        <v>4.4772401000000013</v>
      </c>
      <c r="AN184" s="230">
        <f>Table31[[#This Row],[Debt/EBITDA]]-Table31[[#This Row],[SLD/EBITDA]]</f>
        <v>0.51956634285714021</v>
      </c>
      <c r="AO184" s="230">
        <f t="shared" si="0"/>
        <v>4.9968064428571415</v>
      </c>
    </row>
    <row r="185" spans="1:41" ht="14.45" x14ac:dyDescent="0.35">
      <c r="A185" s="224">
        <v>41698</v>
      </c>
      <c r="B185" s="228">
        <v>3.7976983584905653</v>
      </c>
      <c r="C185" s="229">
        <v>4.3346343018867914</v>
      </c>
      <c r="D185" s="229">
        <v>4.7959312830188683</v>
      </c>
      <c r="E185" s="229">
        <v>4.6819091509433957</v>
      </c>
      <c r="F185" s="229">
        <v>3.8248166923076927</v>
      </c>
      <c r="G185" s="229">
        <v>3.0566985199999999</v>
      </c>
      <c r="H185" s="230"/>
      <c r="I185" s="228">
        <v>3.8235278979591834</v>
      </c>
      <c r="J185" s="228">
        <v>4.3640538979591836</v>
      </c>
      <c r="K185" s="228">
        <v>4.8346661428571434</v>
      </c>
      <c r="L185" s="228">
        <v>4.7396777142857136</v>
      </c>
      <c r="M185" s="228">
        <v>3.8626431388888895</v>
      </c>
      <c r="N185" s="228">
        <v>3.0868053636363637</v>
      </c>
      <c r="O185" s="230"/>
      <c r="P185" s="228">
        <v>4.4287663999999989</v>
      </c>
      <c r="Q185" s="228">
        <v>4.9296591999999988</v>
      </c>
      <c r="R185" s="228">
        <v>5.2593892000000002</v>
      </c>
      <c r="S185" s="228">
        <v>5.2593892000000002</v>
      </c>
      <c r="T185" s="228">
        <v>3.5298718</v>
      </c>
      <c r="U185" s="228">
        <v>2.7644069999999998</v>
      </c>
      <c r="V185" s="230"/>
      <c r="W185" s="228" t="s">
        <v>199</v>
      </c>
      <c r="X185" s="228" t="s">
        <v>199</v>
      </c>
      <c r="Y185" s="228" t="s">
        <v>199</v>
      </c>
      <c r="Z185" s="228" t="s">
        <v>199</v>
      </c>
      <c r="AA185" s="228" t="s">
        <v>199</v>
      </c>
      <c r="AB185" s="228" t="s">
        <v>199</v>
      </c>
      <c r="AC185" s="230"/>
      <c r="AD185" s="228" t="s">
        <v>199</v>
      </c>
      <c r="AE185" s="228" t="s">
        <v>199</v>
      </c>
      <c r="AF185" s="228" t="s">
        <v>199</v>
      </c>
      <c r="AG185" s="228" t="s">
        <v>199</v>
      </c>
      <c r="AH185" s="228" t="s">
        <v>199</v>
      </c>
      <c r="AI185" s="228" t="s">
        <v>199</v>
      </c>
      <c r="AM185" s="230">
        <f>Table31[[#This Row],[SLD/EBITDA]]*1</f>
        <v>4.3346343018867914</v>
      </c>
      <c r="AN185" s="230">
        <f>Table31[[#This Row],[Debt/EBITDA]]-Table31[[#This Row],[SLD/EBITDA]]</f>
        <v>0.46129698113207684</v>
      </c>
      <c r="AO185" s="230">
        <f t="shared" si="0"/>
        <v>4.7959312830188683</v>
      </c>
    </row>
    <row r="186" spans="1:41" ht="14.45" x14ac:dyDescent="0.35">
      <c r="A186" s="224">
        <v>41729</v>
      </c>
      <c r="B186" s="228">
        <v>3.8886409722222228</v>
      </c>
      <c r="C186" s="229">
        <v>4.6305051666666674</v>
      </c>
      <c r="D186" s="229">
        <v>4.9932593611111109</v>
      </c>
      <c r="E186" s="229">
        <v>4.9458161111111103</v>
      </c>
      <c r="F186" s="229">
        <v>3.8475202307692298</v>
      </c>
      <c r="G186" s="229">
        <v>3.3057227222222223</v>
      </c>
      <c r="I186" s="228">
        <v>3.8991735714285718</v>
      </c>
      <c r="J186" s="228">
        <v>4.6622338857142864</v>
      </c>
      <c r="K186" s="228">
        <v>5.0353524857142844</v>
      </c>
      <c r="L186" s="228">
        <v>4.9865537142857139</v>
      </c>
      <c r="M186" s="228">
        <v>3.844779439999999</v>
      </c>
      <c r="N186" s="228">
        <v>3.3057227222222223</v>
      </c>
      <c r="P186" s="228">
        <v>5.0064227500000005</v>
      </c>
      <c r="Q186" s="228">
        <v>6.1170857500000002</v>
      </c>
      <c r="R186" s="228">
        <v>6.6850094999999996</v>
      </c>
      <c r="S186" s="228">
        <v>6.6850094999999996</v>
      </c>
      <c r="T186" s="228">
        <v>2.9778173333333338</v>
      </c>
      <c r="U186" s="228" t="s">
        <v>199</v>
      </c>
      <c r="W186" s="228" t="s">
        <v>199</v>
      </c>
      <c r="X186" s="228" t="s">
        <v>199</v>
      </c>
      <c r="Y186" s="228" t="s">
        <v>199</v>
      </c>
      <c r="Z186" s="228" t="s">
        <v>199</v>
      </c>
      <c r="AA186" s="228" t="s">
        <v>199</v>
      </c>
      <c r="AB186" s="228" t="s">
        <v>199</v>
      </c>
      <c r="AD186" s="228" t="s">
        <v>199</v>
      </c>
      <c r="AE186" s="228" t="s">
        <v>199</v>
      </c>
      <c r="AF186" s="228" t="s">
        <v>199</v>
      </c>
      <c r="AG186" s="228" t="s">
        <v>199</v>
      </c>
      <c r="AH186" s="228" t="s">
        <v>199</v>
      </c>
      <c r="AI186" s="228" t="s">
        <v>199</v>
      </c>
      <c r="AM186" s="230">
        <f>Table31[[#This Row],[SLD/EBITDA]]*1</f>
        <v>4.6305051666666674</v>
      </c>
      <c r="AN186" s="230">
        <f>Table31[[#This Row],[Debt/EBITDA]]-Table31[[#This Row],[SLD/EBITDA]]</f>
        <v>0.36275419444444346</v>
      </c>
      <c r="AO186" s="230">
        <f t="shared" si="0"/>
        <v>4.9932593611111109</v>
      </c>
    </row>
    <row r="187" spans="1:41" ht="14.45" x14ac:dyDescent="0.35">
      <c r="A187" s="224">
        <v>41759</v>
      </c>
      <c r="B187" s="228">
        <v>3.8014497631578941</v>
      </c>
      <c r="C187" s="229">
        <v>4.4111694210526311</v>
      </c>
      <c r="D187" s="229">
        <v>5.0275824210526308</v>
      </c>
      <c r="E187" s="229">
        <v>5.0028627105263155</v>
      </c>
      <c r="F187" s="229">
        <v>4.1403841599999991</v>
      </c>
      <c r="G187" s="229">
        <v>3.0487974166666665</v>
      </c>
      <c r="I187" s="228">
        <v>3.8306240606060604</v>
      </c>
      <c r="J187" s="228">
        <v>4.4730995757575753</v>
      </c>
      <c r="K187" s="228">
        <v>5.0075437272727275</v>
      </c>
      <c r="L187" s="228">
        <v>4.9790786060606056</v>
      </c>
      <c r="M187" s="228">
        <v>4.1044234761904752</v>
      </c>
      <c r="N187" s="228">
        <v>2.7649169999999996</v>
      </c>
      <c r="P187" s="228">
        <v>4.5538296666666662</v>
      </c>
      <c r="Q187" s="228">
        <v>5.5844126666666662</v>
      </c>
      <c r="R187" s="228">
        <v>5.9359751666666662</v>
      </c>
      <c r="S187" s="228">
        <v>5.9359751666666662</v>
      </c>
      <c r="T187" s="228">
        <v>3.1812597499999997</v>
      </c>
      <c r="U187" s="228">
        <v>2.6390445000000002</v>
      </c>
      <c r="W187" s="228">
        <v>3.6088993999999999</v>
      </c>
      <c r="X187" s="228">
        <v>4.0024303999999997</v>
      </c>
      <c r="Y187" s="228">
        <v>5.1598378</v>
      </c>
      <c r="Z187" s="228">
        <v>5.1598378</v>
      </c>
      <c r="AA187" s="228">
        <v>4.3291777499999995</v>
      </c>
      <c r="AB187" s="228">
        <v>3.9004386666666666</v>
      </c>
      <c r="AD187" s="228">
        <v>4.5371286666666668</v>
      </c>
      <c r="AE187" s="228">
        <v>5.1930136666666664</v>
      </c>
      <c r="AF187" s="228">
        <v>5.1930136666666664</v>
      </c>
      <c r="AG187" s="228">
        <v>5.1930136666666664</v>
      </c>
      <c r="AH187" s="228">
        <v>4.347518</v>
      </c>
      <c r="AI187" s="228">
        <v>3.8371750000000002</v>
      </c>
      <c r="AM187" s="230">
        <f>Table31[[#This Row],[SLD/EBITDA]]*1</f>
        <v>4.4111694210526311</v>
      </c>
      <c r="AN187" s="230">
        <f>Table31[[#This Row],[Debt/EBITDA]]-Table31[[#This Row],[SLD/EBITDA]]</f>
        <v>0.61641299999999966</v>
      </c>
      <c r="AO187" s="230">
        <f t="shared" si="0"/>
        <v>5.0275824210526308</v>
      </c>
    </row>
    <row r="188" spans="1:41" s="78" customFormat="1" ht="14.45" x14ac:dyDescent="0.35">
      <c r="A188" s="224">
        <v>41790</v>
      </c>
      <c r="B188" s="228">
        <v>4.1138432405063297</v>
      </c>
      <c r="C188" s="229">
        <v>4.7273602658227851</v>
      </c>
      <c r="D188" s="229">
        <v>5.1796109367088627</v>
      </c>
      <c r="E188" s="229">
        <v>5.0938287594936735</v>
      </c>
      <c r="F188" s="229">
        <v>3.9565968627451</v>
      </c>
      <c r="G188" s="229">
        <v>3.0030511081081088</v>
      </c>
      <c r="I188" s="229">
        <v>4.0796838309859158</v>
      </c>
      <c r="J188" s="229">
        <v>4.6789023661971836</v>
      </c>
      <c r="K188" s="229">
        <v>5.1821108732394361</v>
      </c>
      <c r="L188" s="229">
        <v>5.0866630985915506</v>
      </c>
      <c r="M188" s="229">
        <v>4.00604308888889</v>
      </c>
      <c r="N188" s="229">
        <v>2.9853963636363634</v>
      </c>
      <c r="P188" s="229">
        <v>4.2542352352941162</v>
      </c>
      <c r="Q188" s="229">
        <v>5.2724912941176454</v>
      </c>
      <c r="R188" s="229">
        <v>5.6256300588235284</v>
      </c>
      <c r="S188" s="229">
        <v>5.6256300588235284</v>
      </c>
      <c r="T188" s="229">
        <v>3.8789548888888885</v>
      </c>
      <c r="U188" s="229">
        <v>3.0989371250000004</v>
      </c>
      <c r="W188" s="229">
        <v>4.417008</v>
      </c>
      <c r="X188" s="229">
        <v>5.1574241250000004</v>
      </c>
      <c r="Y188" s="229">
        <v>5.1574239999999998</v>
      </c>
      <c r="Z188" s="229">
        <v>5.1574239999999998</v>
      </c>
      <c r="AA188" s="229">
        <v>3.5857501666666667</v>
      </c>
      <c r="AB188" s="229">
        <v>3.14870275</v>
      </c>
      <c r="AD188" s="228">
        <v>4.517837666666666</v>
      </c>
      <c r="AE188" s="228">
        <v>5.5050591666666655</v>
      </c>
      <c r="AF188" s="228">
        <v>5.5050590000000001</v>
      </c>
      <c r="AG188" s="228">
        <v>5.5050590000000001</v>
      </c>
      <c r="AH188" s="228">
        <v>3.5857501666666667</v>
      </c>
      <c r="AI188" s="228">
        <v>3.14870275</v>
      </c>
      <c r="AM188" s="230">
        <f>Table31[[#This Row],[SLD/EBITDA]]*1</f>
        <v>4.7273602658227851</v>
      </c>
      <c r="AN188" s="230">
        <f>Table31[[#This Row],[Debt/EBITDA]]-Table31[[#This Row],[SLD/EBITDA]]</f>
        <v>0.45225067088607762</v>
      </c>
      <c r="AO188" s="230">
        <f t="shared" si="0"/>
        <v>5.1796109367088627</v>
      </c>
    </row>
    <row r="189" spans="1:41" ht="14.45" x14ac:dyDescent="0.35">
      <c r="A189" s="224">
        <v>41820</v>
      </c>
      <c r="B189" s="228">
        <v>3.6904421515151511</v>
      </c>
      <c r="C189" s="229">
        <v>4.5166144848484846</v>
      </c>
      <c r="D189" s="229">
        <v>5.0336026969696972</v>
      </c>
      <c r="E189" s="229">
        <v>4.9548766969696967</v>
      </c>
      <c r="F189" s="229">
        <v>3.8632977083333331</v>
      </c>
      <c r="G189" s="229">
        <v>3.1098823749999998</v>
      </c>
      <c r="I189" s="229">
        <v>3.6129679310344818</v>
      </c>
      <c r="J189" s="229">
        <v>4.416692517241378</v>
      </c>
      <c r="K189" s="229">
        <v>4.9794706551724151</v>
      </c>
      <c r="L189" s="229">
        <v>4.9141126551724144</v>
      </c>
      <c r="M189" s="229">
        <v>4.0117713333333329</v>
      </c>
      <c r="N189" s="229">
        <v>3.2026897857142851</v>
      </c>
      <c r="P189" s="229">
        <v>4.3696810000000008</v>
      </c>
      <c r="Q189" s="229">
        <v>5.7207098750000007</v>
      </c>
      <c r="R189" s="229">
        <v>6.2552242499999995</v>
      </c>
      <c r="S189" s="229">
        <v>6.2552242499999995</v>
      </c>
      <c r="T189" s="229">
        <v>3.021274</v>
      </c>
      <c r="U189" s="229">
        <v>2.5038429999999998</v>
      </c>
      <c r="W189" s="229">
        <v>4.2521302499999996</v>
      </c>
      <c r="X189" s="229">
        <v>5.2410487499999991</v>
      </c>
      <c r="Y189" s="229">
        <v>5.4260599999999997</v>
      </c>
      <c r="Z189" s="229">
        <v>5.2504159999999995</v>
      </c>
      <c r="AA189" s="229">
        <v>2.8239823333333334</v>
      </c>
      <c r="AB189" s="229">
        <v>2.4602304999999998</v>
      </c>
      <c r="AD189" s="228">
        <v>4.498546666666666</v>
      </c>
      <c r="AE189" s="228">
        <v>5.8171046666666664</v>
      </c>
      <c r="AF189" s="228">
        <v>5.817104333333333</v>
      </c>
      <c r="AG189" s="228">
        <v>5.817104333333333</v>
      </c>
      <c r="AH189" s="228">
        <v>2.8239823333333334</v>
      </c>
      <c r="AI189" s="228">
        <v>2.4602304999999998</v>
      </c>
      <c r="AM189" s="230">
        <f>Table31[[#This Row],[SLD/EBITDA]]*1</f>
        <v>4.5166144848484846</v>
      </c>
      <c r="AN189" s="230">
        <f>Table31[[#This Row],[Debt/EBITDA]]-Table31[[#This Row],[SLD/EBITDA]]</f>
        <v>0.5169882121212126</v>
      </c>
      <c r="AO189" s="230">
        <f t="shared" si="0"/>
        <v>5.0336026969696972</v>
      </c>
    </row>
    <row r="190" spans="1:41" ht="14.45" x14ac:dyDescent="0.35">
      <c r="A190" s="224">
        <v>41851</v>
      </c>
      <c r="B190" s="228">
        <v>4.0960703823529414</v>
      </c>
      <c r="C190" s="229">
        <v>4.6280843235294116</v>
      </c>
      <c r="D190" s="229">
        <v>4.9271589999999987</v>
      </c>
      <c r="E190" s="229">
        <v>4.8834951764705874</v>
      </c>
      <c r="F190" s="229">
        <v>3.6705389166666671</v>
      </c>
      <c r="G190" s="229">
        <v>2.5742907692307693</v>
      </c>
      <c r="I190" s="229">
        <v>4.0140889615384614</v>
      </c>
      <c r="J190" s="229">
        <v>4.5867184999999999</v>
      </c>
      <c r="K190" s="229">
        <v>4.9273570384615377</v>
      </c>
      <c r="L190" s="229">
        <v>4.9207173076923079</v>
      </c>
      <c r="M190" s="229">
        <v>3.6721430000000002</v>
      </c>
      <c r="N190" s="229">
        <v>2.575521818181818</v>
      </c>
      <c r="P190" s="229">
        <v>4.121289</v>
      </c>
      <c r="Q190" s="229">
        <v>5.2150445714285709</v>
      </c>
      <c r="R190" s="229">
        <v>5.616638142857143</v>
      </c>
      <c r="S190" s="229">
        <v>5.5919762857142858</v>
      </c>
      <c r="T190" s="229">
        <v>3.9105989999999999</v>
      </c>
      <c r="U190" s="229">
        <v>2.8942653333333332</v>
      </c>
      <c r="W190" s="229">
        <v>4.3625100000000003</v>
      </c>
      <c r="X190" s="229">
        <v>4.7625232500000001</v>
      </c>
      <c r="Y190" s="229">
        <v>4.9265153750000001</v>
      </c>
      <c r="Z190" s="229">
        <v>4.7625232500000001</v>
      </c>
      <c r="AA190" s="229">
        <v>3.6666432857142857</v>
      </c>
      <c r="AB190" s="229">
        <v>2.56752</v>
      </c>
      <c r="AD190" s="228">
        <v>4.186344000000001</v>
      </c>
      <c r="AE190" s="228">
        <v>4.8544953333333343</v>
      </c>
      <c r="AF190" s="228">
        <v>5.2918076666666662</v>
      </c>
      <c r="AG190" s="228">
        <v>4.8544953333333334</v>
      </c>
      <c r="AH190" s="228">
        <v>3.030060666666667</v>
      </c>
      <c r="AI190" s="228">
        <v>2.56752</v>
      </c>
      <c r="AM190" s="230">
        <f>Table31[[#This Row],[SLD/EBITDA]]*1</f>
        <v>4.6280843235294116</v>
      </c>
      <c r="AN190" s="230">
        <f>Table31[[#This Row],[Debt/EBITDA]]-Table31[[#This Row],[SLD/EBITDA]]</f>
        <v>0.29907467647058716</v>
      </c>
      <c r="AO190" s="230">
        <f t="shared" si="0"/>
        <v>4.9271589999999987</v>
      </c>
    </row>
    <row r="191" spans="1:41" ht="14.45" x14ac:dyDescent="0.35">
      <c r="A191" s="224">
        <v>41882</v>
      </c>
      <c r="B191" s="228">
        <v>4.1482322727272729</v>
      </c>
      <c r="C191" s="229">
        <v>4.7161563863636369</v>
      </c>
      <c r="D191" s="229">
        <v>5.1110557954545461</v>
      </c>
      <c r="E191" s="229">
        <v>5.0714546590909091</v>
      </c>
      <c r="F191" s="229">
        <v>4.0211117037037036</v>
      </c>
      <c r="G191" s="229">
        <v>2.8246071111111113</v>
      </c>
      <c r="I191" s="229">
        <v>4.0787706666666663</v>
      </c>
      <c r="J191" s="229">
        <v>4.7225096111111107</v>
      </c>
      <c r="K191" s="229">
        <v>5.1687217499999996</v>
      </c>
      <c r="L191" s="229">
        <v>5.1567630555555546</v>
      </c>
      <c r="M191" s="229">
        <v>3.8470336190476191</v>
      </c>
      <c r="N191" s="229">
        <v>2.8696925333333332</v>
      </c>
      <c r="P191" s="229">
        <v>4.3866964285714287</v>
      </c>
      <c r="Q191" s="229">
        <v>5.6101178571428569</v>
      </c>
      <c r="R191" s="229">
        <v>5.9486437142857147</v>
      </c>
      <c r="S191" s="229">
        <v>5.9140692857142856</v>
      </c>
      <c r="T191" s="229">
        <v>3.9204906666666672</v>
      </c>
      <c r="U191" s="229">
        <v>3.6536423333333334</v>
      </c>
      <c r="W191" s="229">
        <v>4.4608095000000008</v>
      </c>
      <c r="X191" s="229">
        <v>4.6875668750000008</v>
      </c>
      <c r="Y191" s="229">
        <v>4.8515590000000008</v>
      </c>
      <c r="Z191" s="229">
        <v>4.6875668750000008</v>
      </c>
      <c r="AA191" s="229">
        <v>4.6303850000000004</v>
      </c>
      <c r="AB191" s="229">
        <v>2.59918</v>
      </c>
      <c r="AD191" s="228">
        <v>4.3422179999999999</v>
      </c>
      <c r="AE191" s="228">
        <v>4.3422179999999999</v>
      </c>
      <c r="AF191" s="228">
        <v>4.7795303333333337</v>
      </c>
      <c r="AG191" s="228">
        <v>4.3422179999999999</v>
      </c>
      <c r="AH191" s="228">
        <v>3.6228230000000003</v>
      </c>
      <c r="AI191" s="228">
        <v>2.56752</v>
      </c>
      <c r="AM191" s="230">
        <f>Table31[[#This Row],[SLD/EBITDA]]*1</f>
        <v>4.7161563863636369</v>
      </c>
      <c r="AN191" s="230">
        <f>Table31[[#This Row],[Debt/EBITDA]]-Table31[[#This Row],[SLD/EBITDA]]</f>
        <v>0.39489940909090926</v>
      </c>
      <c r="AO191" s="230">
        <f t="shared" si="0"/>
        <v>5.1110557954545461</v>
      </c>
    </row>
    <row r="192" spans="1:41" ht="14.45" x14ac:dyDescent="0.35">
      <c r="A192" s="224">
        <v>41912</v>
      </c>
      <c r="B192" s="228">
        <v>4.2824408888888881</v>
      </c>
      <c r="C192" s="229">
        <v>4.7355756666666657</v>
      </c>
      <c r="D192" s="229">
        <v>5.2031026296296305</v>
      </c>
      <c r="E192" s="229">
        <v>5.1122077777777788</v>
      </c>
      <c r="F192" s="229">
        <v>3.5928005999999999</v>
      </c>
      <c r="G192" s="229">
        <v>2.7389049090909094</v>
      </c>
      <c r="I192" s="229">
        <v>4.1675353499999996</v>
      </c>
      <c r="J192" s="229">
        <v>4.7792672999999999</v>
      </c>
      <c r="K192" s="229">
        <v>5.2476096499999993</v>
      </c>
      <c r="L192" s="229">
        <v>5.1904984500000007</v>
      </c>
      <c r="M192" s="229">
        <v>3.744000909090909</v>
      </c>
      <c r="N192" s="229">
        <v>2.7769904444444444</v>
      </c>
      <c r="P192" s="229">
        <v>4.46293775</v>
      </c>
      <c r="Q192" s="229">
        <v>5.4630290000000006</v>
      </c>
      <c r="R192" s="229">
        <v>6.7121252500000006</v>
      </c>
      <c r="S192" s="229">
        <v>6.7088827500000008</v>
      </c>
      <c r="T192" s="229">
        <v>4.1338030000000003</v>
      </c>
      <c r="U192" s="229" t="s">
        <v>199</v>
      </c>
      <c r="W192" s="229">
        <v>4.6107424285714282</v>
      </c>
      <c r="X192" s="229">
        <v>4.6107424285714282</v>
      </c>
      <c r="Y192" s="229">
        <v>5.0759397142857141</v>
      </c>
      <c r="Z192" s="229">
        <v>4.8885201428571436</v>
      </c>
      <c r="AA192" s="229">
        <v>3.1769997499999998</v>
      </c>
      <c r="AB192" s="229">
        <v>2.56752</v>
      </c>
      <c r="AD192" s="228">
        <v>4.2566635000000002</v>
      </c>
      <c r="AE192" s="228">
        <v>4.2566635000000002</v>
      </c>
      <c r="AF192" s="228">
        <v>5.0707587499999995</v>
      </c>
      <c r="AG192" s="228">
        <v>4.7427745000000003</v>
      </c>
      <c r="AH192" s="228">
        <v>3.6228230000000003</v>
      </c>
      <c r="AI192" s="228">
        <v>2.56752</v>
      </c>
      <c r="AM192" s="230">
        <f>Table31[[#This Row],[SLD/EBITDA]]*1</f>
        <v>4.7355756666666657</v>
      </c>
      <c r="AN192" s="230">
        <f>Table31[[#This Row],[Debt/EBITDA]]-Table31[[#This Row],[SLD/EBITDA]]</f>
        <v>0.46752696296296481</v>
      </c>
      <c r="AO192" s="230">
        <f t="shared" si="0"/>
        <v>5.2031026296296305</v>
      </c>
    </row>
    <row r="193" spans="1:41" ht="14.45" x14ac:dyDescent="0.35">
      <c r="A193" s="224">
        <v>41943</v>
      </c>
      <c r="B193" s="228">
        <v>3.9612217826086957</v>
      </c>
      <c r="C193" s="229">
        <v>4.6068316086956518</v>
      </c>
      <c r="D193" s="229">
        <v>5.1482706086956513</v>
      </c>
      <c r="E193" s="229">
        <v>5.0908109130434784</v>
      </c>
      <c r="F193" s="229">
        <v>4.0466740999999997</v>
      </c>
      <c r="G193" s="229">
        <v>3.170488555555556</v>
      </c>
      <c r="I193" s="229">
        <v>3.8662741666666665</v>
      </c>
      <c r="J193" s="229">
        <v>4.6070449444444446</v>
      </c>
      <c r="K193" s="229">
        <v>5.1908589999999988</v>
      </c>
      <c r="L193" s="229">
        <v>5.1174382777777767</v>
      </c>
      <c r="M193" s="229">
        <v>4.0466740999999997</v>
      </c>
      <c r="N193" s="229">
        <v>3.170488555555556</v>
      </c>
      <c r="P193" s="229">
        <v>4.2981078571428579</v>
      </c>
      <c r="Q193" s="229">
        <v>5.5367700000000006</v>
      </c>
      <c r="R193" s="229">
        <v>5.7918721428571418</v>
      </c>
      <c r="S193" s="229">
        <v>5.7918721428571418</v>
      </c>
      <c r="T193" s="229">
        <v>3.2741535999999996</v>
      </c>
      <c r="U193" s="229">
        <v>2.7664236000000004</v>
      </c>
      <c r="W193" s="229">
        <v>4.3030331999999998</v>
      </c>
      <c r="X193" s="229">
        <v>4.6060635999999997</v>
      </c>
      <c r="Y193" s="229">
        <v>4.9949523999999998</v>
      </c>
      <c r="Z193" s="229">
        <v>4.9949523999999998</v>
      </c>
      <c r="AA193" s="229" t="s">
        <v>199</v>
      </c>
      <c r="AB193" s="229" t="s">
        <v>199</v>
      </c>
      <c r="AD193" s="228">
        <v>4.0055433333333337</v>
      </c>
      <c r="AE193" s="228">
        <v>4.5105940000000002</v>
      </c>
      <c r="AF193" s="228">
        <v>5.1587420000000002</v>
      </c>
      <c r="AG193" s="228">
        <v>5.1587420000000002</v>
      </c>
      <c r="AH193" s="228" t="s">
        <v>199</v>
      </c>
      <c r="AI193" s="228" t="s">
        <v>199</v>
      </c>
      <c r="AM193" s="230">
        <f>Table31[[#This Row],[SLD/EBITDA]]*1</f>
        <v>4.6068316086956518</v>
      </c>
      <c r="AN193" s="230">
        <f>Table31[[#This Row],[Debt/EBITDA]]-Table31[[#This Row],[SLD/EBITDA]]</f>
        <v>0.54143899999999956</v>
      </c>
      <c r="AO193" s="230">
        <f t="shared" si="0"/>
        <v>5.1482706086956513</v>
      </c>
    </row>
    <row r="194" spans="1:41" ht="14.45" x14ac:dyDescent="0.35">
      <c r="A194" s="224">
        <v>41973</v>
      </c>
      <c r="B194" s="228">
        <v>4.219354086956522</v>
      </c>
      <c r="C194" s="229">
        <v>4.7999968260869572</v>
      </c>
      <c r="D194" s="229">
        <v>5.1676962173913044</v>
      </c>
      <c r="E194" s="229">
        <v>5.0834825217391302</v>
      </c>
      <c r="F194" s="229">
        <v>3.3915175</v>
      </c>
      <c r="G194" s="229">
        <v>2.2519428333333331</v>
      </c>
      <c r="I194" s="229">
        <v>4.2915252941176476</v>
      </c>
      <c r="J194" s="229">
        <v>5.0182772352941178</v>
      </c>
      <c r="K194" s="229">
        <v>5.4024631176470592</v>
      </c>
      <c r="L194" s="229">
        <v>5.4018167058823527</v>
      </c>
      <c r="M194" s="229">
        <v>3.1741790000000001</v>
      </c>
      <c r="N194" s="229">
        <v>1.8950082500000001</v>
      </c>
      <c r="P194" s="229">
        <v>4.3760897142857145</v>
      </c>
      <c r="Q194" s="229">
        <v>4.8671984285714291</v>
      </c>
      <c r="R194" s="229">
        <v>5.5353201428571426</v>
      </c>
      <c r="S194" s="229">
        <v>5.5353201428571426</v>
      </c>
      <c r="T194" s="229">
        <v>3.4371260000000001</v>
      </c>
      <c r="U194" s="229">
        <v>1.9401200000000001</v>
      </c>
      <c r="W194" s="229">
        <v>4.014869</v>
      </c>
      <c r="X194" s="229">
        <v>4.181535666666667</v>
      </c>
      <c r="Y194" s="229">
        <v>4.5025233333333334</v>
      </c>
      <c r="Z194" s="229">
        <v>4.181535666666667</v>
      </c>
      <c r="AA194" s="229">
        <v>3.6088560000000003</v>
      </c>
      <c r="AB194" s="229">
        <v>2.9658120000000001</v>
      </c>
      <c r="AD194" s="228">
        <v>4.0894310000000003</v>
      </c>
      <c r="AE194" s="228">
        <v>4.4227643333333333</v>
      </c>
      <c r="AF194" s="228">
        <v>5.0647396666666671</v>
      </c>
      <c r="AG194" s="228">
        <v>4.4227643333333333</v>
      </c>
      <c r="AH194" s="228">
        <v>3.5133334999999999</v>
      </c>
      <c r="AI194" s="228" t="s">
        <v>199</v>
      </c>
      <c r="AM194" s="230">
        <f>Table31[[#This Row],[SLD/EBITDA]]*1</f>
        <v>4.7999968260869572</v>
      </c>
      <c r="AN194" s="230">
        <f>Table31[[#This Row],[Debt/EBITDA]]-Table31[[#This Row],[SLD/EBITDA]]</f>
        <v>0.36769939130434715</v>
      </c>
      <c r="AO194" s="230">
        <f t="shared" si="0"/>
        <v>5.1676962173913044</v>
      </c>
    </row>
    <row r="195" spans="1:41" ht="14.45" x14ac:dyDescent="0.35">
      <c r="A195" s="224">
        <v>42004</v>
      </c>
      <c r="B195" s="228">
        <v>3.8022342500000001</v>
      </c>
      <c r="C195" s="229">
        <v>4.2428523</v>
      </c>
      <c r="D195" s="229">
        <v>5.0677363499999997</v>
      </c>
      <c r="E195" s="229">
        <v>4.8879153000000004</v>
      </c>
      <c r="F195" s="229">
        <v>3.4656373076923077</v>
      </c>
      <c r="G195" s="229">
        <v>2.8758996666666667</v>
      </c>
      <c r="I195" s="229">
        <v>3.7310223750000002</v>
      </c>
      <c r="J195" s="229">
        <v>4.1903315000000001</v>
      </c>
      <c r="K195" s="229">
        <v>5.1010661874999998</v>
      </c>
      <c r="L195" s="229">
        <v>4.9966602500000006</v>
      </c>
      <c r="M195" s="229">
        <v>3.4168114444444448</v>
      </c>
      <c r="N195" s="229">
        <v>2.9937364285714287</v>
      </c>
      <c r="P195" s="229">
        <v>4.1933590000000001</v>
      </c>
      <c r="Q195" s="229">
        <v>4.5156685000000003</v>
      </c>
      <c r="R195" s="229">
        <v>5.4553234999999995</v>
      </c>
      <c r="S195" s="229">
        <v>5.4553234999999995</v>
      </c>
      <c r="T195" s="229">
        <v>3.1884360000000003</v>
      </c>
      <c r="U195" s="229">
        <v>2.8772434999999996</v>
      </c>
      <c r="W195" s="229">
        <v>4.0870817500000003</v>
      </c>
      <c r="X195" s="229">
        <v>4.4529355000000006</v>
      </c>
      <c r="Y195" s="229">
        <v>4.9344169999999998</v>
      </c>
      <c r="Z195" s="229">
        <v>4.4529354999999997</v>
      </c>
      <c r="AA195" s="229">
        <v>3.5754954999999997</v>
      </c>
      <c r="AB195" s="229">
        <v>2.4634710000000002</v>
      </c>
      <c r="AD195" s="228">
        <v>4.1796010000000008</v>
      </c>
      <c r="AE195" s="228">
        <v>4.6674060000000006</v>
      </c>
      <c r="AF195" s="228">
        <v>5.3093813333333335</v>
      </c>
      <c r="AG195" s="228">
        <v>4.6674059999999997</v>
      </c>
      <c r="AH195" s="228">
        <v>3.3005906666666665</v>
      </c>
      <c r="AI195" s="228">
        <v>2.4634710000000002</v>
      </c>
      <c r="AM195" s="230">
        <f>Table31[[#This Row],[SLD/EBITDA]]*1</f>
        <v>4.2428523</v>
      </c>
      <c r="AN195" s="230">
        <f>Table31[[#This Row],[Debt/EBITDA]]-Table31[[#This Row],[SLD/EBITDA]]</f>
        <v>0.82488404999999965</v>
      </c>
      <c r="AO195" s="230">
        <f t="shared" si="0"/>
        <v>5.0677363499999997</v>
      </c>
    </row>
    <row r="196" spans="1:41" ht="14.45" x14ac:dyDescent="0.35">
      <c r="A196" s="224">
        <v>42035</v>
      </c>
      <c r="B196" s="228">
        <v>3.8945887666666672</v>
      </c>
      <c r="C196" s="229">
        <v>4.5096192000000004</v>
      </c>
      <c r="D196" s="229">
        <v>4.8517536333333329</v>
      </c>
      <c r="E196" s="229">
        <v>4.8441548333333344</v>
      </c>
      <c r="F196" s="229">
        <v>3.067919263157894</v>
      </c>
      <c r="G196" s="229">
        <v>2.3086885384615385</v>
      </c>
      <c r="I196" s="229">
        <v>3.7994327200000004</v>
      </c>
      <c r="J196" s="229">
        <v>4.4417772800000002</v>
      </c>
      <c r="K196" s="229">
        <v>4.8523386000000004</v>
      </c>
      <c r="L196" s="229">
        <v>4.8432200400000021</v>
      </c>
      <c r="M196" s="229">
        <v>2.9805414285714278</v>
      </c>
      <c r="N196" s="229">
        <v>2.2933484000000002</v>
      </c>
      <c r="P196" s="229">
        <v>4.1200668333333335</v>
      </c>
      <c r="Q196" s="229">
        <v>5.1379883333333334</v>
      </c>
      <c r="R196" s="229">
        <v>5.6323601666666674</v>
      </c>
      <c r="S196" s="229">
        <v>5.6323601666666674</v>
      </c>
      <c r="T196" s="229">
        <v>2.7531861249999992</v>
      </c>
      <c r="U196" s="229">
        <v>2.1789092499999998</v>
      </c>
      <c r="W196" s="229">
        <v>4.3703689999999993</v>
      </c>
      <c r="X196" s="229">
        <v>4.8488287999999997</v>
      </c>
      <c r="Y196" s="229">
        <v>4.8488287999999997</v>
      </c>
      <c r="Z196" s="229">
        <v>4.8488287999999997</v>
      </c>
      <c r="AA196" s="229">
        <v>3.3125772000000007</v>
      </c>
      <c r="AB196" s="229">
        <v>2.3598223333333332</v>
      </c>
      <c r="AD196" s="228">
        <v>4.3703689999999993</v>
      </c>
      <c r="AE196" s="228">
        <v>4.8488287999999997</v>
      </c>
      <c r="AF196" s="228">
        <v>4.8488287999999997</v>
      </c>
      <c r="AG196" s="228">
        <v>4.8488287999999997</v>
      </c>
      <c r="AH196" s="228">
        <v>3.3125772000000007</v>
      </c>
      <c r="AI196" s="228">
        <v>2.3598223333333332</v>
      </c>
      <c r="AM196" s="230">
        <f>Table31[[#This Row],[SLD/EBITDA]]*1</f>
        <v>4.5096192000000004</v>
      </c>
      <c r="AN196" s="230">
        <f>Table31[[#This Row],[Debt/EBITDA]]-Table31[[#This Row],[SLD/EBITDA]]</f>
        <v>0.34213443333333249</v>
      </c>
      <c r="AO196" s="230">
        <f t="shared" si="0"/>
        <v>4.8517536333333329</v>
      </c>
    </row>
    <row r="197" spans="1:41" ht="14.45" x14ac:dyDescent="0.35">
      <c r="A197" s="224">
        <v>42063</v>
      </c>
      <c r="B197" s="228">
        <v>4.069612666666667</v>
      </c>
      <c r="C197" s="229">
        <v>4.4720888571428574</v>
      </c>
      <c r="D197" s="229">
        <v>4.7825252380952383</v>
      </c>
      <c r="E197" s="229">
        <v>4.7468109523809527</v>
      </c>
      <c r="F197" s="229">
        <v>3.4595142941176471</v>
      </c>
      <c r="G197" s="229">
        <v>2.7534354166666666</v>
      </c>
      <c r="I197" s="229">
        <v>4.0165671666666656</v>
      </c>
      <c r="J197" s="229">
        <v>4.4178167222222209</v>
      </c>
      <c r="K197" s="229">
        <v>4.7799924999999996</v>
      </c>
      <c r="L197" s="229">
        <v>4.7383258333333327</v>
      </c>
      <c r="M197" s="229">
        <v>3.4628200714285713</v>
      </c>
      <c r="N197" s="229">
        <v>2.6690313333333338</v>
      </c>
      <c r="P197" s="229">
        <v>4.1381327500000005</v>
      </c>
      <c r="Q197" s="229">
        <v>4.7023946250000002</v>
      </c>
      <c r="R197" s="229">
        <v>5.1326827499999998</v>
      </c>
      <c r="S197" s="229">
        <v>5.1326827499999998</v>
      </c>
      <c r="T197" s="229">
        <v>2.7821646666666666</v>
      </c>
      <c r="U197" s="229">
        <v>2.3490385000000003</v>
      </c>
      <c r="W197" s="229">
        <v>4.3878856666666666</v>
      </c>
      <c r="X197" s="229">
        <v>4.7977216666666669</v>
      </c>
      <c r="Y197" s="229">
        <v>4.7977216666666669</v>
      </c>
      <c r="Z197" s="229">
        <v>4.7977216666666669</v>
      </c>
      <c r="AA197" s="229">
        <v>3.4440873333333335</v>
      </c>
      <c r="AB197" s="229">
        <v>3.0066476666666673</v>
      </c>
      <c r="AD197" s="228">
        <v>4.3878856666666666</v>
      </c>
      <c r="AE197" s="228">
        <v>4.7977216666666669</v>
      </c>
      <c r="AF197" s="228">
        <v>4.7977216666666669</v>
      </c>
      <c r="AG197" s="228">
        <v>4.7977216666666669</v>
      </c>
      <c r="AH197" s="228">
        <v>3.4440873333333335</v>
      </c>
      <c r="AI197" s="228">
        <v>3.0066476666666673</v>
      </c>
      <c r="AM197" s="230">
        <f>Table31[[#This Row],[SLD/EBITDA]]*1</f>
        <v>4.4720888571428574</v>
      </c>
      <c r="AN197" s="230">
        <f>Table31[[#This Row],[Debt/EBITDA]]-Table31[[#This Row],[SLD/EBITDA]]</f>
        <v>0.31043638095238091</v>
      </c>
      <c r="AO197" s="230">
        <f t="shared" si="0"/>
        <v>4.7825252380952383</v>
      </c>
    </row>
    <row r="198" spans="1:41" ht="14.45" x14ac:dyDescent="0.35">
      <c r="A198" s="224">
        <v>42094</v>
      </c>
      <c r="B198" s="228">
        <v>3.6844601379310342</v>
      </c>
      <c r="C198" s="229">
        <v>3.9931125517241375</v>
      </c>
      <c r="D198" s="229">
        <v>5.0394723448275851</v>
      </c>
      <c r="E198" s="229">
        <v>5.0372305172413787</v>
      </c>
      <c r="F198" s="229">
        <v>3.3457819523809529</v>
      </c>
      <c r="G198" s="229">
        <v>2.8204412352941173</v>
      </c>
      <c r="I198" s="229">
        <v>3.5874274800000006</v>
      </c>
      <c r="J198" s="229">
        <v>3.8367094800000006</v>
      </c>
      <c r="K198" s="229">
        <v>5.0504868399999996</v>
      </c>
      <c r="L198" s="229">
        <v>5.0478863199999999</v>
      </c>
      <c r="M198" s="229">
        <v>3.3293977222222222</v>
      </c>
      <c r="N198" s="229">
        <v>2.7805398571428568</v>
      </c>
      <c r="P198" s="229">
        <v>4.0857381999999998</v>
      </c>
      <c r="Q198" s="229">
        <v>4.7150489999999996</v>
      </c>
      <c r="R198" s="229">
        <v>5.0547225999999998</v>
      </c>
      <c r="S198" s="229">
        <v>5.0547225999999998</v>
      </c>
      <c r="T198" s="229">
        <v>3.0966844999999998</v>
      </c>
      <c r="U198" s="229">
        <v>2.1668393333333333</v>
      </c>
      <c r="W198" s="229">
        <v>4.2909142500000002</v>
      </c>
      <c r="X198" s="229">
        <v>4.9706317499999999</v>
      </c>
      <c r="Y198" s="229">
        <v>4.9706317499999999</v>
      </c>
      <c r="Z198" s="229">
        <v>4.9706317499999999</v>
      </c>
      <c r="AA198" s="229">
        <v>3.4440873333333335</v>
      </c>
      <c r="AB198" s="229">
        <v>3.0066476666666673</v>
      </c>
      <c r="AD198" s="228">
        <v>4.2909142500000002</v>
      </c>
      <c r="AE198" s="228">
        <v>4.9706317499999999</v>
      </c>
      <c r="AF198" s="228">
        <v>4.9706317499999999</v>
      </c>
      <c r="AG198" s="228">
        <v>4.9706317499999999</v>
      </c>
      <c r="AH198" s="228">
        <v>3.4440873333333335</v>
      </c>
      <c r="AI198" s="228">
        <v>3.0066476666666673</v>
      </c>
      <c r="AM198" s="230">
        <f>Table31[[#This Row],[SLD/EBITDA]]*1</f>
        <v>3.9931125517241375</v>
      </c>
      <c r="AN198" s="230">
        <f>Table31[[#This Row],[Debt/EBITDA]]-Table31[[#This Row],[SLD/EBITDA]]</f>
        <v>1.0463597931034476</v>
      </c>
      <c r="AO198" s="230">
        <f t="shared" si="0"/>
        <v>5.0394723448275851</v>
      </c>
    </row>
    <row r="199" spans="1:41" ht="14.45" x14ac:dyDescent="0.35">
      <c r="A199" s="224">
        <v>42124</v>
      </c>
      <c r="B199" s="228">
        <v>3.8140413714285719</v>
      </c>
      <c r="C199" s="229">
        <v>4.2842717714285721</v>
      </c>
      <c r="D199" s="229">
        <v>4.9648822285714305</v>
      </c>
      <c r="E199" s="229">
        <v>4.8569183428571447</v>
      </c>
      <c r="F199" s="229">
        <v>3.7561576333333337</v>
      </c>
      <c r="G199" s="229">
        <v>2.6091848947368415</v>
      </c>
      <c r="I199" s="229">
        <v>3.6840854827586211</v>
      </c>
      <c r="J199" s="229">
        <v>4.1826394137931038</v>
      </c>
      <c r="K199" s="229">
        <v>4.9089961724137945</v>
      </c>
      <c r="L199" s="229">
        <v>4.8737645862068968</v>
      </c>
      <c r="M199" s="229">
        <v>3.8017113750000004</v>
      </c>
      <c r="N199" s="229">
        <v>2.5832258124999998</v>
      </c>
      <c r="P199" s="229">
        <v>4.1851088000000001</v>
      </c>
      <c r="Q199" s="229">
        <v>4.9885485999999997</v>
      </c>
      <c r="R199" s="229">
        <v>5.9842237999999996</v>
      </c>
      <c r="S199" s="229">
        <v>5.9842237999999996</v>
      </c>
      <c r="T199" s="229">
        <v>2.6066478000000002</v>
      </c>
      <c r="U199" s="229">
        <v>2.1661472499999999</v>
      </c>
      <c r="W199" s="229">
        <v>4.4421615000000001</v>
      </c>
      <c r="X199" s="229">
        <v>4.7754948333333331</v>
      </c>
      <c r="Y199" s="229">
        <v>5.2349981666666663</v>
      </c>
      <c r="Z199" s="229">
        <v>4.7754948333333331</v>
      </c>
      <c r="AA199" s="229">
        <v>3.5739426666666669</v>
      </c>
      <c r="AB199" s="229">
        <v>2.7476333333333334</v>
      </c>
      <c r="AD199" s="228">
        <v>4.4421615000000001</v>
      </c>
      <c r="AE199" s="228">
        <v>4.7754948333333331</v>
      </c>
      <c r="AF199" s="228">
        <v>5.2349981666666663</v>
      </c>
      <c r="AG199" s="228">
        <v>4.7754948333333331</v>
      </c>
      <c r="AH199" s="228">
        <v>3.5739426666666669</v>
      </c>
      <c r="AI199" s="228">
        <v>2.7476333333333334</v>
      </c>
      <c r="AM199" s="230">
        <f>Table31[[#This Row],[SLD/EBITDA]]*1</f>
        <v>4.2842717714285721</v>
      </c>
      <c r="AN199" s="230">
        <f>Table31[[#This Row],[Debt/EBITDA]]-Table31[[#This Row],[SLD/EBITDA]]</f>
        <v>0.68061045714285839</v>
      </c>
      <c r="AO199" s="230">
        <f t="shared" si="0"/>
        <v>4.9648822285714305</v>
      </c>
    </row>
    <row r="200" spans="1:41" x14ac:dyDescent="0.25">
      <c r="A200" s="224">
        <v>42155</v>
      </c>
      <c r="B200" s="228">
        <v>3.8613827391304358</v>
      </c>
      <c r="C200" s="229">
        <v>4.2602916956521746</v>
      </c>
      <c r="D200" s="229">
        <v>5.1165544565217393</v>
      </c>
      <c r="E200" s="229">
        <v>4.9051151521739129</v>
      </c>
      <c r="F200" s="229">
        <v>3.8478320000000013</v>
      </c>
      <c r="G200" s="229">
        <v>3.2487012272727274</v>
      </c>
      <c r="I200" s="229">
        <v>3.8919459459459471</v>
      </c>
      <c r="J200" s="229">
        <v>4.3175771081081091</v>
      </c>
      <c r="K200" s="229">
        <v>5.2099966216216211</v>
      </c>
      <c r="L200" s="229">
        <v>5.1192495135135134</v>
      </c>
      <c r="M200" s="229">
        <v>3.896151464285714</v>
      </c>
      <c r="N200" s="229">
        <v>3.2888219375000003</v>
      </c>
      <c r="P200" s="229">
        <v>3.932817</v>
      </c>
      <c r="Q200" s="229">
        <v>3.932817</v>
      </c>
      <c r="R200" s="229">
        <v>5.9153015999999994</v>
      </c>
      <c r="S200" s="229">
        <v>5.9153015999999994</v>
      </c>
      <c r="T200" s="229">
        <v>2.9743318000000003</v>
      </c>
      <c r="U200" s="229">
        <v>2.7209952500000001</v>
      </c>
      <c r="W200" s="229">
        <v>3.7357339999999999</v>
      </c>
      <c r="X200" s="229">
        <v>4.0247849999999996</v>
      </c>
      <c r="Y200" s="229">
        <v>4.7324033333333331</v>
      </c>
      <c r="Z200" s="229">
        <v>4.0247849999999996</v>
      </c>
      <c r="AA200" s="229">
        <v>3.6975047777777781</v>
      </c>
      <c r="AB200" s="229">
        <v>3.1417126666666668</v>
      </c>
      <c r="AD200" s="229">
        <v>4.130579</v>
      </c>
      <c r="AE200" s="229">
        <v>4.4379559999999998</v>
      </c>
      <c r="AF200" s="229">
        <v>5.53200425</v>
      </c>
      <c r="AG200" s="229">
        <v>4.4379559999999998</v>
      </c>
      <c r="AH200" s="229">
        <v>2.9811450000000002</v>
      </c>
      <c r="AI200" s="229">
        <v>2.6872609999999999</v>
      </c>
      <c r="AM200" s="230">
        <f>Table31[[#This Row],[SLD/EBITDA]]*1</f>
        <v>4.2602916956521746</v>
      </c>
      <c r="AN200" s="230">
        <f>Table31[[#This Row],[Debt/EBITDA]]-Table31[[#This Row],[SLD/EBITDA]]</f>
        <v>0.85626276086956477</v>
      </c>
      <c r="AO200" s="230">
        <f t="shared" si="0"/>
        <v>5.1165544565217393</v>
      </c>
    </row>
    <row r="201" spans="1:41" x14ac:dyDescent="0.25">
      <c r="A201" s="224">
        <v>42185</v>
      </c>
      <c r="B201" s="228">
        <v>3.7202593055555564</v>
      </c>
      <c r="C201" s="229">
        <v>4.1794312777777787</v>
      </c>
      <c r="D201" s="229">
        <v>4.7248209166666681</v>
      </c>
      <c r="E201" s="229">
        <v>4.5336895000000004</v>
      </c>
      <c r="F201" s="229">
        <v>3.7007916999999995</v>
      </c>
      <c r="G201" s="229">
        <v>3.0582642631578945</v>
      </c>
      <c r="I201" s="229">
        <v>3.682685566666668</v>
      </c>
      <c r="J201" s="229">
        <v>4.2336919333333345</v>
      </c>
      <c r="K201" s="229">
        <v>4.7801999333333338</v>
      </c>
      <c r="L201" s="229">
        <v>4.6588018</v>
      </c>
      <c r="M201" s="229">
        <v>3.8050623999999993</v>
      </c>
      <c r="N201" s="229">
        <v>3.2342246666666665</v>
      </c>
      <c r="P201" s="229">
        <v>3.8350034285714294</v>
      </c>
      <c r="Q201" s="229">
        <v>4.3716048571428576</v>
      </c>
      <c r="R201" s="229">
        <v>5.1493151428571426</v>
      </c>
      <c r="S201" s="229">
        <v>4.8971302857142858</v>
      </c>
      <c r="T201" s="229">
        <v>3.5159395</v>
      </c>
      <c r="U201" s="229">
        <v>2.9017286666666671</v>
      </c>
      <c r="W201" s="229">
        <v>3.9081280000000009</v>
      </c>
      <c r="X201" s="229">
        <v>3.9081280000000009</v>
      </c>
      <c r="Y201" s="229">
        <v>4.4479258333333336</v>
      </c>
      <c r="Z201" s="229">
        <v>3.9081280000000009</v>
      </c>
      <c r="AA201" s="229">
        <v>3.1794381999999999</v>
      </c>
      <c r="AB201" s="229">
        <v>2.3984127499999999</v>
      </c>
      <c r="AD201" s="229">
        <v>4.2042670000000006</v>
      </c>
      <c r="AE201" s="229">
        <v>4.2042670000000006</v>
      </c>
      <c r="AF201" s="229">
        <v>4.99871175</v>
      </c>
      <c r="AG201" s="229">
        <v>4.2042670000000006</v>
      </c>
      <c r="AH201" s="229">
        <v>3.6525485</v>
      </c>
      <c r="AI201" s="229">
        <v>3.0226426666666666</v>
      </c>
      <c r="AM201" s="230">
        <f>Table31[[#This Row],[SLD/EBITDA]]*1</f>
        <v>4.1794312777777787</v>
      </c>
      <c r="AN201" s="230">
        <f>Table31[[#This Row],[Debt/EBITDA]]-Table31[[#This Row],[SLD/EBITDA]]</f>
        <v>0.54538963888888947</v>
      </c>
      <c r="AO201" s="230">
        <f t="shared" si="0"/>
        <v>4.7248209166666681</v>
      </c>
    </row>
    <row r="202" spans="1:41" x14ac:dyDescent="0.25">
      <c r="A202" s="224">
        <v>42216</v>
      </c>
      <c r="B202" s="228">
        <v>4.0583591785714281</v>
      </c>
      <c r="C202" s="229">
        <v>4.6485604642857137</v>
      </c>
      <c r="D202" s="229">
        <v>4.9773242857142863</v>
      </c>
      <c r="E202" s="229">
        <v>4.9462594285714294</v>
      </c>
      <c r="F202" s="229">
        <v>3.8616220769230769</v>
      </c>
      <c r="G202" s="229">
        <v>3.1298361000000003</v>
      </c>
      <c r="I202" s="229">
        <v>4.0099772083333329</v>
      </c>
      <c r="J202" s="229">
        <v>4.5670210416666661</v>
      </c>
      <c r="K202" s="229">
        <v>4.9505788750000006</v>
      </c>
      <c r="L202" s="229">
        <v>4.9143365416666667</v>
      </c>
      <c r="M202" s="229">
        <v>3.9860480909090912</v>
      </c>
      <c r="N202" s="229">
        <v>3.2378197647058826</v>
      </c>
      <c r="P202" s="229">
        <v>4.4383463750000001</v>
      </c>
      <c r="Q202" s="229">
        <v>5.6603082499999999</v>
      </c>
      <c r="R202" s="229">
        <v>5.9277196249999999</v>
      </c>
      <c r="S202" s="229">
        <v>5.9184869999999998</v>
      </c>
      <c r="T202" s="229">
        <v>2.8739374999999998</v>
      </c>
      <c r="U202" s="229">
        <v>2.4822288333333336</v>
      </c>
      <c r="W202" s="229">
        <v>4.3486510000000003</v>
      </c>
      <c r="X202" s="229">
        <v>5.1377969999999999</v>
      </c>
      <c r="Y202" s="229">
        <v>5.1377967499999997</v>
      </c>
      <c r="Z202" s="229">
        <v>5.1377967499999997</v>
      </c>
      <c r="AA202" s="229">
        <v>3.177279</v>
      </c>
      <c r="AB202" s="229">
        <v>2.5179286666666667</v>
      </c>
      <c r="AD202" s="229">
        <v>4.3486510000000003</v>
      </c>
      <c r="AE202" s="229">
        <v>5.1377969999999999</v>
      </c>
      <c r="AF202" s="229">
        <v>5.1377967499999997</v>
      </c>
      <c r="AG202" s="229">
        <v>5.1377967499999997</v>
      </c>
      <c r="AH202" s="229">
        <v>3.177279</v>
      </c>
      <c r="AI202" s="229">
        <v>2.5179286666666667</v>
      </c>
      <c r="AM202" s="230">
        <f>Table31[[#This Row],[SLD/EBITDA]]*1</f>
        <v>4.6485604642857137</v>
      </c>
      <c r="AN202" s="230">
        <f>Table31[[#This Row],[Debt/EBITDA]]-Table31[[#This Row],[SLD/EBITDA]]</f>
        <v>0.32876382142857263</v>
      </c>
      <c r="AO202" s="230">
        <f t="shared" si="0"/>
        <v>4.9773242857142863</v>
      </c>
    </row>
    <row r="203" spans="1:41" x14ac:dyDescent="0.25">
      <c r="A203" s="224">
        <v>42247</v>
      </c>
      <c r="B203" s="228">
        <v>3.7107708148148153</v>
      </c>
      <c r="C203" s="229">
        <v>4.3474346666666674</v>
      </c>
      <c r="D203" s="229">
        <v>5.1423468888888877</v>
      </c>
      <c r="E203" s="229">
        <v>5.0168917407407392</v>
      </c>
      <c r="F203" s="229">
        <v>3.6643899600000003</v>
      </c>
      <c r="G203" s="229">
        <v>2.7464921249999992</v>
      </c>
      <c r="I203" s="229">
        <v>3.6307816190476196</v>
      </c>
      <c r="J203" s="229">
        <v>4.115653571428572</v>
      </c>
      <c r="K203" s="229">
        <v>5.0758986666666654</v>
      </c>
      <c r="L203" s="229">
        <v>4.976384190476189</v>
      </c>
      <c r="M203" s="229">
        <v>3.8520315000000003</v>
      </c>
      <c r="N203" s="229">
        <v>2.9872519999999998</v>
      </c>
      <c r="P203" s="229">
        <v>4.4755935999999998</v>
      </c>
      <c r="Q203" s="229">
        <v>5.7029560000000004</v>
      </c>
      <c r="R203" s="229">
        <v>6.0792044000000001</v>
      </c>
      <c r="S203" s="229">
        <v>6.0792044000000001</v>
      </c>
      <c r="T203" s="229">
        <v>2.5952019999999996</v>
      </c>
      <c r="U203" s="229">
        <v>2.1620106666666667</v>
      </c>
      <c r="W203" s="229">
        <v>3.9907330000000001</v>
      </c>
      <c r="X203" s="229">
        <v>5.1586685000000001</v>
      </c>
      <c r="Y203" s="229">
        <v>5.3749156666666664</v>
      </c>
      <c r="Z203" s="229">
        <v>5.1586681666666658</v>
      </c>
      <c r="AA203" s="229">
        <v>2.9138238000000003</v>
      </c>
      <c r="AB203" s="229">
        <v>2.0242125</v>
      </c>
      <c r="AD203" s="229">
        <v>4.1026049999999996</v>
      </c>
      <c r="AE203" s="229">
        <v>5.2753693999999998</v>
      </c>
      <c r="AF203" s="229">
        <v>5.5348662000000006</v>
      </c>
      <c r="AG203" s="229">
        <v>5.2753692000000001</v>
      </c>
      <c r="AH203" s="229">
        <v>2.9759035000000003</v>
      </c>
      <c r="AI203" s="229">
        <v>1.996278666666667</v>
      </c>
      <c r="AM203" s="230">
        <f>Table31[[#This Row],[SLD/EBITDA]]*1</f>
        <v>4.3474346666666674</v>
      </c>
      <c r="AN203" s="230">
        <f>Table31[[#This Row],[Debt/EBITDA]]-Table31[[#This Row],[SLD/EBITDA]]</f>
        <v>0.79491222222222024</v>
      </c>
      <c r="AO203" s="230">
        <f t="shared" si="0"/>
        <v>5.1423468888888877</v>
      </c>
    </row>
    <row r="204" spans="1:41" x14ac:dyDescent="0.25">
      <c r="A204" s="224">
        <v>42277</v>
      </c>
      <c r="B204" s="228">
        <v>3.8357465000000004</v>
      </c>
      <c r="C204" s="229">
        <v>4.6055027000000006</v>
      </c>
      <c r="D204" s="229">
        <v>5.1141790499999997</v>
      </c>
      <c r="E204" s="229">
        <v>5.0453874999999995</v>
      </c>
      <c r="F204" s="229">
        <v>3.7206034285714291</v>
      </c>
      <c r="G204" s="229">
        <v>2.9095572999999999</v>
      </c>
      <c r="I204" s="229">
        <v>3.715911933333333</v>
      </c>
      <c r="J204" s="229">
        <v>4.2092076</v>
      </c>
      <c r="K204" s="229">
        <v>4.8009438000000006</v>
      </c>
      <c r="L204" s="229">
        <v>4.7957207333333338</v>
      </c>
      <c r="M204" s="229">
        <v>4.0107397000000002</v>
      </c>
      <c r="N204" s="229">
        <v>3.3034394285714286</v>
      </c>
      <c r="P204" s="229">
        <v>4.4555844999999996</v>
      </c>
      <c r="Q204" s="229">
        <v>5.3027852499999995</v>
      </c>
      <c r="R204" s="229">
        <v>6.2800954999999998</v>
      </c>
      <c r="S204" s="229">
        <v>6.2800954999999998</v>
      </c>
      <c r="T204" s="229">
        <v>2.6903133333333336</v>
      </c>
      <c r="U204" s="229">
        <v>2.4318946666666665</v>
      </c>
      <c r="W204" s="229">
        <v>4.1952502000000003</v>
      </c>
      <c r="X204" s="229">
        <v>5.7943879999999996</v>
      </c>
      <c r="Y204" s="229">
        <v>6.0538848000000005</v>
      </c>
      <c r="Z204" s="229">
        <v>5.7943878</v>
      </c>
      <c r="AA204" s="229">
        <v>2.9952627500000002</v>
      </c>
      <c r="AB204" s="229">
        <v>1.9904989999999998</v>
      </c>
      <c r="AD204" s="229">
        <v>4.1952502000000003</v>
      </c>
      <c r="AE204" s="229">
        <v>5.7943879999999996</v>
      </c>
      <c r="AF204" s="229">
        <v>6.0538848000000005</v>
      </c>
      <c r="AG204" s="229">
        <v>5.7943878</v>
      </c>
      <c r="AH204" s="229">
        <v>2.9952627500000002</v>
      </c>
      <c r="AI204" s="229">
        <v>1.9904989999999998</v>
      </c>
      <c r="AM204" s="230">
        <f>Table31[[#This Row],[SLD/EBITDA]]*1</f>
        <v>4.6055027000000006</v>
      </c>
      <c r="AN204" s="230">
        <f>Table31[[#This Row],[Debt/EBITDA]]-Table31[[#This Row],[SLD/EBITDA]]</f>
        <v>0.50867634999999911</v>
      </c>
      <c r="AO204" s="230">
        <f t="shared" si="0"/>
        <v>5.1141790499999997</v>
      </c>
    </row>
    <row r="205" spans="1:41" x14ac:dyDescent="0.25">
      <c r="A205" s="224">
        <v>42308</v>
      </c>
      <c r="B205" s="228">
        <v>3.5316774399999997</v>
      </c>
      <c r="C205" s="229">
        <v>4.0840528799999998</v>
      </c>
      <c r="D205" s="229">
        <v>4.9974987200000003</v>
      </c>
      <c r="E205" s="229">
        <v>4.91451116</v>
      </c>
      <c r="F205" s="229">
        <v>3.7866158499999991</v>
      </c>
      <c r="G205" s="229">
        <v>2.8788761333333337</v>
      </c>
      <c r="I205" s="229">
        <v>3.4278173181818175</v>
      </c>
      <c r="J205" s="229">
        <v>3.8483341818181809</v>
      </c>
      <c r="K205" s="229">
        <v>4.8863408181818171</v>
      </c>
      <c r="L205" s="229">
        <v>4.7920367727272719</v>
      </c>
      <c r="M205" s="229">
        <v>3.9977762941176462</v>
      </c>
      <c r="N205" s="229">
        <v>3.1085922499999996</v>
      </c>
      <c r="P205" s="229">
        <v>4.2534405714285715</v>
      </c>
      <c r="Q205" s="229">
        <v>5.5201200000000004</v>
      </c>
      <c r="R205" s="229">
        <v>5.8164071428571429</v>
      </c>
      <c r="S205" s="229">
        <v>5.8164071428571429</v>
      </c>
      <c r="T205" s="229">
        <v>2.6615908333333334</v>
      </c>
      <c r="U205" s="229">
        <v>2.0976581999999997</v>
      </c>
      <c r="W205" s="229">
        <v>4.2933183333333327</v>
      </c>
      <c r="X205" s="229">
        <v>5.8126566666666664</v>
      </c>
      <c r="Y205" s="229">
        <v>5.8126566666666664</v>
      </c>
      <c r="Z205" s="229">
        <v>5.8126566666666664</v>
      </c>
      <c r="AA205" s="229">
        <v>2.5900399999999997</v>
      </c>
      <c r="AB205" s="229">
        <v>1.9600116666666665</v>
      </c>
      <c r="AD205" s="229">
        <v>4.2933183333333327</v>
      </c>
      <c r="AE205" s="229">
        <v>5.8126566666666664</v>
      </c>
      <c r="AF205" s="229">
        <v>5.8126566666666664</v>
      </c>
      <c r="AG205" s="229">
        <v>5.8126566666666664</v>
      </c>
      <c r="AH205" s="229">
        <v>2.5900399999999997</v>
      </c>
      <c r="AI205" s="229">
        <v>1.9600116666666665</v>
      </c>
    </row>
    <row r="206" spans="1:41" x14ac:dyDescent="0.25">
      <c r="A206" s="224">
        <v>42338</v>
      </c>
      <c r="B206" s="228">
        <v>3.8901523809523817</v>
      </c>
      <c r="C206" s="229">
        <v>4.6945743333333336</v>
      </c>
      <c r="D206" s="229">
        <v>5.1128775714285712</v>
      </c>
      <c r="E206" s="229">
        <v>4.9980982380952383</v>
      </c>
      <c r="F206" s="229">
        <v>3.607448625</v>
      </c>
      <c r="G206" s="229">
        <v>2.6419147692307692</v>
      </c>
      <c r="I206" s="229">
        <v>3.7611448823529416</v>
      </c>
      <c r="J206" s="229">
        <v>4.4110077058823531</v>
      </c>
      <c r="K206" s="229">
        <v>4.9277352352941177</v>
      </c>
      <c r="L206" s="229">
        <v>4.7859490000000005</v>
      </c>
      <c r="M206" s="229">
        <v>3.8422352307692309</v>
      </c>
      <c r="N206" s="229">
        <v>2.8464857000000006</v>
      </c>
      <c r="P206" s="229">
        <v>4.0208757500000001</v>
      </c>
      <c r="Q206" s="229">
        <v>5.4276715000000006</v>
      </c>
      <c r="R206" s="229">
        <v>5.4276715000000006</v>
      </c>
      <c r="S206" s="229">
        <v>5.4276715000000006</v>
      </c>
      <c r="T206" s="229">
        <v>2.8698497500000002</v>
      </c>
      <c r="U206" s="229">
        <v>1.8565252499999998</v>
      </c>
      <c r="W206" s="229">
        <v>4.4384342500000002</v>
      </c>
      <c r="X206" s="229">
        <v>5.8997325000000007</v>
      </c>
      <c r="Y206" s="229">
        <v>5.8997325000000007</v>
      </c>
      <c r="Z206" s="229">
        <v>5.8997325000000007</v>
      </c>
      <c r="AA206" s="229">
        <v>2.5900399999999997</v>
      </c>
      <c r="AB206" s="229">
        <v>1.9600116666666665</v>
      </c>
      <c r="AD206" s="229">
        <v>4.2933183333333327</v>
      </c>
      <c r="AE206" s="229">
        <v>5.8126566666666664</v>
      </c>
      <c r="AF206" s="229">
        <v>5.8126566666666664</v>
      </c>
      <c r="AG206" s="229">
        <v>5.8126566666666664</v>
      </c>
      <c r="AH206" s="229">
        <v>2.5900399999999997</v>
      </c>
      <c r="AI206" s="229">
        <v>1.9600116666666665</v>
      </c>
    </row>
    <row r="207" spans="1:41" x14ac:dyDescent="0.25">
      <c r="A207" s="224">
        <v>42369</v>
      </c>
      <c r="B207" s="228">
        <v>3.7864482941176476</v>
      </c>
      <c r="C207" s="229">
        <v>4.5498411764705891</v>
      </c>
      <c r="D207" s="229">
        <v>4.9819491176470594</v>
      </c>
      <c r="E207" s="229">
        <v>4.8200378823529419</v>
      </c>
      <c r="F207" s="229">
        <v>3.6147926666666659</v>
      </c>
      <c r="G207" s="229">
        <v>2.3003987000000001</v>
      </c>
      <c r="I207" s="229">
        <v>3.608271923076924</v>
      </c>
      <c r="J207" s="229">
        <v>4.2012535384615397</v>
      </c>
      <c r="K207" s="229">
        <v>4.7557162307692318</v>
      </c>
      <c r="L207" s="229">
        <v>4.5439861538461548</v>
      </c>
      <c r="M207" s="229">
        <v>3.7073188333333325</v>
      </c>
      <c r="N207" s="229">
        <v>2.1518247142857141</v>
      </c>
      <c r="P207" s="229">
        <v>4.1066263333333337</v>
      </c>
      <c r="Q207" s="229">
        <v>5.0781710000000002</v>
      </c>
      <c r="R207" s="229">
        <v>5.0781710000000002</v>
      </c>
      <c r="S207" s="229">
        <v>5.0781710000000002</v>
      </c>
      <c r="T207" s="229">
        <v>3.1543830000000006</v>
      </c>
      <c r="U207" s="229">
        <v>2.2879283333333333</v>
      </c>
      <c r="W207" s="229">
        <v>4.3655214999999998</v>
      </c>
      <c r="X207" s="229">
        <v>5.6827509999999997</v>
      </c>
      <c r="Y207" s="229">
        <v>5.717206</v>
      </c>
      <c r="Z207" s="229">
        <v>5.717206</v>
      </c>
      <c r="AA207" s="229">
        <v>3.244688</v>
      </c>
      <c r="AB207" s="229">
        <v>2.6470713333333333</v>
      </c>
      <c r="AD207" s="229">
        <v>4.1961013333333339</v>
      </c>
      <c r="AE207" s="229">
        <v>5.5233480000000004</v>
      </c>
      <c r="AF207" s="229">
        <v>5.5692880000000002</v>
      </c>
      <c r="AG207" s="229">
        <v>5.5692880000000002</v>
      </c>
      <c r="AH207" s="229">
        <v>3.244688</v>
      </c>
      <c r="AI207" s="229">
        <v>2.6470713333333333</v>
      </c>
    </row>
  </sheetData>
  <mergeCells count="5">
    <mergeCell ref="B1:G1"/>
    <mergeCell ref="I1:N1"/>
    <mergeCell ref="P1:U1"/>
    <mergeCell ref="W1:AB1"/>
    <mergeCell ref="AD1:AI1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G55"/>
  <sheetViews>
    <sheetView workbookViewId="0">
      <selection activeCell="F42" sqref="F42"/>
    </sheetView>
  </sheetViews>
  <sheetFormatPr defaultRowHeight="15" x14ac:dyDescent="0.25"/>
  <cols>
    <col min="3" max="3" width="14.85546875" bestFit="1" customWidth="1"/>
    <col min="4" max="4" width="23.42578125" bestFit="1" customWidth="1"/>
    <col min="5" max="5" width="30.140625" bestFit="1" customWidth="1"/>
  </cols>
  <sheetData>
    <row r="6" spans="4:7" ht="14.45" x14ac:dyDescent="0.35">
      <c r="D6" t="s">
        <v>81</v>
      </c>
      <c r="F6">
        <f>SUMIF($D$21:$D$38,D6,$F$21:$F$38)</f>
        <v>65</v>
      </c>
    </row>
    <row r="7" spans="4:7" ht="14.45" x14ac:dyDescent="0.35">
      <c r="D7" t="s">
        <v>83</v>
      </c>
      <c r="F7">
        <f>SUMIF($D$21:$D$38,D7,$F$21:$F$38)</f>
        <v>13</v>
      </c>
    </row>
    <row r="8" spans="4:7" ht="14.45" x14ac:dyDescent="0.35">
      <c r="D8" t="s">
        <v>79</v>
      </c>
      <c r="F8">
        <f>SUMIF($D$21:$D$38,D8,$F$21:$F$38)</f>
        <v>316</v>
      </c>
    </row>
    <row r="9" spans="4:7" ht="14.45" x14ac:dyDescent="0.35">
      <c r="D9" t="s">
        <v>80</v>
      </c>
      <c r="F9">
        <f>SUMIF($D$21:$D$38,D9,$F$21:$F$38)</f>
        <v>10</v>
      </c>
    </row>
    <row r="10" spans="4:7" ht="14.45" x14ac:dyDescent="0.35">
      <c r="D10" t="s">
        <v>82</v>
      </c>
      <c r="F10">
        <f>SUMIF($D$21:$D$38,D10,$F$21:$F$38)</f>
        <v>125</v>
      </c>
      <c r="G10">
        <f>SUM(F6:F10)</f>
        <v>529</v>
      </c>
    </row>
    <row r="12" spans="4:7" ht="14.45" x14ac:dyDescent="0.35">
      <c r="D12" t="s">
        <v>89</v>
      </c>
      <c r="F12">
        <f t="shared" ref="F12:F19" si="0">SUMIF($E$21:$E$38,D12,$F$21:$F$38)</f>
        <v>35</v>
      </c>
    </row>
    <row r="13" spans="4:7" ht="14.45" x14ac:dyDescent="0.35">
      <c r="D13" t="s">
        <v>263</v>
      </c>
      <c r="F13">
        <f t="shared" si="0"/>
        <v>35</v>
      </c>
    </row>
    <row r="14" spans="4:7" ht="14.45" x14ac:dyDescent="0.35">
      <c r="D14" t="s">
        <v>88</v>
      </c>
      <c r="F14">
        <f t="shared" si="0"/>
        <v>153</v>
      </c>
    </row>
    <row r="15" spans="4:7" ht="14.45" x14ac:dyDescent="0.35">
      <c r="D15" t="s">
        <v>87</v>
      </c>
      <c r="F15">
        <f t="shared" si="0"/>
        <v>170</v>
      </c>
    </row>
    <row r="16" spans="4:7" ht="14.45" x14ac:dyDescent="0.35">
      <c r="D16" t="s">
        <v>268</v>
      </c>
      <c r="F16">
        <f t="shared" si="0"/>
        <v>48</v>
      </c>
    </row>
    <row r="17" spans="3:7" ht="14.45" x14ac:dyDescent="0.35">
      <c r="D17" t="s">
        <v>84</v>
      </c>
      <c r="F17">
        <f t="shared" si="0"/>
        <v>23</v>
      </c>
    </row>
    <row r="18" spans="3:7" ht="14.45" x14ac:dyDescent="0.35">
      <c r="D18" t="s">
        <v>86</v>
      </c>
      <c r="F18">
        <f t="shared" si="0"/>
        <v>0</v>
      </c>
    </row>
    <row r="19" spans="3:7" ht="14.45" x14ac:dyDescent="0.35">
      <c r="D19" t="s">
        <v>85</v>
      </c>
      <c r="F19">
        <f t="shared" si="0"/>
        <v>65</v>
      </c>
      <c r="G19">
        <f>SUM(F12:F19)</f>
        <v>529</v>
      </c>
    </row>
    <row r="21" spans="3:7" x14ac:dyDescent="0.25">
      <c r="C21" t="s">
        <v>11</v>
      </c>
      <c r="D21" t="s">
        <v>81</v>
      </c>
      <c r="E21" t="s">
        <v>85</v>
      </c>
      <c r="F21">
        <f>VLOOKUP(C21, $E$41:$F$52, 2, FALSE)</f>
        <v>65</v>
      </c>
    </row>
    <row r="22" spans="3:7" x14ac:dyDescent="0.25">
      <c r="C22" t="s">
        <v>14</v>
      </c>
      <c r="D22" t="s">
        <v>83</v>
      </c>
      <c r="E22" t="s">
        <v>84</v>
      </c>
      <c r="F22">
        <f t="shared" ref="F22:F32" si="1">VLOOKUP(C22, $E$41:$F$52, 2, FALSE)</f>
        <v>13</v>
      </c>
    </row>
    <row r="23" spans="3:7" x14ac:dyDescent="0.25">
      <c r="C23" t="s">
        <v>8</v>
      </c>
      <c r="D23" t="s">
        <v>79</v>
      </c>
      <c r="E23" t="s">
        <v>268</v>
      </c>
      <c r="F23">
        <f t="shared" si="1"/>
        <v>28</v>
      </c>
    </row>
    <row r="24" spans="3:7" x14ac:dyDescent="0.25">
      <c r="C24" t="s">
        <v>15</v>
      </c>
      <c r="D24" t="s">
        <v>79</v>
      </c>
      <c r="E24" t="s">
        <v>88</v>
      </c>
      <c r="F24">
        <f t="shared" si="1"/>
        <v>80</v>
      </c>
    </row>
    <row r="25" spans="3:7" x14ac:dyDescent="0.25">
      <c r="C25" t="s">
        <v>9</v>
      </c>
      <c r="D25" t="s">
        <v>79</v>
      </c>
      <c r="E25" t="s">
        <v>89</v>
      </c>
      <c r="F25">
        <f t="shared" si="1"/>
        <v>20</v>
      </c>
    </row>
    <row r="26" spans="3:7" x14ac:dyDescent="0.25">
      <c r="C26" t="s">
        <v>78</v>
      </c>
      <c r="D26" t="s">
        <v>79</v>
      </c>
      <c r="E26" t="s">
        <v>89</v>
      </c>
      <c r="F26">
        <f t="shared" si="1"/>
        <v>15</v>
      </c>
    </row>
    <row r="27" spans="3:7" x14ac:dyDescent="0.25">
      <c r="C27" t="s">
        <v>10</v>
      </c>
      <c r="D27" t="s">
        <v>80</v>
      </c>
      <c r="E27" t="s">
        <v>84</v>
      </c>
      <c r="F27">
        <f t="shared" si="1"/>
        <v>10</v>
      </c>
    </row>
    <row r="28" spans="3:7" x14ac:dyDescent="0.25">
      <c r="C28" t="s">
        <v>12</v>
      </c>
      <c r="D28" t="s">
        <v>80</v>
      </c>
      <c r="E28" t="s">
        <v>86</v>
      </c>
      <c r="F28">
        <f t="shared" si="1"/>
        <v>0</v>
      </c>
    </row>
    <row r="29" spans="3:7" x14ac:dyDescent="0.25">
      <c r="C29" t="s">
        <v>13</v>
      </c>
      <c r="D29" t="s">
        <v>82</v>
      </c>
      <c r="E29" t="s">
        <v>87</v>
      </c>
      <c r="F29">
        <f t="shared" si="1"/>
        <v>90</v>
      </c>
    </row>
    <row r="30" spans="3:7" x14ac:dyDescent="0.25">
      <c r="C30" t="s">
        <v>21</v>
      </c>
      <c r="D30" t="s">
        <v>82</v>
      </c>
      <c r="E30" t="s">
        <v>236</v>
      </c>
      <c r="F30">
        <f t="shared" si="1"/>
        <v>35</v>
      </c>
    </row>
    <row r="31" spans="3:7" x14ac:dyDescent="0.25">
      <c r="C31" t="s">
        <v>186</v>
      </c>
      <c r="D31" t="s">
        <v>79</v>
      </c>
      <c r="E31" t="s">
        <v>268</v>
      </c>
      <c r="F31">
        <f t="shared" si="1"/>
        <v>20</v>
      </c>
    </row>
    <row r="32" spans="3:7" x14ac:dyDescent="0.25">
      <c r="C32" t="s">
        <v>241</v>
      </c>
      <c r="D32" t="s">
        <v>79</v>
      </c>
      <c r="E32" t="s">
        <v>87</v>
      </c>
      <c r="F32">
        <f t="shared" si="1"/>
        <v>80</v>
      </c>
    </row>
    <row r="33" spans="3:6" x14ac:dyDescent="0.25">
      <c r="C33" t="s">
        <v>266</v>
      </c>
      <c r="D33" t="s">
        <v>79</v>
      </c>
      <c r="E33" t="s">
        <v>88</v>
      </c>
      <c r="F33">
        <f>VLOOKUP(C33, $E$41:$F$53, 2, FALSE)</f>
        <v>73</v>
      </c>
    </row>
    <row r="34" spans="3:6" ht="15.75" thickBot="1" x14ac:dyDescent="0.3">
      <c r="F34" s="280">
        <f>SUM(F21:F33)</f>
        <v>529</v>
      </c>
    </row>
    <row r="35" spans="3:6" ht="15.75" thickTop="1" x14ac:dyDescent="0.25">
      <c r="E35" t="s">
        <v>234</v>
      </c>
    </row>
    <row r="36" spans="3:6" x14ac:dyDescent="0.25">
      <c r="E36" t="s">
        <v>235</v>
      </c>
    </row>
    <row r="41" spans="3:6" x14ac:dyDescent="0.25">
      <c r="E41" t="s">
        <v>8</v>
      </c>
      <c r="F41">
        <v>28</v>
      </c>
    </row>
    <row r="42" spans="3:6" x14ac:dyDescent="0.25">
      <c r="E42" t="s">
        <v>9</v>
      </c>
      <c r="F42">
        <v>20</v>
      </c>
    </row>
    <row r="43" spans="3:6" x14ac:dyDescent="0.25">
      <c r="E43" t="s">
        <v>10</v>
      </c>
      <c r="F43">
        <v>10</v>
      </c>
    </row>
    <row r="44" spans="3:6" x14ac:dyDescent="0.25">
      <c r="E44" t="s">
        <v>11</v>
      </c>
      <c r="F44">
        <v>65</v>
      </c>
    </row>
    <row r="45" spans="3:6" x14ac:dyDescent="0.25">
      <c r="E45" t="s">
        <v>12</v>
      </c>
      <c r="F45">
        <v>0</v>
      </c>
    </row>
    <row r="46" spans="3:6" x14ac:dyDescent="0.25">
      <c r="E46" t="s">
        <v>13</v>
      </c>
      <c r="F46">
        <v>90</v>
      </c>
    </row>
    <row r="47" spans="3:6" x14ac:dyDescent="0.25">
      <c r="E47" t="s">
        <v>14</v>
      </c>
      <c r="F47">
        <v>13</v>
      </c>
    </row>
    <row r="48" spans="3:6" x14ac:dyDescent="0.25">
      <c r="E48" t="s">
        <v>15</v>
      </c>
      <c r="F48">
        <v>80</v>
      </c>
    </row>
    <row r="49" spans="4:6" x14ac:dyDescent="0.25">
      <c r="E49" t="s">
        <v>78</v>
      </c>
      <c r="F49">
        <v>15</v>
      </c>
    </row>
    <row r="50" spans="4:6" x14ac:dyDescent="0.25">
      <c r="E50" t="s">
        <v>186</v>
      </c>
      <c r="F50">
        <v>20</v>
      </c>
    </row>
    <row r="51" spans="4:6" x14ac:dyDescent="0.25">
      <c r="D51" t="s">
        <v>132</v>
      </c>
      <c r="E51" t="s">
        <v>21</v>
      </c>
      <c r="F51">
        <v>35</v>
      </c>
    </row>
    <row r="52" spans="4:6" x14ac:dyDescent="0.25">
      <c r="E52" t="s">
        <v>241</v>
      </c>
      <c r="F52">
        <v>80</v>
      </c>
    </row>
    <row r="53" spans="4:6" x14ac:dyDescent="0.25">
      <c r="E53" t="s">
        <v>266</v>
      </c>
      <c r="F53">
        <v>73</v>
      </c>
    </row>
    <row r="54" spans="4:6" ht="15.75" thickBot="1" x14ac:dyDescent="0.3">
      <c r="F54" s="280">
        <f>SUM(F41:F53)</f>
        <v>529</v>
      </c>
    </row>
    <row r="55" spans="4:6" ht="15.75" thickTop="1" x14ac:dyDescent="0.25"/>
  </sheetData>
  <sortState ref="D23:D30">
    <sortCondition ref="D23:D30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453"/>
  <sheetViews>
    <sheetView workbookViewId="0">
      <pane xSplit="2" ySplit="17" topLeftCell="I48" activePane="bottomRight" state="frozen"/>
      <selection pane="topRight" activeCell="C1" sqref="C1"/>
      <selection pane="bottomLeft" activeCell="A18" sqref="A18"/>
      <selection pane="bottomRight" activeCell="L53" sqref="L53"/>
    </sheetView>
  </sheetViews>
  <sheetFormatPr defaultColWidth="25.42578125" defaultRowHeight="11.25" x14ac:dyDescent="0.2"/>
  <cols>
    <col min="1" max="1" width="2.140625" style="9" customWidth="1"/>
    <col min="2" max="2" width="18.140625" style="9" bestFit="1" customWidth="1"/>
    <col min="3" max="3" width="13.85546875" style="9" bestFit="1" customWidth="1"/>
    <col min="4" max="4" width="13.5703125" style="9" bestFit="1" customWidth="1"/>
    <col min="5" max="5" width="10.85546875" style="9" bestFit="1" customWidth="1"/>
    <col min="6" max="6" width="12" style="9" bestFit="1" customWidth="1"/>
    <col min="7" max="7" width="8.7109375" style="9" customWidth="1"/>
    <col min="8" max="8" width="12.85546875" style="9" bestFit="1" customWidth="1"/>
    <col min="9" max="9" width="8.28515625" style="9" customWidth="1"/>
    <col min="10" max="10" width="9.5703125" style="9" bestFit="1" customWidth="1"/>
    <col min="11" max="11" width="10" style="9" bestFit="1" customWidth="1"/>
    <col min="12" max="12" width="10.85546875" style="9" bestFit="1" customWidth="1"/>
    <col min="13" max="13" width="11.42578125" style="9" bestFit="1" customWidth="1"/>
    <col min="14" max="14" width="10.85546875" style="9" customWidth="1"/>
    <col min="15" max="15" width="14.28515625" style="14" bestFit="1" customWidth="1"/>
    <col min="16" max="16384" width="25.42578125" style="9"/>
  </cols>
  <sheetData>
    <row r="2" spans="2:15" ht="9.9499999999999993" x14ac:dyDescent="0.2">
      <c r="B2" s="7" t="s">
        <v>29</v>
      </c>
      <c r="C2" s="8">
        <v>41724</v>
      </c>
      <c r="O2" s="9"/>
    </row>
    <row r="3" spans="2:15" ht="9.9499999999999993" x14ac:dyDescent="0.2">
      <c r="B3" s="10" t="s">
        <v>30</v>
      </c>
      <c r="C3" s="11">
        <f>DATE(YEAR(C2)+9,MONTH(C2),DAY(C2))</f>
        <v>45011</v>
      </c>
      <c r="O3" s="9"/>
    </row>
    <row r="4" spans="2:15" ht="9.9499999999999993" x14ac:dyDescent="0.2">
      <c r="B4" s="12" t="s">
        <v>31</v>
      </c>
      <c r="C4" s="13">
        <v>41500000</v>
      </c>
      <c r="O4" s="9"/>
    </row>
    <row r="5" spans="2:15" ht="9.9499999999999993" x14ac:dyDescent="0.2">
      <c r="B5" s="14"/>
      <c r="C5" s="15"/>
      <c r="O5" s="9"/>
    </row>
    <row r="6" spans="2:15" ht="9.9499999999999993" x14ac:dyDescent="0.2">
      <c r="B6" s="7"/>
      <c r="C6" s="16"/>
      <c r="D6" s="17" t="s">
        <v>32</v>
      </c>
      <c r="E6" s="18" t="s">
        <v>33</v>
      </c>
      <c r="H6" s="19"/>
      <c r="O6" s="9"/>
    </row>
    <row r="7" spans="2:15" ht="9.9499999999999993" x14ac:dyDescent="0.2">
      <c r="B7" s="10" t="s">
        <v>34</v>
      </c>
      <c r="C7" s="20">
        <v>0.12</v>
      </c>
      <c r="D7" s="21">
        <f>$C$2</f>
        <v>41724</v>
      </c>
      <c r="E7" s="22">
        <f>DATE(YEAR(C2)+3,MONTH(C2),DAY(C2))</f>
        <v>42820</v>
      </c>
      <c r="O7" s="9"/>
    </row>
    <row r="8" spans="2:15" ht="9.9499999999999993" x14ac:dyDescent="0.2">
      <c r="B8" s="10" t="s">
        <v>34</v>
      </c>
      <c r="C8" s="20">
        <v>0.13500000000000001</v>
      </c>
      <c r="D8" s="21">
        <f>E7</f>
        <v>42820</v>
      </c>
      <c r="E8" s="22">
        <f>DATE(YEAR(C2)+2,MONTH(C2),DAY(C2))</f>
        <v>42455</v>
      </c>
      <c r="O8" s="9"/>
    </row>
    <row r="9" spans="2:15" ht="9.9499999999999993" x14ac:dyDescent="0.2">
      <c r="B9" s="10" t="s">
        <v>34</v>
      </c>
      <c r="C9" s="20">
        <v>0.15</v>
      </c>
      <c r="D9" s="21">
        <f>E8</f>
        <v>42455</v>
      </c>
      <c r="E9" s="22">
        <f>$C$3</f>
        <v>45011</v>
      </c>
      <c r="O9" s="9"/>
    </row>
    <row r="10" spans="2:15" ht="9.9499999999999993" x14ac:dyDescent="0.2">
      <c r="B10" s="10" t="s">
        <v>34</v>
      </c>
      <c r="C10" s="20">
        <v>0.2</v>
      </c>
      <c r="D10" s="21">
        <f>E9</f>
        <v>45011</v>
      </c>
      <c r="E10" s="22" t="s">
        <v>35</v>
      </c>
      <c r="O10" s="9"/>
    </row>
    <row r="11" spans="2:15" ht="9.9499999999999993" x14ac:dyDescent="0.2">
      <c r="B11" s="10"/>
      <c r="C11" s="14"/>
      <c r="D11" s="23"/>
      <c r="E11" s="24"/>
      <c r="O11" s="9"/>
    </row>
    <row r="12" spans="2:15" ht="9.9499999999999993" x14ac:dyDescent="0.2">
      <c r="B12" s="10" t="s">
        <v>36</v>
      </c>
      <c r="C12" s="20">
        <v>0.06</v>
      </c>
      <c r="D12" s="21">
        <f>$C$2</f>
        <v>41724</v>
      </c>
      <c r="E12" s="22">
        <f>DATE(YEAR(C2)+2,MONTH(C2),DAY(C2))</f>
        <v>42455</v>
      </c>
      <c r="H12" s="25"/>
      <c r="O12" s="9"/>
    </row>
    <row r="13" spans="2:15" ht="9.9499999999999993" x14ac:dyDescent="0.2">
      <c r="B13" s="12" t="s">
        <v>36</v>
      </c>
      <c r="C13" s="26">
        <v>0.09</v>
      </c>
      <c r="D13" s="27">
        <f>E12</f>
        <v>42455</v>
      </c>
      <c r="E13" s="28" t="s">
        <v>35</v>
      </c>
      <c r="O13" s="9"/>
    </row>
    <row r="14" spans="2:15" ht="9.9499999999999993" x14ac:dyDescent="0.2">
      <c r="C14" s="29"/>
      <c r="D14" s="30"/>
      <c r="E14" s="30"/>
      <c r="F14" s="31"/>
      <c r="O14" s="9"/>
    </row>
    <row r="17" spans="2:28" ht="30" x14ac:dyDescent="0.2">
      <c r="B17" s="32" t="s">
        <v>37</v>
      </c>
      <c r="C17" s="33" t="s">
        <v>38</v>
      </c>
      <c r="D17" s="33" t="s">
        <v>39</v>
      </c>
      <c r="E17" s="33" t="s">
        <v>40</v>
      </c>
      <c r="F17" s="33" t="s">
        <v>41</v>
      </c>
      <c r="G17" s="33" t="s">
        <v>34</v>
      </c>
      <c r="H17" s="33" t="s">
        <v>42</v>
      </c>
      <c r="I17" s="33" t="s">
        <v>36</v>
      </c>
      <c r="J17" s="33" t="s">
        <v>43</v>
      </c>
      <c r="K17" s="33" t="s">
        <v>44</v>
      </c>
      <c r="L17" s="34" t="s">
        <v>45</v>
      </c>
      <c r="M17" s="397" t="s">
        <v>46</v>
      </c>
      <c r="N17" s="398"/>
      <c r="O17" s="35"/>
      <c r="Q17" s="399" t="s">
        <v>47</v>
      </c>
      <c r="R17" s="399"/>
      <c r="S17" s="77"/>
      <c r="T17" s="36"/>
      <c r="AA17" s="25"/>
      <c r="AB17" s="25"/>
    </row>
    <row r="18" spans="2:28" ht="10.5" x14ac:dyDescent="0.25">
      <c r="B18" s="37" t="s">
        <v>2</v>
      </c>
      <c r="C18" s="38">
        <v>0</v>
      </c>
      <c r="D18" s="38">
        <v>49380344</v>
      </c>
      <c r="E18" s="14"/>
      <c r="F18" s="14"/>
      <c r="G18" s="14"/>
      <c r="H18" s="14"/>
      <c r="I18" s="14"/>
      <c r="J18" s="38"/>
      <c r="K18" s="39"/>
      <c r="L18" s="40"/>
      <c r="M18" s="41" t="s">
        <v>48</v>
      </c>
      <c r="N18" s="41" t="s">
        <v>49</v>
      </c>
      <c r="O18" s="38"/>
      <c r="Q18" s="42" t="s">
        <v>48</v>
      </c>
      <c r="R18" s="42" t="s">
        <v>51</v>
      </c>
      <c r="S18" s="42"/>
    </row>
    <row r="19" spans="2:28" ht="11.25" customHeight="1" x14ac:dyDescent="0.2">
      <c r="B19" s="43">
        <v>41754</v>
      </c>
      <c r="C19" s="38">
        <f>D18+H18-J18-K19</f>
        <v>48219635.810000002</v>
      </c>
      <c r="D19" s="38">
        <v>48710213</v>
      </c>
      <c r="E19" s="38">
        <f>IF(C19&gt;D19,C19-D19,0)</f>
        <v>0</v>
      </c>
      <c r="F19" s="38">
        <f>IF(D19&gt;C19,D19-C19,0)</f>
        <v>490577.18999999762</v>
      </c>
      <c r="G19" s="44">
        <f t="shared" ref="G19:G82" si="0">IF(B20&lt;$E$7,$C$7,IF(AND(B20&lt;$E$8,B20&gt;$D$8),$C$8,IF(AND(B20&lt;$E$9,B20&gt;$D$9),$C$9,$C$10)))</f>
        <v>0.12</v>
      </c>
      <c r="H19" s="38">
        <f>E19*G19*30/360</f>
        <v>0</v>
      </c>
      <c r="I19" s="45">
        <f t="shared" ref="I19:I82" si="1">IF(B20&lt;$E$12,$C$12,$C$13)</f>
        <v>0.06</v>
      </c>
      <c r="J19" s="38">
        <f>F19*I19*30/360</f>
        <v>2452.885949999988</v>
      </c>
      <c r="K19" s="46">
        <v>1160708.19</v>
      </c>
      <c r="L19" s="47">
        <f>D18-D19</f>
        <v>670131</v>
      </c>
      <c r="M19" s="38"/>
      <c r="N19" s="38"/>
      <c r="O19" s="38"/>
    </row>
    <row r="20" spans="2:28" ht="11.25" customHeight="1" x14ac:dyDescent="0.2">
      <c r="B20" s="43">
        <v>41784</v>
      </c>
      <c r="C20" s="48">
        <f>C19+H19-J19-K20</f>
        <v>47045601.144050002</v>
      </c>
      <c r="D20" s="38">
        <v>47436570</v>
      </c>
      <c r="E20" s="38">
        <f>IF(C20&gt;D20,C20-D20,0)</f>
        <v>0</v>
      </c>
      <c r="F20" s="38">
        <f>IF(D20&gt;C20,D20-C20,0)</f>
        <v>390968.8559499979</v>
      </c>
      <c r="G20" s="44">
        <f t="shared" si="0"/>
        <v>0.12</v>
      </c>
      <c r="H20" s="38">
        <f t="shared" ref="H20:H83" si="2">E20*G20*30/360</f>
        <v>0</v>
      </c>
      <c r="I20" s="45">
        <f t="shared" si="1"/>
        <v>0.06</v>
      </c>
      <c r="J20" s="38">
        <f>F20*I20*30/360</f>
        <v>1954.8442797499897</v>
      </c>
      <c r="K20" s="46">
        <v>1171581.78</v>
      </c>
      <c r="L20" s="47">
        <f>D19-D20</f>
        <v>1273643</v>
      </c>
      <c r="M20" s="124">
        <f>XIRR(M21:M53,B21:B53)</f>
        <v>8.3297261595726008E-2</v>
      </c>
      <c r="N20" s="38"/>
      <c r="O20" s="38"/>
      <c r="V20" s="49"/>
    </row>
    <row r="21" spans="2:28" ht="11.25" customHeight="1" x14ac:dyDescent="0.2">
      <c r="B21" s="43">
        <v>41835</v>
      </c>
      <c r="C21" s="48">
        <f t="shared" ref="C21:C52" si="3">C20+H20-J20-K21</f>
        <v>45634990.469770253</v>
      </c>
      <c r="D21" s="38">
        <v>46058787</v>
      </c>
      <c r="E21" s="38">
        <f t="shared" ref="E21:E84" si="4">IF(C21&gt;D21,C21-D21,0)</f>
        <v>0</v>
      </c>
      <c r="F21" s="38">
        <f t="shared" ref="F21:F84" si="5">IF(D21&gt;C21,D21-C21,0)</f>
        <v>423796.5302297473</v>
      </c>
      <c r="G21" s="44">
        <f t="shared" si="0"/>
        <v>0.12</v>
      </c>
      <c r="H21" s="38">
        <f t="shared" si="2"/>
        <v>0</v>
      </c>
      <c r="I21" s="45">
        <f t="shared" si="1"/>
        <v>0.06</v>
      </c>
      <c r="J21" s="38">
        <f>F21*I21*30/360</f>
        <v>2118.9826511487363</v>
      </c>
      <c r="K21" s="46">
        <v>1408655.83</v>
      </c>
      <c r="L21" s="47">
        <f>D20-D21</f>
        <v>1377783</v>
      </c>
      <c r="M21" s="38">
        <v>-28109581.670000002</v>
      </c>
      <c r="N21" s="38"/>
      <c r="O21" s="38"/>
      <c r="R21" s="19"/>
      <c r="S21" s="19"/>
      <c r="T21" s="31"/>
      <c r="V21" s="49"/>
      <c r="Z21" s="19"/>
    </row>
    <row r="22" spans="2:28" ht="11.25" customHeight="1" x14ac:dyDescent="0.25">
      <c r="B22" s="43">
        <v>41845</v>
      </c>
      <c r="C22" s="48">
        <f t="shared" si="3"/>
        <v>44322708.047119103</v>
      </c>
      <c r="D22" s="38">
        <v>44681004</v>
      </c>
      <c r="E22" s="38">
        <f t="shared" si="4"/>
        <v>0</v>
      </c>
      <c r="F22" s="38">
        <f t="shared" si="5"/>
        <v>358295.95288089663</v>
      </c>
      <c r="G22" s="44">
        <f t="shared" si="0"/>
        <v>0.12</v>
      </c>
      <c r="H22" s="38">
        <f t="shared" si="2"/>
        <v>0</v>
      </c>
      <c r="I22" s="45">
        <f t="shared" si="1"/>
        <v>0.06</v>
      </c>
      <c r="J22" s="38">
        <f>F22*I22*30/360</f>
        <v>1791.4797644044831</v>
      </c>
      <c r="K22" s="50">
        <v>1310163.44</v>
      </c>
      <c r="L22" s="47">
        <f t="shared" ref="L22:L32" si="6">D21-D22</f>
        <v>1377783</v>
      </c>
      <c r="M22" s="46">
        <v>917144.41</v>
      </c>
      <c r="N22" s="38">
        <f>L22*0.7</f>
        <v>964448.1</v>
      </c>
      <c r="O22" s="38">
        <f>M22-N22</f>
        <v>-47303.689999999944</v>
      </c>
      <c r="P22" s="51" t="s">
        <v>50</v>
      </c>
      <c r="R22" s="19"/>
      <c r="S22" s="19"/>
      <c r="T22" s="31"/>
      <c r="V22" s="49"/>
      <c r="Z22" s="19"/>
    </row>
    <row r="23" spans="2:28" s="57" customFormat="1" ht="11.25" customHeight="1" x14ac:dyDescent="0.2">
      <c r="B23" s="43">
        <v>41876</v>
      </c>
      <c r="C23" s="48">
        <f t="shared" si="3"/>
        <v>42859029.7873547</v>
      </c>
      <c r="D23" s="52">
        <f>43303220</f>
        <v>43303220</v>
      </c>
      <c r="E23" s="38">
        <f t="shared" si="4"/>
        <v>0</v>
      </c>
      <c r="F23" s="38">
        <f t="shared" si="5"/>
        <v>444190.21264529973</v>
      </c>
      <c r="G23" s="53">
        <f t="shared" si="0"/>
        <v>0.12</v>
      </c>
      <c r="H23" s="52">
        <f t="shared" si="2"/>
        <v>0</v>
      </c>
      <c r="I23" s="54">
        <f t="shared" si="1"/>
        <v>0.06</v>
      </c>
      <c r="J23" s="52">
        <f>(F23*I23*30/360)</f>
        <v>2220.9510632264983</v>
      </c>
      <c r="K23" s="50">
        <v>1461886.78</v>
      </c>
      <c r="L23" s="47">
        <f t="shared" si="6"/>
        <v>1377784</v>
      </c>
      <c r="M23" s="50">
        <v>975195.74</v>
      </c>
      <c r="N23" s="38">
        <f>L23*0.7</f>
        <v>964448.79999999993</v>
      </c>
      <c r="O23" s="38">
        <f t="shared" ref="O23:O35" si="7">M23-N23</f>
        <v>10746.940000000061</v>
      </c>
      <c r="P23" s="48">
        <f>C23*0.7</f>
        <v>30001320.851148289</v>
      </c>
      <c r="Q23" s="55">
        <f>SUM($M$22:M23)</f>
        <v>1892340.15</v>
      </c>
      <c r="R23" s="55">
        <f>SUM($N$22:N23)</f>
        <v>1928896.9</v>
      </c>
      <c r="S23" s="56">
        <f t="shared" ref="S23:S35" si="8">Q23-R23</f>
        <v>-36556.75</v>
      </c>
      <c r="V23" s="58"/>
      <c r="Z23" s="55"/>
    </row>
    <row r="24" spans="2:28" s="57" customFormat="1" ht="11.25" customHeight="1" x14ac:dyDescent="0.2">
      <c r="B24" s="59">
        <v>41907</v>
      </c>
      <c r="C24" s="48">
        <f t="shared" si="3"/>
        <v>41488030.566291474</v>
      </c>
      <c r="D24" s="52">
        <v>41925437</v>
      </c>
      <c r="E24" s="38">
        <f t="shared" si="4"/>
        <v>0</v>
      </c>
      <c r="F24" s="38">
        <f t="shared" si="5"/>
        <v>437406.43370852619</v>
      </c>
      <c r="G24" s="53">
        <f t="shared" si="0"/>
        <v>0.12</v>
      </c>
      <c r="H24" s="52">
        <f t="shared" si="2"/>
        <v>0</v>
      </c>
      <c r="I24" s="54">
        <f t="shared" si="1"/>
        <v>0.06</v>
      </c>
      <c r="J24" s="52">
        <f>F24*I24*30/360</f>
        <v>2187.0321685426311</v>
      </c>
      <c r="K24" s="50">
        <v>1368778.27</v>
      </c>
      <c r="L24" s="47">
        <f t="shared" si="6"/>
        <v>1377783</v>
      </c>
      <c r="M24" s="50">
        <v>958144.79</v>
      </c>
      <c r="N24" s="38">
        <f t="shared" ref="N24:N32" si="9">L24*0.7</f>
        <v>964448.1</v>
      </c>
      <c r="O24" s="38">
        <f t="shared" si="7"/>
        <v>-6303.3099999999395</v>
      </c>
      <c r="P24" s="48">
        <f t="shared" ref="P24:P34" si="10">C24*0.7</f>
        <v>29041621.396404032</v>
      </c>
      <c r="Q24" s="55">
        <f>SUM($M$22:M24)</f>
        <v>2850484.94</v>
      </c>
      <c r="R24" s="55">
        <f>SUM($N$22:N24)</f>
        <v>2893345</v>
      </c>
      <c r="S24" s="56">
        <f t="shared" si="8"/>
        <v>-42860.060000000056</v>
      </c>
      <c r="V24" s="58"/>
      <c r="Z24" s="55"/>
    </row>
    <row r="25" spans="2:28" s="57" customFormat="1" ht="11.25" customHeight="1" x14ac:dyDescent="0.2">
      <c r="B25" s="59">
        <v>41937</v>
      </c>
      <c r="C25" s="48">
        <f t="shared" si="3"/>
        <v>39980724.619837217</v>
      </c>
      <c r="D25" s="52">
        <v>40547654</v>
      </c>
      <c r="E25" s="38">
        <f t="shared" si="4"/>
        <v>0</v>
      </c>
      <c r="F25" s="38">
        <f>IF(D25&gt;C25,D25-C25,0)</f>
        <v>566929.38016278297</v>
      </c>
      <c r="G25" s="53">
        <f t="shared" si="0"/>
        <v>0.12</v>
      </c>
      <c r="H25" s="52">
        <f t="shared" si="2"/>
        <v>0</v>
      </c>
      <c r="I25" s="54">
        <f t="shared" si="1"/>
        <v>0.06</v>
      </c>
      <c r="J25" s="52">
        <f>F25*I25*30/360</f>
        <v>2834.6469008139152</v>
      </c>
      <c r="K25" s="50">
        <v>1505118.914285714</v>
      </c>
      <c r="L25" s="47">
        <f t="shared" si="6"/>
        <v>1377783</v>
      </c>
      <c r="M25" s="50">
        <v>1053583.24</v>
      </c>
      <c r="N25" s="38">
        <f>L25*0.7</f>
        <v>964448.1</v>
      </c>
      <c r="O25" s="38">
        <f t="shared" si="7"/>
        <v>89135.140000000014</v>
      </c>
      <c r="P25" s="48">
        <f t="shared" si="10"/>
        <v>27986507.233886052</v>
      </c>
      <c r="Q25" s="55">
        <f>SUM($M$22:M25)</f>
        <v>3904068.1799999997</v>
      </c>
      <c r="R25" s="55">
        <f>SUM($N$22:N25)</f>
        <v>3857793.1</v>
      </c>
      <c r="S25" s="56">
        <f t="shared" si="8"/>
        <v>46275.079999999609</v>
      </c>
      <c r="V25" s="58"/>
      <c r="Z25" s="55"/>
    </row>
    <row r="26" spans="2:28" s="57" customFormat="1" ht="11.25" customHeight="1" x14ac:dyDescent="0.2">
      <c r="B26" s="59">
        <v>41968</v>
      </c>
      <c r="C26" s="48">
        <f t="shared" si="3"/>
        <v>38632157.752936408</v>
      </c>
      <c r="D26" s="52">
        <v>39169870</v>
      </c>
      <c r="E26" s="38">
        <f t="shared" si="4"/>
        <v>0</v>
      </c>
      <c r="F26" s="38">
        <f>IF(D26&gt;C26,D26-C26,0)</f>
        <v>537712.24706359208</v>
      </c>
      <c r="G26" s="53">
        <f t="shared" si="0"/>
        <v>0.12</v>
      </c>
      <c r="H26" s="52">
        <f t="shared" si="2"/>
        <v>0</v>
      </c>
      <c r="I26" s="54">
        <f t="shared" si="1"/>
        <v>0.06</v>
      </c>
      <c r="J26" s="52">
        <f t="shared" ref="J26:J89" si="11">F26*I26*30/360</f>
        <v>2688.5612353179604</v>
      </c>
      <c r="K26" s="50">
        <v>1345732.22</v>
      </c>
      <c r="L26" s="47">
        <f t="shared" si="6"/>
        <v>1377784</v>
      </c>
      <c r="M26" s="50">
        <v>942012.56</v>
      </c>
      <c r="N26" s="38">
        <f t="shared" si="9"/>
        <v>964448.79999999993</v>
      </c>
      <c r="O26" s="38">
        <f t="shared" si="7"/>
        <v>-22436.239999999874</v>
      </c>
      <c r="P26" s="48">
        <f t="shared" si="10"/>
        <v>27042510.427055486</v>
      </c>
      <c r="Q26" s="55">
        <f>SUM($M$22:M26)</f>
        <v>4846080.74</v>
      </c>
      <c r="R26" s="55">
        <f>SUM($N$22:N26)</f>
        <v>4822241.9000000004</v>
      </c>
      <c r="S26" s="56">
        <f t="shared" si="8"/>
        <v>23838.839999999851</v>
      </c>
      <c r="V26" s="58"/>
      <c r="Z26" s="55"/>
    </row>
    <row r="27" spans="2:28" s="57" customFormat="1" ht="11.25" customHeight="1" x14ac:dyDescent="0.2">
      <c r="B27" s="59">
        <v>41998</v>
      </c>
      <c r="C27" s="48">
        <f t="shared" si="3"/>
        <v>37432974.77170109</v>
      </c>
      <c r="D27" s="52">
        <v>37792087</v>
      </c>
      <c r="E27" s="38">
        <f t="shared" si="4"/>
        <v>0</v>
      </c>
      <c r="F27" s="38">
        <f>IF(D27&gt;C27,D27-C27,0)</f>
        <v>359112.22829890996</v>
      </c>
      <c r="G27" s="53">
        <f t="shared" si="0"/>
        <v>0.12</v>
      </c>
      <c r="H27" s="52">
        <f t="shared" si="2"/>
        <v>0</v>
      </c>
      <c r="I27" s="54">
        <f t="shared" si="1"/>
        <v>0.06</v>
      </c>
      <c r="J27" s="52">
        <f t="shared" si="11"/>
        <v>1795.5611414945497</v>
      </c>
      <c r="K27" s="50">
        <v>1196494.42</v>
      </c>
      <c r="L27" s="47">
        <f t="shared" si="6"/>
        <v>1377783</v>
      </c>
      <c r="M27" s="50">
        <v>837546.0981856354</v>
      </c>
      <c r="N27" s="38">
        <f t="shared" si="9"/>
        <v>964448.1</v>
      </c>
      <c r="O27" s="38">
        <f t="shared" si="7"/>
        <v>-126902.00181436457</v>
      </c>
      <c r="P27" s="48">
        <f t="shared" si="10"/>
        <v>26203082.340190761</v>
      </c>
      <c r="Q27" s="55">
        <f>SUM($M$22:M27)</f>
        <v>5683626.8381856354</v>
      </c>
      <c r="R27" s="55">
        <f>SUM($N$22:N27)</f>
        <v>5786690</v>
      </c>
      <c r="S27" s="56">
        <f t="shared" si="8"/>
        <v>-103063.1618143646</v>
      </c>
      <c r="V27" s="58"/>
      <c r="Z27" s="55"/>
    </row>
    <row r="28" spans="2:28" s="57" customFormat="1" ht="11.25" customHeight="1" x14ac:dyDescent="0.2">
      <c r="B28" s="59">
        <v>42029</v>
      </c>
      <c r="C28" s="48">
        <f t="shared" si="3"/>
        <v>36135652.410559602</v>
      </c>
      <c r="D28" s="52">
        <v>36414304</v>
      </c>
      <c r="E28" s="38">
        <f t="shared" si="4"/>
        <v>0</v>
      </c>
      <c r="F28" s="38">
        <f>IF(D28&gt;C28,D28-C28,0)</f>
        <v>278651.58944039792</v>
      </c>
      <c r="G28" s="53">
        <f t="shared" si="0"/>
        <v>0.12</v>
      </c>
      <c r="H28" s="52">
        <f t="shared" si="2"/>
        <v>0</v>
      </c>
      <c r="I28" s="54">
        <f t="shared" si="1"/>
        <v>0.06</v>
      </c>
      <c r="J28" s="52">
        <f t="shared" si="11"/>
        <v>1393.2579472019895</v>
      </c>
      <c r="K28" s="50">
        <v>1295526.7999999998</v>
      </c>
      <c r="L28" s="47">
        <f t="shared" si="6"/>
        <v>1377783</v>
      </c>
      <c r="M28" s="50">
        <v>906868.76</v>
      </c>
      <c r="N28" s="38">
        <f t="shared" si="9"/>
        <v>964448.1</v>
      </c>
      <c r="O28" s="38">
        <f t="shared" si="7"/>
        <v>-57579.339999999967</v>
      </c>
      <c r="P28" s="48">
        <f t="shared" si="10"/>
        <v>25294956.687391721</v>
      </c>
      <c r="Q28" s="55">
        <f>SUM($M$22:M28)</f>
        <v>6590495.5981856352</v>
      </c>
      <c r="R28" s="55">
        <f>SUM($N$22:N28)</f>
        <v>6751138.0999999996</v>
      </c>
      <c r="S28" s="56">
        <f t="shared" si="8"/>
        <v>-160642.50181436446</v>
      </c>
      <c r="V28" s="58"/>
      <c r="Z28" s="55"/>
    </row>
    <row r="29" spans="2:28" s="57" customFormat="1" ht="11.25" customHeight="1" x14ac:dyDescent="0.2">
      <c r="B29" s="59">
        <v>42060</v>
      </c>
      <c r="C29" s="48">
        <f t="shared" si="3"/>
        <v>35093987.712612405</v>
      </c>
      <c r="D29" s="52">
        <v>35036520</v>
      </c>
      <c r="E29" s="38">
        <f t="shared" si="4"/>
        <v>57467.712612405419</v>
      </c>
      <c r="F29" s="38">
        <f>IF(D29&gt;C29,D29-C29,0)</f>
        <v>0</v>
      </c>
      <c r="G29" s="53">
        <f t="shared" si="0"/>
        <v>0.12</v>
      </c>
      <c r="H29" s="52">
        <f t="shared" si="2"/>
        <v>574.67712612405421</v>
      </c>
      <c r="I29" s="54">
        <f t="shared" si="1"/>
        <v>0.06</v>
      </c>
      <c r="J29" s="52">
        <f t="shared" si="11"/>
        <v>0</v>
      </c>
      <c r="K29" s="50">
        <v>1040271.44</v>
      </c>
      <c r="L29" s="47">
        <f t="shared" si="6"/>
        <v>1377784</v>
      </c>
      <c r="M29" s="50">
        <v>728190.01</v>
      </c>
      <c r="N29" s="38">
        <f t="shared" si="9"/>
        <v>964448.79999999993</v>
      </c>
      <c r="O29" s="38">
        <f t="shared" si="7"/>
        <v>-236258.78999999992</v>
      </c>
      <c r="P29" s="48">
        <f t="shared" si="10"/>
        <v>24565791.398828682</v>
      </c>
      <c r="Q29" s="55">
        <f>SUM($M$22:M29)</f>
        <v>7318685.6081856349</v>
      </c>
      <c r="R29" s="55">
        <f>SUM($N$22:N29)</f>
        <v>7715586.8999999994</v>
      </c>
      <c r="S29" s="56">
        <f t="shared" si="8"/>
        <v>-396901.29181436449</v>
      </c>
      <c r="V29" s="58"/>
      <c r="Z29" s="55"/>
    </row>
    <row r="30" spans="2:28" s="57" customFormat="1" ht="11.25" customHeight="1" x14ac:dyDescent="0.2">
      <c r="B30" s="59">
        <v>42088</v>
      </c>
      <c r="C30" s="48">
        <f t="shared" si="3"/>
        <v>34322036.509738527</v>
      </c>
      <c r="D30" s="52">
        <v>33638292</v>
      </c>
      <c r="E30" s="38">
        <f>IF(C30&gt;D30,C30-D30,0)</f>
        <v>683744.50973852724</v>
      </c>
      <c r="F30" s="38">
        <f t="shared" si="5"/>
        <v>0</v>
      </c>
      <c r="G30" s="53">
        <f t="shared" si="0"/>
        <v>0.12</v>
      </c>
      <c r="H30" s="52">
        <f>E30*G30*30/360</f>
        <v>6837.4450973852736</v>
      </c>
      <c r="I30" s="54">
        <f t="shared" si="1"/>
        <v>0.06</v>
      </c>
      <c r="J30" s="52">
        <f t="shared" si="11"/>
        <v>0</v>
      </c>
      <c r="K30" s="50">
        <v>772525.88</v>
      </c>
      <c r="L30" s="47">
        <f t="shared" si="6"/>
        <v>1398228</v>
      </c>
      <c r="M30" s="50">
        <v>540768.12</v>
      </c>
      <c r="N30" s="38">
        <f t="shared" si="9"/>
        <v>978759.6</v>
      </c>
      <c r="O30" s="38">
        <f t="shared" si="7"/>
        <v>-437991.48</v>
      </c>
      <c r="P30" s="48">
        <f t="shared" si="10"/>
        <v>24025425.556816969</v>
      </c>
      <c r="Q30" s="55">
        <f>SUM($M$22:M30)</f>
        <v>7859453.7281856351</v>
      </c>
      <c r="R30" s="55">
        <f>SUM($N$22:N30)</f>
        <v>8694346.5</v>
      </c>
      <c r="S30" s="56">
        <f t="shared" si="8"/>
        <v>-834892.77181436494</v>
      </c>
      <c r="V30" s="58"/>
      <c r="Z30" s="55"/>
    </row>
    <row r="31" spans="2:28" s="57" customFormat="1" ht="11.25" customHeight="1" x14ac:dyDescent="0.2">
      <c r="B31" s="59">
        <v>42119</v>
      </c>
      <c r="C31" s="48">
        <f t="shared" si="3"/>
        <v>33022498.664835915</v>
      </c>
      <c r="D31" s="52">
        <v>32272734</v>
      </c>
      <c r="E31" s="38">
        <f t="shared" si="4"/>
        <v>749764.66483591497</v>
      </c>
      <c r="F31" s="38">
        <f t="shared" si="5"/>
        <v>0</v>
      </c>
      <c r="G31" s="53">
        <f t="shared" si="0"/>
        <v>0.12</v>
      </c>
      <c r="H31" s="52">
        <f t="shared" si="2"/>
        <v>7497.6466483591485</v>
      </c>
      <c r="I31" s="54">
        <f t="shared" si="1"/>
        <v>0.06</v>
      </c>
      <c r="J31" s="52">
        <f t="shared" si="11"/>
        <v>0</v>
      </c>
      <c r="K31" s="50">
        <v>1306375.29</v>
      </c>
      <c r="L31" s="47">
        <f t="shared" si="6"/>
        <v>1365558</v>
      </c>
      <c r="M31" s="50">
        <v>914462.7</v>
      </c>
      <c r="N31" s="38">
        <f t="shared" si="9"/>
        <v>955890.6</v>
      </c>
      <c r="O31" s="38">
        <f t="shared" si="7"/>
        <v>-41427.900000000023</v>
      </c>
      <c r="P31" s="48">
        <f t="shared" si="10"/>
        <v>23115749.06538514</v>
      </c>
      <c r="Q31" s="55">
        <f>SUM($M$22:M31)</f>
        <v>8773916.4281856343</v>
      </c>
      <c r="R31" s="55">
        <f>SUM($N$22:N31)</f>
        <v>9650237.0999999996</v>
      </c>
      <c r="S31" s="56">
        <f t="shared" si="8"/>
        <v>-876320.67181436531</v>
      </c>
      <c r="V31" s="58"/>
      <c r="Z31" s="55"/>
    </row>
    <row r="32" spans="2:28" s="57" customFormat="1" ht="11.25" customHeight="1" x14ac:dyDescent="0.2">
      <c r="B32" s="59">
        <v>42149</v>
      </c>
      <c r="C32" s="48">
        <f t="shared" si="3"/>
        <v>31392850.881484274</v>
      </c>
      <c r="D32" s="52">
        <v>30907175</v>
      </c>
      <c r="E32" s="38">
        <f t="shared" si="4"/>
        <v>485675.88148427382</v>
      </c>
      <c r="F32" s="38">
        <f t="shared" si="5"/>
        <v>0</v>
      </c>
      <c r="G32" s="53">
        <f t="shared" si="0"/>
        <v>0.12</v>
      </c>
      <c r="H32" s="52">
        <f t="shared" si="2"/>
        <v>4856.7588148427376</v>
      </c>
      <c r="I32" s="54">
        <f t="shared" si="1"/>
        <v>0.06</v>
      </c>
      <c r="J32" s="52">
        <f t="shared" si="11"/>
        <v>0</v>
      </c>
      <c r="K32" s="50">
        <v>1637145.43</v>
      </c>
      <c r="L32" s="47">
        <f t="shared" si="6"/>
        <v>1365559</v>
      </c>
      <c r="M32" s="50">
        <v>1146001.73</v>
      </c>
      <c r="N32" s="38">
        <f t="shared" si="9"/>
        <v>955891.29999999993</v>
      </c>
      <c r="O32" s="38">
        <f t="shared" si="7"/>
        <v>190110.43000000005</v>
      </c>
      <c r="P32" s="48">
        <f t="shared" si="10"/>
        <v>21974995.617038991</v>
      </c>
      <c r="Q32" s="55">
        <f>SUM($M$22:M32)</f>
        <v>9919918.1581856348</v>
      </c>
      <c r="R32" s="55">
        <f>SUM($N$22:N32)</f>
        <v>10606128.4</v>
      </c>
      <c r="S32" s="56">
        <f t="shared" si="8"/>
        <v>-686210.24181436561</v>
      </c>
      <c r="V32" s="58"/>
      <c r="Z32" s="55"/>
    </row>
    <row r="33" spans="2:26" s="57" customFormat="1" ht="11.25" customHeight="1" x14ac:dyDescent="0.2">
      <c r="B33" s="59">
        <v>42180</v>
      </c>
      <c r="C33" s="48">
        <f t="shared" si="3"/>
        <v>30423245.740299117</v>
      </c>
      <c r="D33" s="52">
        <v>28725697</v>
      </c>
      <c r="E33" s="52">
        <f>IF(C33&gt;D33,C33-D33,0)</f>
        <v>1697548.7402991168</v>
      </c>
      <c r="F33" s="52">
        <f t="shared" si="5"/>
        <v>0</v>
      </c>
      <c r="G33" s="53">
        <f t="shared" si="0"/>
        <v>0.12</v>
      </c>
      <c r="H33" s="52">
        <f t="shared" si="2"/>
        <v>16975.48740299117</v>
      </c>
      <c r="I33" s="54">
        <f t="shared" si="1"/>
        <v>0.06</v>
      </c>
      <c r="J33" s="52">
        <f t="shared" si="11"/>
        <v>0</v>
      </c>
      <c r="K33" s="50">
        <v>974461.9</v>
      </c>
      <c r="L33" s="47">
        <f>D32-D33</f>
        <v>2181478</v>
      </c>
      <c r="M33" s="50">
        <v>682123.34</v>
      </c>
      <c r="N33" s="38">
        <f>L33*0.7</f>
        <v>1527034.5999999999</v>
      </c>
      <c r="O33" s="38">
        <f t="shared" si="7"/>
        <v>-844911.25999999989</v>
      </c>
      <c r="P33" s="48">
        <f t="shared" si="10"/>
        <v>21296272.018209379</v>
      </c>
      <c r="Q33" s="55">
        <f>SUM($M$22:M33)</f>
        <v>10602041.498185635</v>
      </c>
      <c r="R33" s="55">
        <f>SUM($N$22:N33)</f>
        <v>12133163</v>
      </c>
      <c r="S33" s="56">
        <f t="shared" si="8"/>
        <v>-1531121.5018143654</v>
      </c>
      <c r="V33" s="58"/>
      <c r="Z33" s="55"/>
    </row>
    <row r="34" spans="2:26" s="57" customFormat="1" ht="11.25" customHeight="1" x14ac:dyDescent="0.2">
      <c r="B34" s="60">
        <v>42210</v>
      </c>
      <c r="C34" s="48">
        <f t="shared" si="3"/>
        <v>29717285.647702109</v>
      </c>
      <c r="D34" s="61">
        <v>27360138</v>
      </c>
      <c r="E34" s="61">
        <f>IF(C34&gt;D34,C34-D34,0)</f>
        <v>2357147.6477021091</v>
      </c>
      <c r="F34" s="61">
        <f t="shared" si="5"/>
        <v>0</v>
      </c>
      <c r="G34" s="62">
        <f t="shared" si="0"/>
        <v>0.12</v>
      </c>
      <c r="H34" s="61">
        <f t="shared" si="2"/>
        <v>23571.476477021086</v>
      </c>
      <c r="I34" s="63">
        <f t="shared" si="1"/>
        <v>0.06</v>
      </c>
      <c r="J34" s="61">
        <f t="shared" si="11"/>
        <v>0</v>
      </c>
      <c r="K34" s="64">
        <v>722935.58</v>
      </c>
      <c r="L34" s="65">
        <f>D33-D34</f>
        <v>1365559</v>
      </c>
      <c r="M34" s="50">
        <v>506054.9</v>
      </c>
      <c r="N34" s="38">
        <f>L34*0.7</f>
        <v>955891.29999999993</v>
      </c>
      <c r="O34" s="38">
        <f t="shared" si="7"/>
        <v>-449836.39999999991</v>
      </c>
      <c r="P34" s="48">
        <f t="shared" si="10"/>
        <v>20802099.953391474</v>
      </c>
      <c r="Q34" s="55">
        <f>SUM($M$22:M34)</f>
        <v>11108096.398185635</v>
      </c>
      <c r="R34" s="55">
        <f>SUM($N$22:N34)</f>
        <v>13089054.300000001</v>
      </c>
      <c r="S34" s="56">
        <f t="shared" si="8"/>
        <v>-1980957.9018143658</v>
      </c>
      <c r="V34" s="58"/>
      <c r="Z34" s="55"/>
    </row>
    <row r="35" spans="2:26" s="57" customFormat="1" ht="11.25" customHeight="1" x14ac:dyDescent="0.2">
      <c r="B35" s="59">
        <v>42241</v>
      </c>
      <c r="C35" s="48">
        <f t="shared" si="3"/>
        <v>28664812.267050628</v>
      </c>
      <c r="D35" s="52">
        <v>25994580</v>
      </c>
      <c r="E35" s="52">
        <f t="shared" si="4"/>
        <v>2670232.2670506276</v>
      </c>
      <c r="F35" s="52">
        <f t="shared" si="5"/>
        <v>0</v>
      </c>
      <c r="G35" s="53">
        <f t="shared" si="0"/>
        <v>0.12</v>
      </c>
      <c r="H35" s="52">
        <f t="shared" si="2"/>
        <v>26702.322670506273</v>
      </c>
      <c r="I35" s="54">
        <f t="shared" si="1"/>
        <v>0.06</v>
      </c>
      <c r="J35" s="52">
        <f t="shared" si="11"/>
        <v>0</v>
      </c>
      <c r="K35" s="50">
        <v>1076044.8571285</v>
      </c>
      <c r="L35" s="66">
        <f>D34-D35</f>
        <v>1365558</v>
      </c>
      <c r="M35" s="50">
        <v>753231.4</v>
      </c>
      <c r="N35" s="38">
        <f>L35*0.7</f>
        <v>955890.6</v>
      </c>
      <c r="O35" s="38">
        <f t="shared" si="7"/>
        <v>-202659.19999999995</v>
      </c>
      <c r="P35" s="48">
        <f>C35*0.7</f>
        <v>20065368.586935438</v>
      </c>
      <c r="Q35" s="55">
        <f>SUM($M$22:M35)</f>
        <v>11861327.798185635</v>
      </c>
      <c r="R35" s="55">
        <f>SUM($N$22:N35)</f>
        <v>14044944.9</v>
      </c>
      <c r="S35" s="56">
        <f t="shared" si="8"/>
        <v>-2183617.101814365</v>
      </c>
      <c r="V35" s="58"/>
      <c r="Z35" s="55"/>
    </row>
    <row r="36" spans="2:26" s="57" customFormat="1" ht="11.25" customHeight="1" x14ac:dyDescent="0.2">
      <c r="B36" s="59">
        <v>42272</v>
      </c>
      <c r="C36" s="48">
        <f t="shared" si="3"/>
        <v>27701287.818292562</v>
      </c>
      <c r="D36" s="52">
        <v>24629022</v>
      </c>
      <c r="E36" s="52">
        <f t="shared" si="4"/>
        <v>3072265.8182925619</v>
      </c>
      <c r="F36" s="52">
        <f t="shared" si="5"/>
        <v>0</v>
      </c>
      <c r="G36" s="53">
        <f t="shared" si="0"/>
        <v>0.12</v>
      </c>
      <c r="H36" s="52">
        <f t="shared" si="2"/>
        <v>30722.658182925617</v>
      </c>
      <c r="I36" s="54">
        <f t="shared" si="1"/>
        <v>0.06</v>
      </c>
      <c r="J36" s="52">
        <f t="shared" si="11"/>
        <v>0</v>
      </c>
      <c r="K36" s="50">
        <v>990226.77142857097</v>
      </c>
      <c r="L36" s="66">
        <f t="shared" ref="L36:L54" si="12">D35-D36</f>
        <v>1365558</v>
      </c>
      <c r="M36" s="50">
        <v>693158.74</v>
      </c>
      <c r="N36" s="38">
        <f t="shared" ref="N36:N53" si="13">L36*0.7</f>
        <v>955890.6</v>
      </c>
      <c r="O36" s="38">
        <f t="shared" ref="O36:O39" si="14">M36-N36</f>
        <v>-262731.86</v>
      </c>
      <c r="P36" s="48">
        <f t="shared" ref="P36:P39" si="15">C36*0.7</f>
        <v>19390901.472804792</v>
      </c>
      <c r="Q36" s="55">
        <f>SUM($M$22:M36)</f>
        <v>12554486.538185636</v>
      </c>
      <c r="R36" s="55">
        <f>SUM($N$22:N36)</f>
        <v>15000835.5</v>
      </c>
      <c r="S36" s="56">
        <f t="shared" ref="S36:S40" si="16">Q36-R36</f>
        <v>-2446348.9618143644</v>
      </c>
      <c r="T36" s="56"/>
      <c r="V36" s="58"/>
      <c r="Z36" s="55"/>
    </row>
    <row r="37" spans="2:26" s="57" customFormat="1" ht="11.25" customHeight="1" x14ac:dyDescent="0.2">
      <c r="B37" s="59">
        <v>42302</v>
      </c>
      <c r="C37" s="48">
        <f t="shared" si="3"/>
        <v>27014528.886475489</v>
      </c>
      <c r="D37" s="52">
        <v>23263463</v>
      </c>
      <c r="E37" s="52">
        <f t="shared" si="4"/>
        <v>3751065.8864754885</v>
      </c>
      <c r="F37" s="52">
        <f t="shared" si="5"/>
        <v>0</v>
      </c>
      <c r="G37" s="53">
        <f t="shared" si="0"/>
        <v>0.12</v>
      </c>
      <c r="H37" s="52">
        <f t="shared" si="2"/>
        <v>37510.658864754885</v>
      </c>
      <c r="I37" s="54">
        <f t="shared" si="1"/>
        <v>0.06</v>
      </c>
      <c r="J37" s="52">
        <f t="shared" si="11"/>
        <v>0</v>
      </c>
      <c r="K37" s="50">
        <v>717481.59</v>
      </c>
      <c r="L37" s="66">
        <f t="shared" si="12"/>
        <v>1365559</v>
      </c>
      <c r="M37" s="50">
        <v>502237.12</v>
      </c>
      <c r="N37" s="38">
        <f t="shared" si="13"/>
        <v>955891.29999999993</v>
      </c>
      <c r="O37" s="38">
        <f t="shared" si="14"/>
        <v>-453654.17999999993</v>
      </c>
      <c r="P37" s="48">
        <f t="shared" si="15"/>
        <v>18910170.220532842</v>
      </c>
      <c r="Q37" s="55">
        <f>SUM($M$22:M37)</f>
        <v>13056723.658185635</v>
      </c>
      <c r="R37" s="55">
        <f>SUM($N$22:N37)</f>
        <v>15956726.800000001</v>
      </c>
      <c r="S37" s="56">
        <f t="shared" si="16"/>
        <v>-2900003.141814366</v>
      </c>
      <c r="T37" s="56"/>
      <c r="V37" s="58"/>
      <c r="Z37" s="55"/>
    </row>
    <row r="38" spans="2:26" s="57" customFormat="1" ht="11.25" customHeight="1" x14ac:dyDescent="0.2">
      <c r="B38" s="59">
        <v>42333</v>
      </c>
      <c r="C38" s="48">
        <f t="shared" si="3"/>
        <v>26244310.495340243</v>
      </c>
      <c r="D38" s="52">
        <v>21897905</v>
      </c>
      <c r="E38" s="52">
        <f t="shared" si="4"/>
        <v>4346405.495340243</v>
      </c>
      <c r="F38" s="52">
        <f t="shared" si="5"/>
        <v>0</v>
      </c>
      <c r="G38" s="53">
        <f t="shared" si="0"/>
        <v>0.12</v>
      </c>
      <c r="H38" s="52">
        <f t="shared" si="2"/>
        <v>43464.054953402425</v>
      </c>
      <c r="I38" s="54">
        <f t="shared" si="1"/>
        <v>0.06</v>
      </c>
      <c r="J38" s="52">
        <f t="shared" si="11"/>
        <v>0</v>
      </c>
      <c r="K38" s="50">
        <v>807729.05</v>
      </c>
      <c r="L38" s="66">
        <f t="shared" si="12"/>
        <v>1365558</v>
      </c>
      <c r="M38" s="50">
        <v>565410.33499999996</v>
      </c>
      <c r="N38" s="38">
        <f t="shared" si="13"/>
        <v>955890.6</v>
      </c>
      <c r="O38" s="38">
        <f t="shared" si="14"/>
        <v>-390480.26500000001</v>
      </c>
      <c r="P38" s="48">
        <f t="shared" si="15"/>
        <v>18371017.346738167</v>
      </c>
      <c r="Q38" s="55">
        <f>SUM($M$22:M38)</f>
        <v>13622133.993185636</v>
      </c>
      <c r="R38" s="55">
        <f>SUM($N$22:N38)</f>
        <v>16912617.400000002</v>
      </c>
      <c r="S38" s="56">
        <f t="shared" si="16"/>
        <v>-3290483.4068143666</v>
      </c>
      <c r="T38" s="56"/>
      <c r="V38" s="58"/>
      <c r="Z38" s="55"/>
    </row>
    <row r="39" spans="2:26" s="57" customFormat="1" ht="11.25" customHeight="1" x14ac:dyDescent="0.2">
      <c r="B39" s="59">
        <v>42363</v>
      </c>
      <c r="C39" s="48">
        <f t="shared" si="3"/>
        <v>24418753.79315079</v>
      </c>
      <c r="D39" s="52">
        <v>20532347</v>
      </c>
      <c r="E39" s="52">
        <f t="shared" si="4"/>
        <v>3886406.79315079</v>
      </c>
      <c r="F39" s="52">
        <f t="shared" si="5"/>
        <v>0</v>
      </c>
      <c r="G39" s="53">
        <f t="shared" si="0"/>
        <v>0.12</v>
      </c>
      <c r="H39" s="52">
        <f t="shared" si="2"/>
        <v>38864.067931507903</v>
      </c>
      <c r="I39" s="54">
        <f t="shared" si="1"/>
        <v>0.06</v>
      </c>
      <c r="J39" s="52">
        <f t="shared" si="11"/>
        <v>0</v>
      </c>
      <c r="K39" s="50">
        <v>1869020.7571428574</v>
      </c>
      <c r="L39" s="66">
        <f t="shared" si="12"/>
        <v>1365558</v>
      </c>
      <c r="M39" s="50">
        <v>1308314.53</v>
      </c>
      <c r="N39" s="38">
        <f t="shared" si="13"/>
        <v>955890.6</v>
      </c>
      <c r="O39" s="38">
        <f t="shared" si="14"/>
        <v>352423.93000000005</v>
      </c>
      <c r="P39" s="48">
        <f t="shared" si="15"/>
        <v>17093127.655205552</v>
      </c>
      <c r="Q39" s="55">
        <f>SUM($M$22:M39)</f>
        <v>14930448.523185635</v>
      </c>
      <c r="R39" s="55">
        <f>SUM($N$22:N39)</f>
        <v>17868508.000000004</v>
      </c>
      <c r="S39" s="56">
        <f t="shared" si="16"/>
        <v>-2938059.4768143687</v>
      </c>
      <c r="T39" s="56"/>
      <c r="V39" s="58"/>
      <c r="Z39" s="55"/>
    </row>
    <row r="40" spans="2:26" s="57" customFormat="1" ht="11.25" customHeight="1" x14ac:dyDescent="0.2">
      <c r="B40" s="59">
        <v>42394</v>
      </c>
      <c r="C40" s="48">
        <f t="shared" si="3"/>
        <v>23617992.421082295</v>
      </c>
      <c r="D40" s="52">
        <v>19166788</v>
      </c>
      <c r="E40" s="52">
        <f t="shared" si="4"/>
        <v>4451204.4210822955</v>
      </c>
      <c r="F40" s="52">
        <f t="shared" si="5"/>
        <v>0</v>
      </c>
      <c r="G40" s="53">
        <f t="shared" si="0"/>
        <v>0.12</v>
      </c>
      <c r="H40" s="52">
        <f t="shared" si="2"/>
        <v>44512.044210822954</v>
      </c>
      <c r="I40" s="54">
        <f t="shared" si="1"/>
        <v>0.06</v>
      </c>
      <c r="J40" s="52">
        <f t="shared" si="11"/>
        <v>0</v>
      </c>
      <c r="K40" s="50">
        <v>839625.44000000006</v>
      </c>
      <c r="L40" s="66">
        <f t="shared" si="12"/>
        <v>1365559</v>
      </c>
      <c r="M40" s="50">
        <v>587737.81000000006</v>
      </c>
      <c r="N40" s="38">
        <f t="shared" si="13"/>
        <v>955891.29999999993</v>
      </c>
      <c r="O40" s="67"/>
      <c r="P40" s="56"/>
      <c r="Q40" s="55">
        <f>SUM($M$22:M40)</f>
        <v>15518186.333185636</v>
      </c>
      <c r="R40" s="55">
        <f>SUM($N$22:N40)</f>
        <v>18824399.300000004</v>
      </c>
      <c r="S40" s="56">
        <f t="shared" si="16"/>
        <v>-3306212.966814369</v>
      </c>
      <c r="T40" s="56"/>
      <c r="V40" s="58"/>
      <c r="Z40" s="55"/>
    </row>
    <row r="41" spans="2:26" s="57" customFormat="1" ht="11.25" customHeight="1" x14ac:dyDescent="0.2">
      <c r="B41" s="59">
        <v>42425</v>
      </c>
      <c r="C41" s="48">
        <f t="shared" si="3"/>
        <v>22450783.036721915</v>
      </c>
      <c r="D41" s="52">
        <v>17801230</v>
      </c>
      <c r="E41" s="52">
        <f t="shared" si="4"/>
        <v>4649553.036721915</v>
      </c>
      <c r="F41" s="52">
        <f t="shared" si="5"/>
        <v>0</v>
      </c>
      <c r="G41" s="53">
        <f t="shared" si="0"/>
        <v>0.12</v>
      </c>
      <c r="H41" s="52">
        <f t="shared" si="2"/>
        <v>46495.530367219151</v>
      </c>
      <c r="I41" s="54">
        <f t="shared" si="1"/>
        <v>0.06</v>
      </c>
      <c r="J41" s="52">
        <f t="shared" si="11"/>
        <v>0</v>
      </c>
      <c r="K41" s="50">
        <v>1211721.4285712</v>
      </c>
      <c r="L41" s="66">
        <f t="shared" si="12"/>
        <v>1365558</v>
      </c>
      <c r="M41" s="50">
        <v>848205</v>
      </c>
      <c r="N41" s="38">
        <f t="shared" si="13"/>
        <v>955890.6</v>
      </c>
      <c r="O41" s="67"/>
      <c r="P41" s="68"/>
      <c r="R41" s="55"/>
      <c r="S41" s="55"/>
      <c r="T41" s="56"/>
      <c r="V41" s="58"/>
      <c r="Z41" s="55"/>
    </row>
    <row r="42" spans="2:26" s="57" customFormat="1" ht="11.25" customHeight="1" x14ac:dyDescent="0.2">
      <c r="B42" s="59">
        <v>42454</v>
      </c>
      <c r="C42" s="48">
        <f t="shared" si="3"/>
        <v>21575634.297089133</v>
      </c>
      <c r="D42" s="52">
        <v>16395722</v>
      </c>
      <c r="E42" s="52">
        <f t="shared" si="4"/>
        <v>5179912.2970891334</v>
      </c>
      <c r="F42" s="52">
        <f t="shared" si="5"/>
        <v>0</v>
      </c>
      <c r="G42" s="53">
        <f t="shared" si="0"/>
        <v>0.12</v>
      </c>
      <c r="H42" s="52">
        <f t="shared" si="2"/>
        <v>51799.122970891331</v>
      </c>
      <c r="I42" s="54">
        <f t="shared" si="1"/>
        <v>0.09</v>
      </c>
      <c r="J42" s="52">
        <f t="shared" si="11"/>
        <v>0</v>
      </c>
      <c r="K42" s="50">
        <v>921644.27</v>
      </c>
      <c r="L42" s="66">
        <f t="shared" si="12"/>
        <v>1405508</v>
      </c>
      <c r="M42" s="50">
        <v>645150.99</v>
      </c>
      <c r="N42" s="38">
        <f t="shared" si="13"/>
        <v>983855.6</v>
      </c>
      <c r="O42" s="67"/>
      <c r="P42" s="68"/>
      <c r="R42" s="55"/>
      <c r="S42" s="55"/>
      <c r="T42" s="56"/>
      <c r="V42" s="58"/>
      <c r="Z42" s="55"/>
    </row>
    <row r="43" spans="2:26" s="57" customFormat="1" ht="11.25" customHeight="1" x14ac:dyDescent="0.2">
      <c r="B43" s="59">
        <v>42485</v>
      </c>
      <c r="C43" s="48">
        <f t="shared" si="3"/>
        <v>20470705.740060024</v>
      </c>
      <c r="D43" s="52">
        <v>14990213</v>
      </c>
      <c r="E43" s="52">
        <f t="shared" si="4"/>
        <v>5480492.740060024</v>
      </c>
      <c r="F43" s="52">
        <f t="shared" si="5"/>
        <v>0</v>
      </c>
      <c r="G43" s="53">
        <f t="shared" si="0"/>
        <v>0.12</v>
      </c>
      <c r="H43" s="52">
        <f t="shared" si="2"/>
        <v>54804.927400600238</v>
      </c>
      <c r="I43" s="54">
        <f t="shared" si="1"/>
        <v>0.09</v>
      </c>
      <c r="J43" s="52">
        <f t="shared" si="11"/>
        <v>0</v>
      </c>
      <c r="K43" s="50">
        <v>1156727.6800000002</v>
      </c>
      <c r="L43" s="66">
        <f t="shared" si="12"/>
        <v>1405509</v>
      </c>
      <c r="M43" s="50">
        <v>809709.38</v>
      </c>
      <c r="N43" s="38">
        <f t="shared" si="13"/>
        <v>983856.29999999993</v>
      </c>
      <c r="O43" s="67"/>
      <c r="P43" s="68"/>
      <c r="R43" s="55"/>
      <c r="S43" s="55"/>
      <c r="T43" s="56"/>
      <c r="V43" s="58"/>
      <c r="Z43" s="55"/>
    </row>
    <row r="44" spans="2:26" s="57" customFormat="1" ht="11.25" customHeight="1" x14ac:dyDescent="0.2">
      <c r="B44" s="59">
        <v>42515</v>
      </c>
      <c r="C44" s="48">
        <f t="shared" si="3"/>
        <v>19408225.767460626</v>
      </c>
      <c r="D44" s="52">
        <v>12649575</v>
      </c>
      <c r="E44" s="52">
        <f t="shared" si="4"/>
        <v>6758650.7674606256</v>
      </c>
      <c r="F44" s="52">
        <f t="shared" si="5"/>
        <v>0</v>
      </c>
      <c r="G44" s="53">
        <f t="shared" si="0"/>
        <v>0.12</v>
      </c>
      <c r="H44" s="52">
        <f t="shared" si="2"/>
        <v>67586.507674606255</v>
      </c>
      <c r="I44" s="54">
        <f t="shared" si="1"/>
        <v>0.09</v>
      </c>
      <c r="J44" s="52">
        <f t="shared" si="11"/>
        <v>0</v>
      </c>
      <c r="K44" s="50">
        <v>1117284.8999999999</v>
      </c>
      <c r="L44" s="66">
        <f t="shared" si="12"/>
        <v>2340638</v>
      </c>
      <c r="M44" s="50">
        <v>782099.42999999993</v>
      </c>
      <c r="N44" s="38">
        <f t="shared" si="13"/>
        <v>1638446.5999999999</v>
      </c>
      <c r="O44" s="67"/>
      <c r="P44" s="68"/>
      <c r="R44" s="55"/>
      <c r="S44" s="55"/>
      <c r="T44" s="56"/>
      <c r="V44" s="58"/>
      <c r="Z44" s="55"/>
    </row>
    <row r="45" spans="2:26" s="57" customFormat="1" ht="11.25" customHeight="1" x14ac:dyDescent="0.2">
      <c r="B45" s="59">
        <v>42546</v>
      </c>
      <c r="C45" s="48">
        <f t="shared" si="3"/>
        <v>18392951.803706657</v>
      </c>
      <c r="D45" s="52">
        <v>11244067</v>
      </c>
      <c r="E45" s="52">
        <f t="shared" si="4"/>
        <v>7148884.8037066571</v>
      </c>
      <c r="F45" s="52">
        <f t="shared" si="5"/>
        <v>0</v>
      </c>
      <c r="G45" s="53">
        <f t="shared" si="0"/>
        <v>0.12</v>
      </c>
      <c r="H45" s="52">
        <f t="shared" si="2"/>
        <v>71488.848037066564</v>
      </c>
      <c r="I45" s="54">
        <f t="shared" si="1"/>
        <v>0.09</v>
      </c>
      <c r="J45" s="52">
        <f t="shared" si="11"/>
        <v>0</v>
      </c>
      <c r="K45" s="50">
        <v>1082860.4714285715</v>
      </c>
      <c r="L45" s="66">
        <f t="shared" si="12"/>
        <v>1405508</v>
      </c>
      <c r="M45" s="50">
        <v>758002.33</v>
      </c>
      <c r="N45" s="38">
        <f t="shared" si="13"/>
        <v>983855.6</v>
      </c>
      <c r="O45" s="67"/>
      <c r="P45" s="68"/>
      <c r="R45" s="55"/>
      <c r="S45" s="55"/>
      <c r="T45" s="56"/>
      <c r="V45" s="58"/>
      <c r="Z45" s="55"/>
    </row>
    <row r="46" spans="2:26" s="57" customFormat="1" ht="11.25" customHeight="1" x14ac:dyDescent="0.2">
      <c r="B46" s="59">
        <v>42576</v>
      </c>
      <c r="C46" s="48">
        <f t="shared" si="3"/>
        <v>17058931.651743725</v>
      </c>
      <c r="D46" s="52">
        <v>9838558</v>
      </c>
      <c r="E46" s="52">
        <f t="shared" si="4"/>
        <v>7220373.6517437249</v>
      </c>
      <c r="F46" s="52">
        <f t="shared" si="5"/>
        <v>0</v>
      </c>
      <c r="G46" s="53">
        <f t="shared" si="0"/>
        <v>0.12</v>
      </c>
      <c r="H46" s="52">
        <f t="shared" si="2"/>
        <v>72203.736517437253</v>
      </c>
      <c r="I46" s="54">
        <f t="shared" si="1"/>
        <v>0.09</v>
      </c>
      <c r="J46" s="52">
        <f t="shared" si="11"/>
        <v>0</v>
      </c>
      <c r="K46" s="50">
        <v>1405509</v>
      </c>
      <c r="L46" s="66">
        <f>D45-D46</f>
        <v>1405509</v>
      </c>
      <c r="M46" s="52">
        <f t="shared" ref="M46:M53" si="17">N46</f>
        <v>983856.29999999993</v>
      </c>
      <c r="N46" s="38">
        <f t="shared" si="13"/>
        <v>983856.29999999993</v>
      </c>
      <c r="O46" s="67"/>
      <c r="P46" s="68"/>
      <c r="R46" s="55"/>
      <c r="S46" s="55"/>
      <c r="T46" s="56"/>
      <c r="V46" s="58"/>
      <c r="Z46" s="55"/>
    </row>
    <row r="47" spans="2:26" s="57" customFormat="1" ht="11.25" customHeight="1" x14ac:dyDescent="0.2">
      <c r="B47" s="59">
        <v>42607</v>
      </c>
      <c r="C47" s="48">
        <f t="shared" si="3"/>
        <v>15725627.388261162</v>
      </c>
      <c r="D47" s="52">
        <v>8433050</v>
      </c>
      <c r="E47" s="52">
        <f t="shared" si="4"/>
        <v>7292577.3882611617</v>
      </c>
      <c r="F47" s="52">
        <f t="shared" si="5"/>
        <v>0</v>
      </c>
      <c r="G47" s="53">
        <f t="shared" si="0"/>
        <v>0.12</v>
      </c>
      <c r="H47" s="52">
        <f t="shared" si="2"/>
        <v>72925.773882611611</v>
      </c>
      <c r="I47" s="54">
        <f t="shared" si="1"/>
        <v>0.09</v>
      </c>
      <c r="J47" s="52">
        <f t="shared" si="11"/>
        <v>0</v>
      </c>
      <c r="K47" s="50">
        <v>1405508</v>
      </c>
      <c r="L47" s="66">
        <f t="shared" si="12"/>
        <v>1405508</v>
      </c>
      <c r="M47" s="52">
        <f t="shared" si="17"/>
        <v>983855.6</v>
      </c>
      <c r="N47" s="38">
        <f t="shared" si="13"/>
        <v>983855.6</v>
      </c>
      <c r="O47" s="67"/>
      <c r="P47" s="68"/>
      <c r="R47" s="55"/>
      <c r="S47" s="55"/>
      <c r="T47" s="56"/>
      <c r="V47" s="58"/>
      <c r="Z47" s="55"/>
    </row>
    <row r="48" spans="2:26" s="57" customFormat="1" ht="11.25" customHeight="1" x14ac:dyDescent="0.2">
      <c r="B48" s="59">
        <v>42638</v>
      </c>
      <c r="C48" s="48">
        <f t="shared" si="3"/>
        <v>14393045.162143772</v>
      </c>
      <c r="D48" s="52">
        <v>7027542</v>
      </c>
      <c r="E48" s="52">
        <f t="shared" si="4"/>
        <v>7365503.1621437725</v>
      </c>
      <c r="F48" s="52">
        <f t="shared" si="5"/>
        <v>0</v>
      </c>
      <c r="G48" s="53">
        <f t="shared" si="0"/>
        <v>0.12</v>
      </c>
      <c r="H48" s="52">
        <f t="shared" si="2"/>
        <v>73655.031621437724</v>
      </c>
      <c r="I48" s="54">
        <f t="shared" si="1"/>
        <v>0.09</v>
      </c>
      <c r="J48" s="52">
        <f t="shared" si="11"/>
        <v>0</v>
      </c>
      <c r="K48" s="50">
        <v>1405508</v>
      </c>
      <c r="L48" s="66">
        <f t="shared" si="12"/>
        <v>1405508</v>
      </c>
      <c r="M48" s="52">
        <f t="shared" si="17"/>
        <v>983855.6</v>
      </c>
      <c r="N48" s="38">
        <f t="shared" si="13"/>
        <v>983855.6</v>
      </c>
      <c r="O48" s="67"/>
      <c r="P48" s="68"/>
      <c r="R48" s="55"/>
      <c r="S48" s="55"/>
      <c r="T48" s="56"/>
      <c r="V48" s="58"/>
      <c r="Z48" s="55"/>
    </row>
    <row r="49" spans="2:26" s="57" customFormat="1" ht="11.25" customHeight="1" x14ac:dyDescent="0.2">
      <c r="B49" s="59">
        <v>42668</v>
      </c>
      <c r="C49" s="48">
        <f t="shared" si="3"/>
        <v>13061191.19376521</v>
      </c>
      <c r="D49" s="52">
        <v>5622033</v>
      </c>
      <c r="E49" s="52">
        <f t="shared" si="4"/>
        <v>7439158.19376521</v>
      </c>
      <c r="F49" s="52">
        <f t="shared" si="5"/>
        <v>0</v>
      </c>
      <c r="G49" s="53">
        <f t="shared" si="0"/>
        <v>0.12</v>
      </c>
      <c r="H49" s="52">
        <f t="shared" si="2"/>
        <v>74391.581937652096</v>
      </c>
      <c r="I49" s="54">
        <f t="shared" si="1"/>
        <v>0.09</v>
      </c>
      <c r="J49" s="52">
        <f t="shared" si="11"/>
        <v>0</v>
      </c>
      <c r="K49" s="50">
        <v>1405509</v>
      </c>
      <c r="L49" s="66">
        <f t="shared" si="12"/>
        <v>1405509</v>
      </c>
      <c r="M49" s="52">
        <f t="shared" si="17"/>
        <v>983856.29999999993</v>
      </c>
      <c r="N49" s="38">
        <f t="shared" si="13"/>
        <v>983856.29999999993</v>
      </c>
      <c r="O49" s="67"/>
      <c r="P49" s="68"/>
      <c r="R49" s="55"/>
      <c r="S49" s="55"/>
      <c r="T49" s="56"/>
      <c r="V49" s="58"/>
      <c r="Z49" s="55"/>
    </row>
    <row r="50" spans="2:26" s="57" customFormat="1" ht="11.25" customHeight="1" x14ac:dyDescent="0.2">
      <c r="B50" s="59">
        <v>42699</v>
      </c>
      <c r="C50" s="48">
        <f t="shared" si="3"/>
        <v>11730074.775702862</v>
      </c>
      <c r="D50" s="52">
        <v>4216525</v>
      </c>
      <c r="E50" s="52">
        <f t="shared" si="4"/>
        <v>7513549.7757028621</v>
      </c>
      <c r="F50" s="52">
        <f t="shared" si="5"/>
        <v>0</v>
      </c>
      <c r="G50" s="53">
        <f t="shared" si="0"/>
        <v>0.12</v>
      </c>
      <c r="H50" s="52">
        <f t="shared" si="2"/>
        <v>75135.497757028614</v>
      </c>
      <c r="I50" s="54">
        <f t="shared" si="1"/>
        <v>0.09</v>
      </c>
      <c r="J50" s="52">
        <f t="shared" si="11"/>
        <v>0</v>
      </c>
      <c r="K50" s="50">
        <v>1405508</v>
      </c>
      <c r="L50" s="66">
        <f t="shared" si="12"/>
        <v>1405508</v>
      </c>
      <c r="M50" s="52">
        <f t="shared" si="17"/>
        <v>983855.6</v>
      </c>
      <c r="N50" s="38">
        <f t="shared" si="13"/>
        <v>983855.6</v>
      </c>
      <c r="O50" s="67"/>
      <c r="P50" s="68"/>
      <c r="R50" s="55"/>
      <c r="S50" s="55"/>
      <c r="T50" s="56"/>
      <c r="V50" s="58"/>
      <c r="Z50" s="55"/>
    </row>
    <row r="51" spans="2:26" s="57" customFormat="1" ht="11.25" customHeight="1" x14ac:dyDescent="0.2">
      <c r="B51" s="59">
        <v>42729</v>
      </c>
      <c r="C51" s="48">
        <f t="shared" si="3"/>
        <v>10399702.273459891</v>
      </c>
      <c r="D51" s="52">
        <v>2811017</v>
      </c>
      <c r="E51" s="52">
        <f t="shared" si="4"/>
        <v>7588685.2734598909</v>
      </c>
      <c r="F51" s="52">
        <f t="shared" si="5"/>
        <v>0</v>
      </c>
      <c r="G51" s="53">
        <f t="shared" si="0"/>
        <v>0.12</v>
      </c>
      <c r="H51" s="52">
        <f t="shared" si="2"/>
        <v>75886.852734598899</v>
      </c>
      <c r="I51" s="54">
        <f t="shared" si="1"/>
        <v>0.09</v>
      </c>
      <c r="J51" s="52">
        <f t="shared" si="11"/>
        <v>0</v>
      </c>
      <c r="K51" s="50">
        <v>1405508</v>
      </c>
      <c r="L51" s="66">
        <f t="shared" si="12"/>
        <v>1405508</v>
      </c>
      <c r="M51" s="52">
        <f t="shared" si="17"/>
        <v>983855.6</v>
      </c>
      <c r="N51" s="38">
        <f t="shared" si="13"/>
        <v>983855.6</v>
      </c>
      <c r="O51" s="67"/>
      <c r="P51" s="68"/>
      <c r="R51" s="55"/>
      <c r="S51" s="55"/>
      <c r="T51" s="56"/>
      <c r="V51" s="58"/>
      <c r="Z51" s="55"/>
    </row>
    <row r="52" spans="2:26" s="57" customFormat="1" ht="11.25" customHeight="1" x14ac:dyDescent="0.2">
      <c r="B52" s="59">
        <v>42760</v>
      </c>
      <c r="C52" s="48">
        <f t="shared" si="3"/>
        <v>9070080.1261944901</v>
      </c>
      <c r="D52" s="52">
        <v>1405508</v>
      </c>
      <c r="E52" s="52">
        <f t="shared" si="4"/>
        <v>7664572.1261944901</v>
      </c>
      <c r="F52" s="52">
        <f t="shared" si="5"/>
        <v>0</v>
      </c>
      <c r="G52" s="53">
        <f t="shared" si="0"/>
        <v>0.12</v>
      </c>
      <c r="H52" s="52">
        <f t="shared" si="2"/>
        <v>76645.721261944898</v>
      </c>
      <c r="I52" s="54">
        <f t="shared" si="1"/>
        <v>0.09</v>
      </c>
      <c r="J52" s="52">
        <f t="shared" si="11"/>
        <v>0</v>
      </c>
      <c r="K52" s="50">
        <v>1405509</v>
      </c>
      <c r="L52" s="66">
        <f t="shared" si="12"/>
        <v>1405509</v>
      </c>
      <c r="M52" s="52">
        <f t="shared" si="17"/>
        <v>983856.29999999993</v>
      </c>
      <c r="N52" s="38">
        <f t="shared" si="13"/>
        <v>983856.29999999993</v>
      </c>
      <c r="O52" s="67"/>
      <c r="P52" s="68"/>
      <c r="R52" s="55"/>
      <c r="S52" s="55"/>
      <c r="T52" s="56"/>
      <c r="V52" s="58"/>
      <c r="Z52" s="55"/>
    </row>
    <row r="53" spans="2:26" s="67" customFormat="1" ht="11.25" customHeight="1" x14ac:dyDescent="0.2">
      <c r="B53" s="69">
        <v>42791</v>
      </c>
      <c r="C53" s="70">
        <f>C52+H52-J52-K52</f>
        <v>7741216.8474564347</v>
      </c>
      <c r="D53" s="71">
        <v>0</v>
      </c>
      <c r="E53" s="71">
        <f>IF(C53&gt;D53,C53-D53,0)</f>
        <v>7741216.8474564347</v>
      </c>
      <c r="F53" s="71">
        <f t="shared" si="5"/>
        <v>0</v>
      </c>
      <c r="G53" s="72">
        <f t="shared" si="0"/>
        <v>0.12</v>
      </c>
      <c r="H53" s="71">
        <f>E53*G53*30/360</f>
        <v>77412.168474564343</v>
      </c>
      <c r="I53" s="73">
        <f t="shared" si="1"/>
        <v>0.09</v>
      </c>
      <c r="J53" s="71">
        <f t="shared" si="11"/>
        <v>0</v>
      </c>
      <c r="K53" s="74">
        <f>C53-J52</f>
        <v>7741216.8474564347</v>
      </c>
      <c r="L53" s="75">
        <f>C53</f>
        <v>7741216.8474564347</v>
      </c>
      <c r="M53" s="52">
        <f t="shared" si="17"/>
        <v>5418851.7932195039</v>
      </c>
      <c r="N53" s="38">
        <f t="shared" si="13"/>
        <v>5418851.7932195039</v>
      </c>
      <c r="O53" s="38">
        <f>C53*0.7</f>
        <v>5418851.7932195039</v>
      </c>
      <c r="P53" s="68"/>
    </row>
    <row r="54" spans="2:26" s="67" customFormat="1" ht="11.25" customHeight="1" x14ac:dyDescent="0.2">
      <c r="B54" s="59">
        <v>42819</v>
      </c>
      <c r="C54" s="48">
        <f>C53+H53-J53-K53</f>
        <v>77412.168474564329</v>
      </c>
      <c r="D54" s="52">
        <v>0</v>
      </c>
      <c r="E54" s="52">
        <f t="shared" si="4"/>
        <v>77412.168474564329</v>
      </c>
      <c r="F54" s="52">
        <f t="shared" si="5"/>
        <v>0</v>
      </c>
      <c r="G54" s="53">
        <f t="shared" si="0"/>
        <v>0.15</v>
      </c>
      <c r="H54" s="52">
        <f t="shared" si="2"/>
        <v>967.65210593205416</v>
      </c>
      <c r="I54" s="54">
        <f t="shared" si="1"/>
        <v>0.09</v>
      </c>
      <c r="J54" s="52">
        <f t="shared" si="11"/>
        <v>0</v>
      </c>
      <c r="K54" s="50">
        <v>0</v>
      </c>
      <c r="L54" s="66">
        <f t="shared" si="12"/>
        <v>0</v>
      </c>
      <c r="M54" s="52"/>
      <c r="P54" s="68"/>
    </row>
    <row r="55" spans="2:26" s="67" customFormat="1" ht="11.25" customHeight="1" x14ac:dyDescent="0.2">
      <c r="B55" s="59">
        <f>EOMONTH(B54,0)+25</f>
        <v>42850</v>
      </c>
      <c r="C55" s="48">
        <f t="shared" ref="C55:C60" si="18">C54+H54-J54-K54</f>
        <v>78379.82058049638</v>
      </c>
      <c r="D55" s="52">
        <v>0</v>
      </c>
      <c r="E55" s="52">
        <f t="shared" si="4"/>
        <v>78379.82058049638</v>
      </c>
      <c r="F55" s="52">
        <f t="shared" si="5"/>
        <v>0</v>
      </c>
      <c r="G55" s="53">
        <f t="shared" si="0"/>
        <v>0.15</v>
      </c>
      <c r="H55" s="52">
        <f t="shared" si="2"/>
        <v>979.74775725620464</v>
      </c>
      <c r="I55" s="54">
        <f t="shared" si="1"/>
        <v>0.09</v>
      </c>
      <c r="J55" s="52">
        <f t="shared" si="11"/>
        <v>0</v>
      </c>
      <c r="K55" s="50">
        <v>0</v>
      </c>
      <c r="L55" s="76"/>
      <c r="M55" s="52"/>
      <c r="P55" s="68"/>
    </row>
    <row r="56" spans="2:26" s="67" customFormat="1" ht="11.25" customHeight="1" x14ac:dyDescent="0.2">
      <c r="B56" s="59">
        <f t="shared" ref="B56:B119" si="19">EOMONTH(B55,0)+25</f>
        <v>42880</v>
      </c>
      <c r="C56" s="48">
        <f t="shared" si="18"/>
        <v>79359.568337752586</v>
      </c>
      <c r="D56" s="52">
        <v>0</v>
      </c>
      <c r="E56" s="52">
        <f t="shared" si="4"/>
        <v>79359.568337752586</v>
      </c>
      <c r="F56" s="52">
        <f t="shared" si="5"/>
        <v>0</v>
      </c>
      <c r="G56" s="53">
        <f t="shared" si="0"/>
        <v>0.15</v>
      </c>
      <c r="H56" s="52">
        <f t="shared" si="2"/>
        <v>991.99460422190737</v>
      </c>
      <c r="I56" s="54">
        <f t="shared" si="1"/>
        <v>0.09</v>
      </c>
      <c r="J56" s="52">
        <f t="shared" si="11"/>
        <v>0</v>
      </c>
      <c r="K56" s="50">
        <v>0</v>
      </c>
      <c r="L56" s="76"/>
      <c r="M56" s="52"/>
    </row>
    <row r="57" spans="2:26" s="67" customFormat="1" ht="11.25" customHeight="1" x14ac:dyDescent="0.2">
      <c r="B57" s="59">
        <f t="shared" si="19"/>
        <v>42911</v>
      </c>
      <c r="C57" s="48">
        <f t="shared" si="18"/>
        <v>80351.562941974495</v>
      </c>
      <c r="D57" s="52">
        <v>0</v>
      </c>
      <c r="E57" s="38">
        <f t="shared" si="4"/>
        <v>80351.562941974495</v>
      </c>
      <c r="F57" s="38">
        <f t="shared" si="5"/>
        <v>0</v>
      </c>
      <c r="G57" s="53">
        <f t="shared" si="0"/>
        <v>0.15</v>
      </c>
      <c r="H57" s="52">
        <f t="shared" si="2"/>
        <v>1004.3945367746812</v>
      </c>
      <c r="I57" s="54">
        <f t="shared" si="1"/>
        <v>0.09</v>
      </c>
      <c r="J57" s="38">
        <f t="shared" si="11"/>
        <v>0</v>
      </c>
      <c r="K57" s="50">
        <v>0</v>
      </c>
      <c r="L57" s="76"/>
      <c r="M57" s="52"/>
    </row>
    <row r="58" spans="2:26" s="67" customFormat="1" ht="11.25" customHeight="1" x14ac:dyDescent="0.2">
      <c r="B58" s="59">
        <f t="shared" si="19"/>
        <v>42941</v>
      </c>
      <c r="C58" s="48">
        <f t="shared" si="18"/>
        <v>81355.957478749173</v>
      </c>
      <c r="D58" s="52">
        <v>0</v>
      </c>
      <c r="E58" s="38">
        <f t="shared" si="4"/>
        <v>81355.957478749173</v>
      </c>
      <c r="F58" s="38">
        <f t="shared" si="5"/>
        <v>0</v>
      </c>
      <c r="G58" s="53">
        <f t="shared" si="0"/>
        <v>0.15</v>
      </c>
      <c r="H58" s="52">
        <f t="shared" si="2"/>
        <v>1016.9494684843647</v>
      </c>
      <c r="I58" s="54">
        <f t="shared" si="1"/>
        <v>0.09</v>
      </c>
      <c r="J58" s="38">
        <f t="shared" si="11"/>
        <v>0</v>
      </c>
      <c r="K58" s="50">
        <v>0</v>
      </c>
      <c r="L58" s="76"/>
      <c r="M58" s="52"/>
    </row>
    <row r="59" spans="2:26" s="67" customFormat="1" ht="11.25" customHeight="1" x14ac:dyDescent="0.2">
      <c r="B59" s="59">
        <f t="shared" si="19"/>
        <v>42972</v>
      </c>
      <c r="C59" s="48">
        <f t="shared" si="18"/>
        <v>82372.90694723354</v>
      </c>
      <c r="D59" s="52">
        <v>0</v>
      </c>
      <c r="E59" s="38">
        <f t="shared" si="4"/>
        <v>82372.90694723354</v>
      </c>
      <c r="F59" s="38">
        <f t="shared" si="5"/>
        <v>0</v>
      </c>
      <c r="G59" s="53">
        <f t="shared" si="0"/>
        <v>0.15</v>
      </c>
      <c r="H59" s="52">
        <f t="shared" si="2"/>
        <v>1029.6613368404192</v>
      </c>
      <c r="I59" s="54">
        <f t="shared" si="1"/>
        <v>0.09</v>
      </c>
      <c r="J59" s="38">
        <f t="shared" si="11"/>
        <v>0</v>
      </c>
      <c r="K59" s="50">
        <v>0</v>
      </c>
      <c r="L59" s="76"/>
      <c r="M59" s="52"/>
    </row>
    <row r="60" spans="2:26" s="67" customFormat="1" ht="11.25" customHeight="1" x14ac:dyDescent="0.2">
      <c r="B60" s="59">
        <f t="shared" si="19"/>
        <v>43003</v>
      </c>
      <c r="C60" s="48">
        <f t="shared" si="18"/>
        <v>83402.568284073961</v>
      </c>
      <c r="D60" s="52">
        <v>0</v>
      </c>
      <c r="E60" s="38">
        <f t="shared" si="4"/>
        <v>83402.568284073961</v>
      </c>
      <c r="F60" s="38">
        <f t="shared" si="5"/>
        <v>0</v>
      </c>
      <c r="G60" s="53">
        <f t="shared" si="0"/>
        <v>0.15</v>
      </c>
      <c r="H60" s="52">
        <f t="shared" si="2"/>
        <v>1042.5321035509246</v>
      </c>
      <c r="I60" s="54">
        <f t="shared" si="1"/>
        <v>0.09</v>
      </c>
      <c r="J60" s="38">
        <f t="shared" si="11"/>
        <v>0</v>
      </c>
      <c r="K60" s="50">
        <v>0</v>
      </c>
      <c r="L60" s="76"/>
      <c r="M60" s="52"/>
    </row>
    <row r="61" spans="2:26" s="67" customFormat="1" ht="11.25" customHeight="1" x14ac:dyDescent="0.2">
      <c r="B61" s="59">
        <f t="shared" si="19"/>
        <v>43033</v>
      </c>
      <c r="C61" s="48">
        <f t="shared" ref="C61:C124" si="20">C60+H59-J59-K60</f>
        <v>84432.229620914382</v>
      </c>
      <c r="D61" s="52">
        <v>0</v>
      </c>
      <c r="E61" s="38">
        <f t="shared" si="4"/>
        <v>84432.229620914382</v>
      </c>
      <c r="F61" s="38">
        <f t="shared" si="5"/>
        <v>0</v>
      </c>
      <c r="G61" s="53">
        <f t="shared" si="0"/>
        <v>0.15</v>
      </c>
      <c r="H61" s="52">
        <f t="shared" si="2"/>
        <v>1055.4028702614296</v>
      </c>
      <c r="I61" s="54">
        <f t="shared" si="1"/>
        <v>0.09</v>
      </c>
      <c r="J61" s="38">
        <f t="shared" si="11"/>
        <v>0</v>
      </c>
      <c r="K61" s="50">
        <v>0</v>
      </c>
      <c r="L61" s="76"/>
      <c r="M61" s="52"/>
    </row>
    <row r="62" spans="2:26" s="67" customFormat="1" ht="11.25" customHeight="1" x14ac:dyDescent="0.2">
      <c r="B62" s="59">
        <f t="shared" si="19"/>
        <v>43064</v>
      </c>
      <c r="C62" s="48">
        <f t="shared" si="20"/>
        <v>85474.761724465308</v>
      </c>
      <c r="D62" s="52">
        <v>0</v>
      </c>
      <c r="E62" s="38">
        <f t="shared" si="4"/>
        <v>85474.761724465308</v>
      </c>
      <c r="F62" s="38">
        <f t="shared" si="5"/>
        <v>0</v>
      </c>
      <c r="G62" s="53">
        <f t="shared" si="0"/>
        <v>0.15</v>
      </c>
      <c r="H62" s="52">
        <f t="shared" si="2"/>
        <v>1068.4345215558164</v>
      </c>
      <c r="I62" s="54">
        <f t="shared" si="1"/>
        <v>0.09</v>
      </c>
      <c r="J62" s="38">
        <f t="shared" si="11"/>
        <v>0</v>
      </c>
      <c r="K62" s="50">
        <v>0</v>
      </c>
      <c r="L62" s="76"/>
      <c r="M62" s="52"/>
    </row>
    <row r="63" spans="2:26" s="67" customFormat="1" ht="11.25" customHeight="1" x14ac:dyDescent="0.2">
      <c r="B63" s="59">
        <f t="shared" si="19"/>
        <v>43094</v>
      </c>
      <c r="C63" s="48">
        <f t="shared" si="20"/>
        <v>86530.164594726739</v>
      </c>
      <c r="D63" s="52">
        <v>0</v>
      </c>
      <c r="E63" s="38">
        <f t="shared" si="4"/>
        <v>86530.164594726739</v>
      </c>
      <c r="F63" s="38">
        <f t="shared" si="5"/>
        <v>0</v>
      </c>
      <c r="G63" s="53">
        <f t="shared" si="0"/>
        <v>0.15</v>
      </c>
      <c r="H63" s="52">
        <f t="shared" si="2"/>
        <v>1081.6270574340842</v>
      </c>
      <c r="I63" s="54">
        <f t="shared" si="1"/>
        <v>0.09</v>
      </c>
      <c r="J63" s="38">
        <f t="shared" si="11"/>
        <v>0</v>
      </c>
      <c r="K63" s="50">
        <v>0</v>
      </c>
      <c r="L63" s="76"/>
      <c r="M63" s="52"/>
    </row>
    <row r="64" spans="2:26" s="67" customFormat="1" ht="11.25" customHeight="1" x14ac:dyDescent="0.2">
      <c r="B64" s="59">
        <f t="shared" si="19"/>
        <v>43125</v>
      </c>
      <c r="C64" s="48">
        <f t="shared" si="20"/>
        <v>87598.599116282552</v>
      </c>
      <c r="D64" s="52">
        <v>0</v>
      </c>
      <c r="E64" s="38">
        <f t="shared" si="4"/>
        <v>87598.599116282552</v>
      </c>
      <c r="F64" s="38">
        <f t="shared" si="5"/>
        <v>0</v>
      </c>
      <c r="G64" s="53">
        <f t="shared" si="0"/>
        <v>0.15</v>
      </c>
      <c r="H64" s="52">
        <f t="shared" si="2"/>
        <v>1094.9824889535319</v>
      </c>
      <c r="I64" s="54">
        <f t="shared" si="1"/>
        <v>0.09</v>
      </c>
      <c r="J64" s="38">
        <f t="shared" si="11"/>
        <v>0</v>
      </c>
      <c r="K64" s="50">
        <v>0</v>
      </c>
      <c r="L64" s="76"/>
      <c r="M64" s="52"/>
    </row>
    <row r="65" spans="2:15" s="67" customFormat="1" ht="11.25" customHeight="1" x14ac:dyDescent="0.2">
      <c r="B65" s="59">
        <f t="shared" si="19"/>
        <v>43156</v>
      </c>
      <c r="C65" s="48">
        <f t="shared" si="20"/>
        <v>88680.226173716641</v>
      </c>
      <c r="D65" s="52">
        <v>0</v>
      </c>
      <c r="E65" s="38">
        <f t="shared" si="4"/>
        <v>88680.226173716641</v>
      </c>
      <c r="F65" s="38">
        <f t="shared" si="5"/>
        <v>0</v>
      </c>
      <c r="G65" s="53">
        <f t="shared" si="0"/>
        <v>0.15</v>
      </c>
      <c r="H65" s="52">
        <f t="shared" si="2"/>
        <v>1108.5028271714582</v>
      </c>
      <c r="I65" s="54">
        <f t="shared" si="1"/>
        <v>0.09</v>
      </c>
      <c r="J65" s="38">
        <f t="shared" si="11"/>
        <v>0</v>
      </c>
      <c r="K65" s="50">
        <v>0</v>
      </c>
      <c r="L65" s="76"/>
      <c r="M65" s="52"/>
    </row>
    <row r="66" spans="2:15" s="67" customFormat="1" ht="11.25" customHeight="1" x14ac:dyDescent="0.2">
      <c r="B66" s="59">
        <f t="shared" si="19"/>
        <v>43184</v>
      </c>
      <c r="C66" s="48">
        <f t="shared" si="20"/>
        <v>89775.208662670178</v>
      </c>
      <c r="D66" s="52">
        <v>0</v>
      </c>
      <c r="E66" s="38">
        <f t="shared" si="4"/>
        <v>89775.208662670178</v>
      </c>
      <c r="F66" s="38">
        <f t="shared" si="5"/>
        <v>0</v>
      </c>
      <c r="G66" s="53">
        <f t="shared" si="0"/>
        <v>0.15</v>
      </c>
      <c r="H66" s="52">
        <f t="shared" si="2"/>
        <v>1122.1901082833772</v>
      </c>
      <c r="I66" s="54">
        <f t="shared" si="1"/>
        <v>0.09</v>
      </c>
      <c r="J66" s="38">
        <f t="shared" si="11"/>
        <v>0</v>
      </c>
      <c r="K66" s="50">
        <v>0</v>
      </c>
      <c r="L66" s="76"/>
      <c r="M66" s="52"/>
    </row>
    <row r="67" spans="2:15" s="67" customFormat="1" ht="11.25" customHeight="1" x14ac:dyDescent="0.2">
      <c r="B67" s="59">
        <f t="shared" si="19"/>
        <v>43215</v>
      </c>
      <c r="C67" s="48">
        <f t="shared" si="20"/>
        <v>90883.711489841633</v>
      </c>
      <c r="D67" s="52">
        <v>0</v>
      </c>
      <c r="E67" s="38">
        <f t="shared" si="4"/>
        <v>90883.711489841633</v>
      </c>
      <c r="F67" s="38">
        <f t="shared" si="5"/>
        <v>0</v>
      </c>
      <c r="G67" s="53">
        <f t="shared" si="0"/>
        <v>0.15</v>
      </c>
      <c r="H67" s="52">
        <f t="shared" si="2"/>
        <v>1136.0463936230203</v>
      </c>
      <c r="I67" s="54">
        <f t="shared" si="1"/>
        <v>0.09</v>
      </c>
      <c r="J67" s="38">
        <f t="shared" si="11"/>
        <v>0</v>
      </c>
      <c r="K67" s="50">
        <v>0</v>
      </c>
      <c r="L67" s="76"/>
      <c r="M67" s="52"/>
    </row>
    <row r="68" spans="2:15" s="67" customFormat="1" ht="11.25" customHeight="1" x14ac:dyDescent="0.2">
      <c r="B68" s="59">
        <f t="shared" si="19"/>
        <v>43245</v>
      </c>
      <c r="C68" s="48">
        <f t="shared" si="20"/>
        <v>92005.901598125012</v>
      </c>
      <c r="D68" s="52">
        <v>0</v>
      </c>
      <c r="E68" s="38">
        <f t="shared" si="4"/>
        <v>92005.901598125012</v>
      </c>
      <c r="F68" s="38">
        <f t="shared" si="5"/>
        <v>0</v>
      </c>
      <c r="G68" s="53">
        <f t="shared" si="0"/>
        <v>0.15</v>
      </c>
      <c r="H68" s="52">
        <f t="shared" si="2"/>
        <v>1150.0737699765627</v>
      </c>
      <c r="I68" s="54">
        <f t="shared" si="1"/>
        <v>0.09</v>
      </c>
      <c r="J68" s="38">
        <f t="shared" si="11"/>
        <v>0</v>
      </c>
      <c r="K68" s="50">
        <v>0</v>
      </c>
      <c r="L68" s="76"/>
      <c r="M68" s="52"/>
    </row>
    <row r="69" spans="2:15" s="67" customFormat="1" ht="11.25" customHeight="1" x14ac:dyDescent="0.2">
      <c r="B69" s="59">
        <f t="shared" si="19"/>
        <v>43276</v>
      </c>
      <c r="C69" s="48">
        <f t="shared" si="20"/>
        <v>93141.947991748035</v>
      </c>
      <c r="D69" s="52">
        <v>0</v>
      </c>
      <c r="E69" s="38">
        <f t="shared" si="4"/>
        <v>93141.947991748035</v>
      </c>
      <c r="F69" s="38">
        <f t="shared" si="5"/>
        <v>0</v>
      </c>
      <c r="G69" s="53">
        <f t="shared" si="0"/>
        <v>0.15</v>
      </c>
      <c r="H69" s="52">
        <f t="shared" si="2"/>
        <v>1164.2743498968505</v>
      </c>
      <c r="I69" s="54">
        <f t="shared" si="1"/>
        <v>0.09</v>
      </c>
      <c r="J69" s="38">
        <f t="shared" si="11"/>
        <v>0</v>
      </c>
      <c r="K69" s="50">
        <v>0</v>
      </c>
      <c r="L69" s="76"/>
      <c r="M69" s="52"/>
    </row>
    <row r="70" spans="2:15" s="67" customFormat="1" ht="11.25" customHeight="1" x14ac:dyDescent="0.2">
      <c r="B70" s="59">
        <f t="shared" si="19"/>
        <v>43306</v>
      </c>
      <c r="C70" s="48">
        <f t="shared" si="20"/>
        <v>94292.021761724594</v>
      </c>
      <c r="D70" s="52">
        <v>0</v>
      </c>
      <c r="E70" s="38">
        <f t="shared" si="4"/>
        <v>94292.021761724594</v>
      </c>
      <c r="F70" s="38">
        <f t="shared" si="5"/>
        <v>0</v>
      </c>
      <c r="G70" s="53">
        <f t="shared" si="0"/>
        <v>0.15</v>
      </c>
      <c r="H70" s="52">
        <f t="shared" si="2"/>
        <v>1178.6502720215574</v>
      </c>
      <c r="I70" s="54">
        <f t="shared" si="1"/>
        <v>0.09</v>
      </c>
      <c r="J70" s="38">
        <f t="shared" si="11"/>
        <v>0</v>
      </c>
      <c r="K70" s="50">
        <v>0</v>
      </c>
      <c r="L70" s="76"/>
      <c r="M70" s="52"/>
    </row>
    <row r="71" spans="2:15" s="67" customFormat="1" ht="11.25" customHeight="1" x14ac:dyDescent="0.2">
      <c r="B71" s="59">
        <f t="shared" si="19"/>
        <v>43337</v>
      </c>
      <c r="C71" s="48">
        <f t="shared" si="20"/>
        <v>95456.296111621443</v>
      </c>
      <c r="D71" s="52">
        <v>0</v>
      </c>
      <c r="E71" s="38">
        <f t="shared" si="4"/>
        <v>95456.296111621443</v>
      </c>
      <c r="F71" s="38">
        <f t="shared" si="5"/>
        <v>0</v>
      </c>
      <c r="G71" s="53">
        <f t="shared" si="0"/>
        <v>0.15</v>
      </c>
      <c r="H71" s="52">
        <f t="shared" si="2"/>
        <v>1193.2037013952681</v>
      </c>
      <c r="I71" s="54">
        <f t="shared" si="1"/>
        <v>0.09</v>
      </c>
      <c r="J71" s="38">
        <f t="shared" si="11"/>
        <v>0</v>
      </c>
      <c r="K71" s="50">
        <v>0</v>
      </c>
      <c r="L71" s="76"/>
      <c r="M71" s="52"/>
    </row>
    <row r="72" spans="2:15" s="67" customFormat="1" ht="11.25" customHeight="1" x14ac:dyDescent="0.2">
      <c r="B72" s="59">
        <f t="shared" si="19"/>
        <v>43368</v>
      </c>
      <c r="C72" s="48">
        <f t="shared" si="20"/>
        <v>96634.946383642993</v>
      </c>
      <c r="D72" s="52">
        <v>0</v>
      </c>
      <c r="E72" s="38">
        <f t="shared" si="4"/>
        <v>96634.946383642993</v>
      </c>
      <c r="F72" s="38">
        <f t="shared" si="5"/>
        <v>0</v>
      </c>
      <c r="G72" s="53">
        <f t="shared" si="0"/>
        <v>0.15</v>
      </c>
      <c r="H72" s="52">
        <f t="shared" si="2"/>
        <v>1207.9368297955373</v>
      </c>
      <c r="I72" s="54">
        <f t="shared" si="1"/>
        <v>0.09</v>
      </c>
      <c r="J72" s="38">
        <f t="shared" si="11"/>
        <v>0</v>
      </c>
      <c r="K72" s="50">
        <v>0</v>
      </c>
      <c r="L72" s="76"/>
      <c r="M72" s="52"/>
    </row>
    <row r="73" spans="2:15" s="67" customFormat="1" ht="11.25" customHeight="1" x14ac:dyDescent="0.2">
      <c r="B73" s="59">
        <f t="shared" si="19"/>
        <v>43398</v>
      </c>
      <c r="C73" s="48">
        <f t="shared" si="20"/>
        <v>97828.150085038258</v>
      </c>
      <c r="D73" s="52">
        <v>0</v>
      </c>
      <c r="E73" s="38">
        <f t="shared" si="4"/>
        <v>97828.150085038258</v>
      </c>
      <c r="F73" s="38">
        <f t="shared" si="5"/>
        <v>0</v>
      </c>
      <c r="G73" s="53">
        <f t="shared" si="0"/>
        <v>0.15</v>
      </c>
      <c r="H73" s="52">
        <f t="shared" si="2"/>
        <v>1222.8518760629781</v>
      </c>
      <c r="I73" s="54">
        <f t="shared" si="1"/>
        <v>0.09</v>
      </c>
      <c r="J73" s="38">
        <f t="shared" si="11"/>
        <v>0</v>
      </c>
      <c r="K73" s="50">
        <v>0</v>
      </c>
      <c r="L73" s="76"/>
      <c r="M73" s="52"/>
    </row>
    <row r="74" spans="2:15" s="67" customFormat="1" ht="11.25" customHeight="1" x14ac:dyDescent="0.2">
      <c r="B74" s="59">
        <f t="shared" si="19"/>
        <v>43429</v>
      </c>
      <c r="C74" s="48">
        <f t="shared" si="20"/>
        <v>99036.086914833795</v>
      </c>
      <c r="D74" s="52">
        <v>0</v>
      </c>
      <c r="E74" s="38">
        <f t="shared" si="4"/>
        <v>99036.086914833795</v>
      </c>
      <c r="F74" s="38">
        <f t="shared" si="5"/>
        <v>0</v>
      </c>
      <c r="G74" s="53">
        <f t="shared" si="0"/>
        <v>0.15</v>
      </c>
      <c r="H74" s="52">
        <f t="shared" si="2"/>
        <v>1237.9510864354224</v>
      </c>
      <c r="I74" s="54">
        <f t="shared" si="1"/>
        <v>0.09</v>
      </c>
      <c r="J74" s="38">
        <f t="shared" si="11"/>
        <v>0</v>
      </c>
      <c r="K74" s="50">
        <v>0</v>
      </c>
      <c r="L74" s="76"/>
      <c r="M74" s="52"/>
      <c r="O74" s="52"/>
    </row>
    <row r="75" spans="2:15" s="67" customFormat="1" ht="11.25" customHeight="1" x14ac:dyDescent="0.2">
      <c r="B75" s="59">
        <f t="shared" si="19"/>
        <v>43459</v>
      </c>
      <c r="C75" s="48">
        <f t="shared" si="20"/>
        <v>100258.93879089678</v>
      </c>
      <c r="D75" s="52">
        <v>0</v>
      </c>
      <c r="E75" s="38">
        <f t="shared" si="4"/>
        <v>100258.93879089678</v>
      </c>
      <c r="F75" s="38">
        <f t="shared" si="5"/>
        <v>0</v>
      </c>
      <c r="G75" s="53">
        <f t="shared" si="0"/>
        <v>0.15</v>
      </c>
      <c r="H75" s="52">
        <f t="shared" si="2"/>
        <v>1253.2367348862097</v>
      </c>
      <c r="I75" s="54">
        <f t="shared" si="1"/>
        <v>0.09</v>
      </c>
      <c r="J75" s="38">
        <f t="shared" si="11"/>
        <v>0</v>
      </c>
      <c r="K75" s="50">
        <v>0</v>
      </c>
      <c r="L75" s="76"/>
      <c r="M75" s="52"/>
    </row>
    <row r="76" spans="2:15" s="67" customFormat="1" ht="11.25" customHeight="1" x14ac:dyDescent="0.2">
      <c r="B76" s="59">
        <f t="shared" si="19"/>
        <v>43490</v>
      </c>
      <c r="C76" s="48">
        <f t="shared" si="20"/>
        <v>101496.8898773322</v>
      </c>
      <c r="D76" s="52">
        <v>0</v>
      </c>
      <c r="E76" s="38">
        <f t="shared" si="4"/>
        <v>101496.8898773322</v>
      </c>
      <c r="F76" s="38">
        <f t="shared" si="5"/>
        <v>0</v>
      </c>
      <c r="G76" s="53">
        <f t="shared" si="0"/>
        <v>0.15</v>
      </c>
      <c r="H76" s="52">
        <f t="shared" si="2"/>
        <v>1268.7111234666525</v>
      </c>
      <c r="I76" s="54">
        <f t="shared" si="1"/>
        <v>0.09</v>
      </c>
      <c r="J76" s="38">
        <f t="shared" si="11"/>
        <v>0</v>
      </c>
      <c r="K76" s="50">
        <v>0</v>
      </c>
      <c r="L76" s="76"/>
      <c r="M76" s="52"/>
    </row>
    <row r="77" spans="2:15" s="67" customFormat="1" ht="11.25" customHeight="1" x14ac:dyDescent="0.2">
      <c r="B77" s="59">
        <f t="shared" si="19"/>
        <v>43521</v>
      </c>
      <c r="C77" s="48">
        <f t="shared" si="20"/>
        <v>102750.1266122184</v>
      </c>
      <c r="D77" s="52">
        <v>0</v>
      </c>
      <c r="E77" s="38">
        <f t="shared" si="4"/>
        <v>102750.1266122184</v>
      </c>
      <c r="F77" s="38">
        <f t="shared" si="5"/>
        <v>0</v>
      </c>
      <c r="G77" s="53">
        <f t="shared" si="0"/>
        <v>0.15</v>
      </c>
      <c r="H77" s="52">
        <f t="shared" si="2"/>
        <v>1284.3765826527299</v>
      </c>
      <c r="I77" s="54">
        <f t="shared" si="1"/>
        <v>0.09</v>
      </c>
      <c r="J77" s="38">
        <f t="shared" si="11"/>
        <v>0</v>
      </c>
      <c r="K77" s="50">
        <v>0</v>
      </c>
      <c r="L77" s="76"/>
      <c r="M77" s="52"/>
    </row>
    <row r="78" spans="2:15" s="67" customFormat="1" ht="11.25" customHeight="1" x14ac:dyDescent="0.2">
      <c r="B78" s="59">
        <f t="shared" si="19"/>
        <v>43549</v>
      </c>
      <c r="C78" s="48">
        <f t="shared" si="20"/>
        <v>104018.83773568505</v>
      </c>
      <c r="D78" s="52">
        <v>0</v>
      </c>
      <c r="E78" s="38">
        <f t="shared" si="4"/>
        <v>104018.83773568505</v>
      </c>
      <c r="F78" s="38">
        <f t="shared" si="5"/>
        <v>0</v>
      </c>
      <c r="G78" s="53">
        <f t="shared" si="0"/>
        <v>0.15</v>
      </c>
      <c r="H78" s="52">
        <f t="shared" si="2"/>
        <v>1300.2354716960631</v>
      </c>
      <c r="I78" s="54">
        <f t="shared" si="1"/>
        <v>0.09</v>
      </c>
      <c r="J78" s="38">
        <f t="shared" si="11"/>
        <v>0</v>
      </c>
      <c r="K78" s="50">
        <v>0</v>
      </c>
      <c r="L78" s="76"/>
      <c r="M78" s="52"/>
    </row>
    <row r="79" spans="2:15" s="67" customFormat="1" ht="11.25" customHeight="1" x14ac:dyDescent="0.2">
      <c r="B79" s="59">
        <f t="shared" si="19"/>
        <v>43580</v>
      </c>
      <c r="C79" s="48">
        <f t="shared" si="20"/>
        <v>105303.21431833778</v>
      </c>
      <c r="D79" s="52">
        <v>0</v>
      </c>
      <c r="E79" s="38">
        <f t="shared" si="4"/>
        <v>105303.21431833778</v>
      </c>
      <c r="F79" s="38">
        <f t="shared" si="5"/>
        <v>0</v>
      </c>
      <c r="G79" s="53">
        <f t="shared" si="0"/>
        <v>0.15</v>
      </c>
      <c r="H79" s="52">
        <f t="shared" si="2"/>
        <v>1316.2901789792222</v>
      </c>
      <c r="I79" s="54">
        <f t="shared" si="1"/>
        <v>0.09</v>
      </c>
      <c r="J79" s="38">
        <f t="shared" si="11"/>
        <v>0</v>
      </c>
      <c r="K79" s="50">
        <v>0</v>
      </c>
      <c r="L79" s="76"/>
      <c r="M79" s="52"/>
    </row>
    <row r="80" spans="2:15" s="67" customFormat="1" ht="11.25" customHeight="1" x14ac:dyDescent="0.2">
      <c r="B80" s="59">
        <f t="shared" si="19"/>
        <v>43610</v>
      </c>
      <c r="C80" s="48">
        <f t="shared" si="20"/>
        <v>106603.44979003385</v>
      </c>
      <c r="D80" s="52">
        <v>0</v>
      </c>
      <c r="E80" s="38">
        <f t="shared" si="4"/>
        <v>106603.44979003385</v>
      </c>
      <c r="F80" s="38">
        <f t="shared" si="5"/>
        <v>0</v>
      </c>
      <c r="G80" s="53">
        <f t="shared" si="0"/>
        <v>0.15</v>
      </c>
      <c r="H80" s="52">
        <f t="shared" si="2"/>
        <v>1332.5431223754231</v>
      </c>
      <c r="I80" s="54">
        <f t="shared" si="1"/>
        <v>0.09</v>
      </c>
      <c r="J80" s="38">
        <f t="shared" si="11"/>
        <v>0</v>
      </c>
      <c r="K80" s="50">
        <v>0</v>
      </c>
      <c r="L80" s="76"/>
      <c r="M80" s="52"/>
    </row>
    <row r="81" spans="2:13" s="67" customFormat="1" ht="11.25" customHeight="1" x14ac:dyDescent="0.2">
      <c r="B81" s="59">
        <f t="shared" si="19"/>
        <v>43641</v>
      </c>
      <c r="C81" s="48">
        <f t="shared" si="20"/>
        <v>107919.73996901307</v>
      </c>
      <c r="D81" s="52">
        <v>0</v>
      </c>
      <c r="E81" s="38">
        <f t="shared" si="4"/>
        <v>107919.73996901307</v>
      </c>
      <c r="F81" s="38">
        <f t="shared" si="5"/>
        <v>0</v>
      </c>
      <c r="G81" s="53">
        <f t="shared" si="0"/>
        <v>0.15</v>
      </c>
      <c r="H81" s="52">
        <f t="shared" si="2"/>
        <v>1348.9967496126633</v>
      </c>
      <c r="I81" s="54">
        <f t="shared" si="1"/>
        <v>0.09</v>
      </c>
      <c r="J81" s="38">
        <f t="shared" si="11"/>
        <v>0</v>
      </c>
      <c r="K81" s="50">
        <v>0</v>
      </c>
      <c r="L81" s="76"/>
      <c r="M81" s="52"/>
    </row>
    <row r="82" spans="2:13" s="67" customFormat="1" ht="11.25" customHeight="1" x14ac:dyDescent="0.2">
      <c r="B82" s="59">
        <f t="shared" si="19"/>
        <v>43671</v>
      </c>
      <c r="C82" s="48">
        <f t="shared" si="20"/>
        <v>109252.2830913885</v>
      </c>
      <c r="D82" s="52">
        <v>0</v>
      </c>
      <c r="E82" s="38">
        <f t="shared" si="4"/>
        <v>109252.2830913885</v>
      </c>
      <c r="F82" s="38">
        <f t="shared" si="5"/>
        <v>0</v>
      </c>
      <c r="G82" s="53">
        <f t="shared" si="0"/>
        <v>0.15</v>
      </c>
      <c r="H82" s="52">
        <f t="shared" si="2"/>
        <v>1365.6535386423564</v>
      </c>
      <c r="I82" s="54">
        <f t="shared" si="1"/>
        <v>0.09</v>
      </c>
      <c r="J82" s="38">
        <f t="shared" si="11"/>
        <v>0</v>
      </c>
      <c r="K82" s="50">
        <v>0</v>
      </c>
      <c r="L82" s="76"/>
      <c r="M82" s="52"/>
    </row>
    <row r="83" spans="2:13" s="67" customFormat="1" ht="11.25" customHeight="1" x14ac:dyDescent="0.2">
      <c r="B83" s="59">
        <f t="shared" si="19"/>
        <v>43702</v>
      </c>
      <c r="C83" s="48">
        <f t="shared" si="20"/>
        <v>110601.27984100116</v>
      </c>
      <c r="D83" s="52">
        <v>0</v>
      </c>
      <c r="E83" s="38">
        <f t="shared" si="4"/>
        <v>110601.27984100116</v>
      </c>
      <c r="F83" s="38">
        <f t="shared" si="5"/>
        <v>0</v>
      </c>
      <c r="G83" s="53">
        <f t="shared" ref="G83:G146" si="21">IF(B84&lt;$E$7,$C$7,IF(AND(B84&lt;$E$8,B84&gt;$D$8),$C$8,IF(AND(B84&lt;$E$9,B84&gt;$D$9),$C$9,$C$10)))</f>
        <v>0.15</v>
      </c>
      <c r="H83" s="52">
        <f t="shared" si="2"/>
        <v>1382.5159980125145</v>
      </c>
      <c r="I83" s="54">
        <f t="shared" ref="I83:I146" si="22">IF(B84&lt;$E$12,$C$12,$C$13)</f>
        <v>0.09</v>
      </c>
      <c r="J83" s="38">
        <f t="shared" si="11"/>
        <v>0</v>
      </c>
      <c r="K83" s="50">
        <v>0</v>
      </c>
      <c r="L83" s="76"/>
      <c r="M83" s="52"/>
    </row>
    <row r="84" spans="2:13" s="67" customFormat="1" ht="11.25" customHeight="1" x14ac:dyDescent="0.2">
      <c r="B84" s="59">
        <f t="shared" si="19"/>
        <v>43733</v>
      </c>
      <c r="C84" s="48">
        <f t="shared" si="20"/>
        <v>111966.93337964351</v>
      </c>
      <c r="D84" s="52">
        <v>0</v>
      </c>
      <c r="E84" s="38">
        <f t="shared" si="4"/>
        <v>111966.93337964351</v>
      </c>
      <c r="F84" s="38">
        <f t="shared" si="5"/>
        <v>0</v>
      </c>
      <c r="G84" s="53">
        <f t="shared" si="21"/>
        <v>0.15</v>
      </c>
      <c r="H84" s="52">
        <f t="shared" ref="H84:H147" si="23">E84*G84*30/360</f>
        <v>1399.5866672455436</v>
      </c>
      <c r="I84" s="54">
        <f t="shared" si="22"/>
        <v>0.09</v>
      </c>
      <c r="J84" s="38">
        <f t="shared" si="11"/>
        <v>0</v>
      </c>
      <c r="K84" s="50">
        <v>0</v>
      </c>
      <c r="L84" s="76"/>
      <c r="M84" s="52"/>
    </row>
    <row r="85" spans="2:13" s="67" customFormat="1" ht="11.25" customHeight="1" x14ac:dyDescent="0.2">
      <c r="B85" s="59">
        <f t="shared" si="19"/>
        <v>43763</v>
      </c>
      <c r="C85" s="48">
        <f t="shared" si="20"/>
        <v>113349.44937765603</v>
      </c>
      <c r="D85" s="52">
        <v>0</v>
      </c>
      <c r="E85" s="38">
        <f t="shared" ref="E85:E148" si="24">IF(C85&gt;D85,C85-D85,0)</f>
        <v>113349.44937765603</v>
      </c>
      <c r="F85" s="38">
        <f t="shared" ref="F85:F148" si="25">IF(D85&gt;C85,D85-C85,0)</f>
        <v>0</v>
      </c>
      <c r="G85" s="53">
        <f t="shared" si="21"/>
        <v>0.15</v>
      </c>
      <c r="H85" s="52">
        <f t="shared" si="23"/>
        <v>1416.8681172207005</v>
      </c>
      <c r="I85" s="54">
        <f t="shared" si="22"/>
        <v>0.09</v>
      </c>
      <c r="J85" s="38">
        <f t="shared" si="11"/>
        <v>0</v>
      </c>
      <c r="K85" s="50">
        <v>0</v>
      </c>
      <c r="L85" s="76"/>
      <c r="M85" s="52"/>
    </row>
    <row r="86" spans="2:13" s="67" customFormat="1" ht="11.25" customHeight="1" x14ac:dyDescent="0.2">
      <c r="B86" s="59">
        <f t="shared" si="19"/>
        <v>43794</v>
      </c>
      <c r="C86" s="48">
        <f t="shared" si="20"/>
        <v>114749.03604490157</v>
      </c>
      <c r="D86" s="52">
        <v>0</v>
      </c>
      <c r="E86" s="38">
        <f t="shared" si="24"/>
        <v>114749.03604490157</v>
      </c>
      <c r="F86" s="38">
        <f t="shared" si="25"/>
        <v>0</v>
      </c>
      <c r="G86" s="53">
        <f t="shared" si="21"/>
        <v>0.15</v>
      </c>
      <c r="H86" s="52">
        <f t="shared" si="23"/>
        <v>1434.3629505612696</v>
      </c>
      <c r="I86" s="54">
        <f t="shared" si="22"/>
        <v>0.09</v>
      </c>
      <c r="J86" s="38">
        <f t="shared" si="11"/>
        <v>0</v>
      </c>
      <c r="K86" s="50">
        <v>0</v>
      </c>
      <c r="L86" s="76"/>
      <c r="M86" s="52"/>
    </row>
    <row r="87" spans="2:13" s="67" customFormat="1" ht="11.25" customHeight="1" x14ac:dyDescent="0.2">
      <c r="B87" s="59">
        <f t="shared" si="19"/>
        <v>43824</v>
      </c>
      <c r="C87" s="48">
        <f t="shared" si="20"/>
        <v>116165.90416212227</v>
      </c>
      <c r="D87" s="52">
        <v>0</v>
      </c>
      <c r="E87" s="38">
        <f t="shared" si="24"/>
        <v>116165.90416212227</v>
      </c>
      <c r="F87" s="38">
        <f t="shared" si="25"/>
        <v>0</v>
      </c>
      <c r="G87" s="53">
        <f t="shared" si="21"/>
        <v>0.15</v>
      </c>
      <c r="H87" s="52">
        <f t="shared" si="23"/>
        <v>1452.0738020265285</v>
      </c>
      <c r="I87" s="54">
        <f t="shared" si="22"/>
        <v>0.09</v>
      </c>
      <c r="J87" s="38">
        <f t="shared" si="11"/>
        <v>0</v>
      </c>
      <c r="K87" s="50">
        <v>0</v>
      </c>
      <c r="L87" s="76"/>
      <c r="M87" s="52"/>
    </row>
    <row r="88" spans="2:13" s="67" customFormat="1" ht="11.25" customHeight="1" x14ac:dyDescent="0.2">
      <c r="B88" s="59">
        <f t="shared" si="19"/>
        <v>43855</v>
      </c>
      <c r="C88" s="48">
        <f t="shared" si="20"/>
        <v>117600.26711268353</v>
      </c>
      <c r="D88" s="52">
        <v>0</v>
      </c>
      <c r="E88" s="38">
        <f t="shared" si="24"/>
        <v>117600.26711268353</v>
      </c>
      <c r="F88" s="38">
        <f t="shared" si="25"/>
        <v>0</v>
      </c>
      <c r="G88" s="53">
        <f t="shared" si="21"/>
        <v>0.15</v>
      </c>
      <c r="H88" s="52">
        <f t="shared" si="23"/>
        <v>1470.003338908544</v>
      </c>
      <c r="I88" s="54">
        <f t="shared" si="22"/>
        <v>0.09</v>
      </c>
      <c r="J88" s="38">
        <f t="shared" si="11"/>
        <v>0</v>
      </c>
      <c r="K88" s="50">
        <v>0</v>
      </c>
      <c r="L88" s="76"/>
      <c r="M88" s="52"/>
    </row>
    <row r="89" spans="2:13" s="67" customFormat="1" ht="11.25" customHeight="1" x14ac:dyDescent="0.2">
      <c r="B89" s="59">
        <f t="shared" si="19"/>
        <v>43886</v>
      </c>
      <c r="C89" s="48">
        <f t="shared" si="20"/>
        <v>119052.34091471006</v>
      </c>
      <c r="D89" s="52">
        <v>0</v>
      </c>
      <c r="E89" s="38">
        <f t="shared" si="24"/>
        <v>119052.34091471006</v>
      </c>
      <c r="F89" s="38">
        <f t="shared" si="25"/>
        <v>0</v>
      </c>
      <c r="G89" s="53">
        <f t="shared" si="21"/>
        <v>0.15</v>
      </c>
      <c r="H89" s="52">
        <f t="shared" si="23"/>
        <v>1488.1542614338757</v>
      </c>
      <c r="I89" s="54">
        <f t="shared" si="22"/>
        <v>0.09</v>
      </c>
      <c r="J89" s="38">
        <f t="shared" si="11"/>
        <v>0</v>
      </c>
      <c r="K89" s="50">
        <v>0</v>
      </c>
      <c r="L89" s="76"/>
      <c r="M89" s="52"/>
    </row>
    <row r="90" spans="2:13" s="67" customFormat="1" ht="11.25" customHeight="1" x14ac:dyDescent="0.2">
      <c r="B90" s="59">
        <f t="shared" si="19"/>
        <v>43915</v>
      </c>
      <c r="C90" s="48">
        <f t="shared" si="20"/>
        <v>120522.3442536186</v>
      </c>
      <c r="D90" s="52">
        <v>0</v>
      </c>
      <c r="E90" s="38">
        <f t="shared" si="24"/>
        <v>120522.3442536186</v>
      </c>
      <c r="F90" s="38">
        <f t="shared" si="25"/>
        <v>0</v>
      </c>
      <c r="G90" s="53">
        <f t="shared" si="21"/>
        <v>0.15</v>
      </c>
      <c r="H90" s="52">
        <f t="shared" si="23"/>
        <v>1506.5293031702327</v>
      </c>
      <c r="I90" s="54">
        <f t="shared" si="22"/>
        <v>0.09</v>
      </c>
      <c r="J90" s="38">
        <f t="shared" ref="J90:J153" si="26">F90*I90*30/360</f>
        <v>0</v>
      </c>
      <c r="K90" s="50">
        <v>0</v>
      </c>
      <c r="L90" s="76"/>
      <c r="M90" s="52"/>
    </row>
    <row r="91" spans="2:13" s="67" customFormat="1" ht="11.25" customHeight="1" x14ac:dyDescent="0.2">
      <c r="B91" s="59">
        <f t="shared" si="19"/>
        <v>43946</v>
      </c>
      <c r="C91" s="48">
        <f t="shared" si="20"/>
        <v>122010.49851505247</v>
      </c>
      <c r="D91" s="52">
        <v>0</v>
      </c>
      <c r="E91" s="38">
        <f t="shared" si="24"/>
        <v>122010.49851505247</v>
      </c>
      <c r="F91" s="38">
        <f t="shared" si="25"/>
        <v>0</v>
      </c>
      <c r="G91" s="53">
        <f t="shared" si="21"/>
        <v>0.15</v>
      </c>
      <c r="H91" s="52">
        <f t="shared" si="23"/>
        <v>1525.1312314381557</v>
      </c>
      <c r="I91" s="54">
        <f t="shared" si="22"/>
        <v>0.09</v>
      </c>
      <c r="J91" s="38">
        <f t="shared" si="26"/>
        <v>0</v>
      </c>
      <c r="K91" s="50">
        <v>0</v>
      </c>
      <c r="L91" s="76"/>
      <c r="M91" s="52"/>
    </row>
    <row r="92" spans="2:13" s="67" customFormat="1" ht="11.25" customHeight="1" x14ac:dyDescent="0.2">
      <c r="B92" s="59">
        <f t="shared" si="19"/>
        <v>43976</v>
      </c>
      <c r="C92" s="48">
        <f t="shared" si="20"/>
        <v>123517.0278182227</v>
      </c>
      <c r="D92" s="52">
        <v>0</v>
      </c>
      <c r="E92" s="38">
        <f t="shared" si="24"/>
        <v>123517.0278182227</v>
      </c>
      <c r="F92" s="38">
        <f t="shared" si="25"/>
        <v>0</v>
      </c>
      <c r="G92" s="53">
        <f t="shared" si="21"/>
        <v>0.15</v>
      </c>
      <c r="H92" s="52">
        <f t="shared" si="23"/>
        <v>1543.9628477277838</v>
      </c>
      <c r="I92" s="54">
        <f t="shared" si="22"/>
        <v>0.09</v>
      </c>
      <c r="J92" s="38">
        <f t="shared" si="26"/>
        <v>0</v>
      </c>
      <c r="K92" s="50">
        <v>0</v>
      </c>
      <c r="L92" s="76"/>
      <c r="M92" s="52"/>
    </row>
    <row r="93" spans="2:13" s="67" customFormat="1" ht="11.25" customHeight="1" x14ac:dyDescent="0.2">
      <c r="B93" s="59">
        <f t="shared" si="19"/>
        <v>44007</v>
      </c>
      <c r="C93" s="48">
        <f t="shared" si="20"/>
        <v>125042.15904966086</v>
      </c>
      <c r="D93" s="52">
        <v>0</v>
      </c>
      <c r="E93" s="38">
        <f t="shared" si="24"/>
        <v>125042.15904966086</v>
      </c>
      <c r="F93" s="38">
        <f t="shared" si="25"/>
        <v>0</v>
      </c>
      <c r="G93" s="53">
        <f t="shared" si="21"/>
        <v>0.15</v>
      </c>
      <c r="H93" s="52">
        <f t="shared" si="23"/>
        <v>1563.0269881207605</v>
      </c>
      <c r="I93" s="54">
        <f t="shared" si="22"/>
        <v>0.09</v>
      </c>
      <c r="J93" s="38">
        <f t="shared" si="26"/>
        <v>0</v>
      </c>
      <c r="K93" s="50">
        <v>0</v>
      </c>
      <c r="L93" s="76"/>
      <c r="M93" s="52"/>
    </row>
    <row r="94" spans="2:13" s="67" customFormat="1" ht="11.25" customHeight="1" x14ac:dyDescent="0.2">
      <c r="B94" s="59">
        <f t="shared" si="19"/>
        <v>44037</v>
      </c>
      <c r="C94" s="48">
        <f t="shared" si="20"/>
        <v>126586.12189738864</v>
      </c>
      <c r="D94" s="52">
        <v>0</v>
      </c>
      <c r="E94" s="38">
        <f t="shared" si="24"/>
        <v>126586.12189738864</v>
      </c>
      <c r="F94" s="38">
        <f t="shared" si="25"/>
        <v>0</v>
      </c>
      <c r="G94" s="53">
        <f t="shared" si="21"/>
        <v>0.15</v>
      </c>
      <c r="H94" s="52">
        <f t="shared" si="23"/>
        <v>1582.326523717358</v>
      </c>
      <c r="I94" s="54">
        <f t="shared" si="22"/>
        <v>0.09</v>
      </c>
      <c r="J94" s="38">
        <f t="shared" si="26"/>
        <v>0</v>
      </c>
      <c r="K94" s="50">
        <v>0</v>
      </c>
      <c r="L94" s="76"/>
      <c r="M94" s="52"/>
    </row>
    <row r="95" spans="2:13" s="67" customFormat="1" ht="11.25" customHeight="1" x14ac:dyDescent="0.2">
      <c r="B95" s="59">
        <f t="shared" si="19"/>
        <v>44068</v>
      </c>
      <c r="C95" s="48">
        <f t="shared" si="20"/>
        <v>128149.14888550941</v>
      </c>
      <c r="D95" s="52">
        <v>0</v>
      </c>
      <c r="E95" s="38">
        <f t="shared" si="24"/>
        <v>128149.14888550941</v>
      </c>
      <c r="F95" s="38">
        <f t="shared" si="25"/>
        <v>0</v>
      </c>
      <c r="G95" s="53">
        <f t="shared" si="21"/>
        <v>0.15</v>
      </c>
      <c r="H95" s="52">
        <f t="shared" si="23"/>
        <v>1601.8643610688673</v>
      </c>
      <c r="I95" s="54">
        <f t="shared" si="22"/>
        <v>0.09</v>
      </c>
      <c r="J95" s="38">
        <f t="shared" si="26"/>
        <v>0</v>
      </c>
      <c r="K95" s="50">
        <v>0</v>
      </c>
      <c r="L95" s="76"/>
      <c r="M95" s="52"/>
    </row>
    <row r="96" spans="2:13" s="67" customFormat="1" ht="11.25" customHeight="1" x14ac:dyDescent="0.2">
      <c r="B96" s="59">
        <f t="shared" si="19"/>
        <v>44099</v>
      </c>
      <c r="C96" s="48">
        <f t="shared" si="20"/>
        <v>129731.47540922677</v>
      </c>
      <c r="D96" s="52">
        <v>0</v>
      </c>
      <c r="E96" s="38">
        <f t="shared" si="24"/>
        <v>129731.47540922677</v>
      </c>
      <c r="F96" s="38">
        <f t="shared" si="25"/>
        <v>0</v>
      </c>
      <c r="G96" s="53">
        <f t="shared" si="21"/>
        <v>0.15</v>
      </c>
      <c r="H96" s="52">
        <f t="shared" si="23"/>
        <v>1621.6434426153346</v>
      </c>
      <c r="I96" s="54">
        <f t="shared" si="22"/>
        <v>0.09</v>
      </c>
      <c r="J96" s="38">
        <f t="shared" si="26"/>
        <v>0</v>
      </c>
      <c r="K96" s="50">
        <v>0</v>
      </c>
      <c r="L96" s="76"/>
      <c r="M96" s="52"/>
    </row>
    <row r="97" spans="2:13" s="67" customFormat="1" ht="11.25" customHeight="1" x14ac:dyDescent="0.2">
      <c r="B97" s="59">
        <f t="shared" si="19"/>
        <v>44129</v>
      </c>
      <c r="C97" s="48">
        <f t="shared" si="20"/>
        <v>131333.33977029563</v>
      </c>
      <c r="D97" s="52">
        <v>0</v>
      </c>
      <c r="E97" s="38">
        <f t="shared" si="24"/>
        <v>131333.33977029563</v>
      </c>
      <c r="F97" s="38">
        <f t="shared" si="25"/>
        <v>0</v>
      </c>
      <c r="G97" s="53">
        <f t="shared" si="21"/>
        <v>0.15</v>
      </c>
      <c r="H97" s="52">
        <f t="shared" si="23"/>
        <v>1641.6667471286951</v>
      </c>
      <c r="I97" s="54">
        <f t="shared" si="22"/>
        <v>0.09</v>
      </c>
      <c r="J97" s="38">
        <f t="shared" si="26"/>
        <v>0</v>
      </c>
      <c r="K97" s="50">
        <v>0</v>
      </c>
      <c r="L97" s="76"/>
      <c r="M97" s="52"/>
    </row>
    <row r="98" spans="2:13" s="67" customFormat="1" ht="11.25" customHeight="1" x14ac:dyDescent="0.2">
      <c r="B98" s="59">
        <f t="shared" si="19"/>
        <v>44160</v>
      </c>
      <c r="C98" s="48">
        <f t="shared" si="20"/>
        <v>132954.98321291097</v>
      </c>
      <c r="D98" s="52">
        <v>0</v>
      </c>
      <c r="E98" s="38">
        <f t="shared" si="24"/>
        <v>132954.98321291097</v>
      </c>
      <c r="F98" s="38">
        <f t="shared" si="25"/>
        <v>0</v>
      </c>
      <c r="G98" s="53">
        <f t="shared" si="21"/>
        <v>0.15</v>
      </c>
      <c r="H98" s="52">
        <f t="shared" si="23"/>
        <v>1661.937290161387</v>
      </c>
      <c r="I98" s="54">
        <f t="shared" si="22"/>
        <v>0.09</v>
      </c>
      <c r="J98" s="38">
        <f t="shared" si="26"/>
        <v>0</v>
      </c>
      <c r="K98" s="50">
        <v>0</v>
      </c>
      <c r="L98" s="76"/>
      <c r="M98" s="52"/>
    </row>
    <row r="99" spans="2:13" s="67" customFormat="1" ht="11.25" customHeight="1" x14ac:dyDescent="0.2">
      <c r="B99" s="59">
        <f t="shared" si="19"/>
        <v>44190</v>
      </c>
      <c r="C99" s="48">
        <f t="shared" si="20"/>
        <v>134596.64996003968</v>
      </c>
      <c r="D99" s="52">
        <v>0</v>
      </c>
      <c r="E99" s="38">
        <f t="shared" si="24"/>
        <v>134596.64996003968</v>
      </c>
      <c r="F99" s="38">
        <f t="shared" si="25"/>
        <v>0</v>
      </c>
      <c r="G99" s="53">
        <f t="shared" si="21"/>
        <v>0.15</v>
      </c>
      <c r="H99" s="52">
        <f t="shared" si="23"/>
        <v>1682.4581245004958</v>
      </c>
      <c r="I99" s="54">
        <f t="shared" si="22"/>
        <v>0.09</v>
      </c>
      <c r="J99" s="38">
        <f t="shared" si="26"/>
        <v>0</v>
      </c>
      <c r="K99" s="50">
        <v>0</v>
      </c>
      <c r="L99" s="76"/>
      <c r="M99" s="52"/>
    </row>
    <row r="100" spans="2:13" s="67" customFormat="1" ht="11.25" customHeight="1" x14ac:dyDescent="0.2">
      <c r="B100" s="59">
        <f t="shared" si="19"/>
        <v>44221</v>
      </c>
      <c r="C100" s="48">
        <f t="shared" si="20"/>
        <v>136258.58725020106</v>
      </c>
      <c r="D100" s="52">
        <v>0</v>
      </c>
      <c r="E100" s="38">
        <f t="shared" si="24"/>
        <v>136258.58725020106</v>
      </c>
      <c r="F100" s="38">
        <f t="shared" si="25"/>
        <v>0</v>
      </c>
      <c r="G100" s="53">
        <f t="shared" si="21"/>
        <v>0.15</v>
      </c>
      <c r="H100" s="52">
        <f t="shared" si="23"/>
        <v>1703.2323406275132</v>
      </c>
      <c r="I100" s="54">
        <f t="shared" si="22"/>
        <v>0.09</v>
      </c>
      <c r="J100" s="38">
        <f t="shared" si="26"/>
        <v>0</v>
      </c>
      <c r="K100" s="50">
        <v>0</v>
      </c>
      <c r="L100" s="76"/>
      <c r="M100" s="52"/>
    </row>
    <row r="101" spans="2:13" s="67" customFormat="1" ht="11.25" customHeight="1" x14ac:dyDescent="0.2">
      <c r="B101" s="59">
        <f t="shared" si="19"/>
        <v>44252</v>
      </c>
      <c r="C101" s="48">
        <f t="shared" si="20"/>
        <v>137941.04537470156</v>
      </c>
      <c r="D101" s="52">
        <v>0</v>
      </c>
      <c r="E101" s="38">
        <f t="shared" si="24"/>
        <v>137941.04537470156</v>
      </c>
      <c r="F101" s="38">
        <f t="shared" si="25"/>
        <v>0</v>
      </c>
      <c r="G101" s="53">
        <f t="shared" si="21"/>
        <v>0.15</v>
      </c>
      <c r="H101" s="52">
        <f t="shared" si="23"/>
        <v>1724.2630671837694</v>
      </c>
      <c r="I101" s="54">
        <f t="shared" si="22"/>
        <v>0.09</v>
      </c>
      <c r="J101" s="38">
        <f t="shared" si="26"/>
        <v>0</v>
      </c>
      <c r="K101" s="50">
        <v>0</v>
      </c>
      <c r="L101" s="76"/>
      <c r="M101" s="52"/>
    </row>
    <row r="102" spans="2:13" s="67" customFormat="1" ht="11.25" customHeight="1" x14ac:dyDescent="0.2">
      <c r="B102" s="59">
        <f t="shared" si="19"/>
        <v>44280</v>
      </c>
      <c r="C102" s="48">
        <f t="shared" si="20"/>
        <v>139644.27771532908</v>
      </c>
      <c r="D102" s="52">
        <v>0</v>
      </c>
      <c r="E102" s="38">
        <f t="shared" si="24"/>
        <v>139644.27771532908</v>
      </c>
      <c r="F102" s="38">
        <f t="shared" si="25"/>
        <v>0</v>
      </c>
      <c r="G102" s="53">
        <f t="shared" si="21"/>
        <v>0.15</v>
      </c>
      <c r="H102" s="52">
        <f t="shared" si="23"/>
        <v>1745.5534714416135</v>
      </c>
      <c r="I102" s="54">
        <f t="shared" si="22"/>
        <v>0.09</v>
      </c>
      <c r="J102" s="38">
        <f t="shared" si="26"/>
        <v>0</v>
      </c>
      <c r="K102" s="50">
        <v>0</v>
      </c>
      <c r="L102" s="76"/>
      <c r="M102" s="52"/>
    </row>
    <row r="103" spans="2:13" s="67" customFormat="1" ht="11.25" customHeight="1" x14ac:dyDescent="0.2">
      <c r="B103" s="59">
        <f t="shared" si="19"/>
        <v>44311</v>
      </c>
      <c r="C103" s="48">
        <f t="shared" si="20"/>
        <v>141368.54078251286</v>
      </c>
      <c r="D103" s="52">
        <v>0</v>
      </c>
      <c r="E103" s="38">
        <f t="shared" si="24"/>
        <v>141368.54078251286</v>
      </c>
      <c r="F103" s="38">
        <f t="shared" si="25"/>
        <v>0</v>
      </c>
      <c r="G103" s="53">
        <f t="shared" si="21"/>
        <v>0.15</v>
      </c>
      <c r="H103" s="52">
        <f t="shared" si="23"/>
        <v>1767.1067597814108</v>
      </c>
      <c r="I103" s="54">
        <f t="shared" si="22"/>
        <v>0.09</v>
      </c>
      <c r="J103" s="38">
        <f t="shared" si="26"/>
        <v>0</v>
      </c>
      <c r="K103" s="50">
        <v>0</v>
      </c>
      <c r="L103" s="76"/>
      <c r="M103" s="52"/>
    </row>
    <row r="104" spans="2:13" s="67" customFormat="1" ht="11.25" customHeight="1" x14ac:dyDescent="0.2">
      <c r="B104" s="59">
        <f t="shared" si="19"/>
        <v>44341</v>
      </c>
      <c r="C104" s="48">
        <f t="shared" si="20"/>
        <v>143114.09425395448</v>
      </c>
      <c r="D104" s="52">
        <v>0</v>
      </c>
      <c r="E104" s="38">
        <f t="shared" si="24"/>
        <v>143114.09425395448</v>
      </c>
      <c r="F104" s="38">
        <f t="shared" si="25"/>
        <v>0</v>
      </c>
      <c r="G104" s="53">
        <f t="shared" si="21"/>
        <v>0.15</v>
      </c>
      <c r="H104" s="52">
        <f t="shared" si="23"/>
        <v>1788.9261781744306</v>
      </c>
      <c r="I104" s="54">
        <f t="shared" si="22"/>
        <v>0.09</v>
      </c>
      <c r="J104" s="38">
        <f t="shared" si="26"/>
        <v>0</v>
      </c>
      <c r="K104" s="50">
        <v>0</v>
      </c>
      <c r="L104" s="76"/>
      <c r="M104" s="52"/>
    </row>
    <row r="105" spans="2:13" s="67" customFormat="1" ht="11.25" customHeight="1" x14ac:dyDescent="0.2">
      <c r="B105" s="59">
        <f t="shared" si="19"/>
        <v>44372</v>
      </c>
      <c r="C105" s="48">
        <f t="shared" si="20"/>
        <v>144881.2010137359</v>
      </c>
      <c r="D105" s="52">
        <v>0</v>
      </c>
      <c r="E105" s="38">
        <f t="shared" si="24"/>
        <v>144881.2010137359</v>
      </c>
      <c r="F105" s="38">
        <f t="shared" si="25"/>
        <v>0</v>
      </c>
      <c r="G105" s="53">
        <f t="shared" si="21"/>
        <v>0.15</v>
      </c>
      <c r="H105" s="52">
        <f t="shared" si="23"/>
        <v>1811.0150126716985</v>
      </c>
      <c r="I105" s="54">
        <f t="shared" si="22"/>
        <v>0.09</v>
      </c>
      <c r="J105" s="38">
        <f t="shared" si="26"/>
        <v>0</v>
      </c>
      <c r="K105" s="50">
        <v>0</v>
      </c>
      <c r="L105" s="76"/>
      <c r="M105" s="52"/>
    </row>
    <row r="106" spans="2:13" s="67" customFormat="1" ht="11.25" customHeight="1" x14ac:dyDescent="0.2">
      <c r="B106" s="59">
        <f t="shared" si="19"/>
        <v>44402</v>
      </c>
      <c r="C106" s="48">
        <f t="shared" si="20"/>
        <v>146670.12719191035</v>
      </c>
      <c r="D106" s="52">
        <v>0</v>
      </c>
      <c r="E106" s="38">
        <f t="shared" si="24"/>
        <v>146670.12719191035</v>
      </c>
      <c r="F106" s="38">
        <f t="shared" si="25"/>
        <v>0</v>
      </c>
      <c r="G106" s="53">
        <f t="shared" si="21"/>
        <v>0.15</v>
      </c>
      <c r="H106" s="52">
        <f t="shared" si="23"/>
        <v>1833.3765898988793</v>
      </c>
      <c r="I106" s="54">
        <f t="shared" si="22"/>
        <v>0.09</v>
      </c>
      <c r="J106" s="38">
        <f t="shared" si="26"/>
        <v>0</v>
      </c>
      <c r="K106" s="50">
        <v>0</v>
      </c>
      <c r="L106" s="76"/>
      <c r="M106" s="52"/>
    </row>
    <row r="107" spans="2:13" s="67" customFormat="1" ht="11.25" customHeight="1" x14ac:dyDescent="0.2">
      <c r="B107" s="59">
        <f t="shared" si="19"/>
        <v>44433</v>
      </c>
      <c r="C107" s="48">
        <f t="shared" si="20"/>
        <v>148481.14220458205</v>
      </c>
      <c r="D107" s="52">
        <v>0</v>
      </c>
      <c r="E107" s="38">
        <f t="shared" si="24"/>
        <v>148481.14220458205</v>
      </c>
      <c r="F107" s="38">
        <f t="shared" si="25"/>
        <v>0</v>
      </c>
      <c r="G107" s="53">
        <f t="shared" si="21"/>
        <v>0.15</v>
      </c>
      <c r="H107" s="52">
        <f t="shared" si="23"/>
        <v>1856.0142775572756</v>
      </c>
      <c r="I107" s="54">
        <f t="shared" si="22"/>
        <v>0.09</v>
      </c>
      <c r="J107" s="38">
        <f t="shared" si="26"/>
        <v>0</v>
      </c>
      <c r="K107" s="50">
        <v>0</v>
      </c>
      <c r="L107" s="76"/>
      <c r="M107" s="52"/>
    </row>
    <row r="108" spans="2:13" s="67" customFormat="1" ht="11.25" customHeight="1" x14ac:dyDescent="0.2">
      <c r="B108" s="59">
        <f t="shared" si="19"/>
        <v>44464</v>
      </c>
      <c r="C108" s="48">
        <f t="shared" si="20"/>
        <v>150314.51879448094</v>
      </c>
      <c r="D108" s="52">
        <v>0</v>
      </c>
      <c r="E108" s="38">
        <f t="shared" si="24"/>
        <v>150314.51879448094</v>
      </c>
      <c r="F108" s="38">
        <f t="shared" si="25"/>
        <v>0</v>
      </c>
      <c r="G108" s="53">
        <f t="shared" si="21"/>
        <v>0.15</v>
      </c>
      <c r="H108" s="52">
        <f t="shared" si="23"/>
        <v>1878.9314849310117</v>
      </c>
      <c r="I108" s="54">
        <f t="shared" si="22"/>
        <v>0.09</v>
      </c>
      <c r="J108" s="38">
        <f t="shared" si="26"/>
        <v>0</v>
      </c>
      <c r="K108" s="50">
        <v>0</v>
      </c>
      <c r="L108" s="76"/>
      <c r="M108" s="52"/>
    </row>
    <row r="109" spans="2:13" s="67" customFormat="1" ht="11.25" customHeight="1" x14ac:dyDescent="0.2">
      <c r="B109" s="59">
        <f t="shared" si="19"/>
        <v>44494</v>
      </c>
      <c r="C109" s="48">
        <f t="shared" si="20"/>
        <v>152170.53307203823</v>
      </c>
      <c r="D109" s="52">
        <v>0</v>
      </c>
      <c r="E109" s="38">
        <f t="shared" si="24"/>
        <v>152170.53307203823</v>
      </c>
      <c r="F109" s="38">
        <f t="shared" si="25"/>
        <v>0</v>
      </c>
      <c r="G109" s="53">
        <f t="shared" si="21"/>
        <v>0.15</v>
      </c>
      <c r="H109" s="52">
        <f t="shared" si="23"/>
        <v>1902.1316634004781</v>
      </c>
      <c r="I109" s="54">
        <f t="shared" si="22"/>
        <v>0.09</v>
      </c>
      <c r="J109" s="38">
        <f t="shared" si="26"/>
        <v>0</v>
      </c>
      <c r="K109" s="50">
        <v>0</v>
      </c>
      <c r="L109" s="76"/>
      <c r="M109" s="52"/>
    </row>
    <row r="110" spans="2:13" s="67" customFormat="1" ht="11.25" customHeight="1" x14ac:dyDescent="0.2">
      <c r="B110" s="59">
        <f t="shared" si="19"/>
        <v>44525</v>
      </c>
      <c r="C110" s="48">
        <f t="shared" si="20"/>
        <v>154049.46455696924</v>
      </c>
      <c r="D110" s="52">
        <v>0</v>
      </c>
      <c r="E110" s="38">
        <f t="shared" si="24"/>
        <v>154049.46455696924</v>
      </c>
      <c r="F110" s="38">
        <f t="shared" si="25"/>
        <v>0</v>
      </c>
      <c r="G110" s="53">
        <f t="shared" si="21"/>
        <v>0.15</v>
      </c>
      <c r="H110" s="52">
        <f t="shared" si="23"/>
        <v>1925.6183069621154</v>
      </c>
      <c r="I110" s="54">
        <f t="shared" si="22"/>
        <v>0.09</v>
      </c>
      <c r="J110" s="38">
        <f t="shared" si="26"/>
        <v>0</v>
      </c>
      <c r="K110" s="50">
        <v>0</v>
      </c>
      <c r="L110" s="76"/>
      <c r="M110" s="52"/>
    </row>
    <row r="111" spans="2:13" s="67" customFormat="1" ht="11.25" customHeight="1" x14ac:dyDescent="0.2">
      <c r="B111" s="59">
        <f t="shared" si="19"/>
        <v>44555</v>
      </c>
      <c r="C111" s="48">
        <f t="shared" si="20"/>
        <v>155951.59622036971</v>
      </c>
      <c r="D111" s="52">
        <v>0</v>
      </c>
      <c r="E111" s="38">
        <f t="shared" si="24"/>
        <v>155951.59622036971</v>
      </c>
      <c r="F111" s="38">
        <f t="shared" si="25"/>
        <v>0</v>
      </c>
      <c r="G111" s="53">
        <f t="shared" si="21"/>
        <v>0.15</v>
      </c>
      <c r="H111" s="52">
        <f t="shared" si="23"/>
        <v>1949.3949527546213</v>
      </c>
      <c r="I111" s="54">
        <f t="shared" si="22"/>
        <v>0.09</v>
      </c>
      <c r="J111" s="38">
        <f t="shared" si="26"/>
        <v>0</v>
      </c>
      <c r="K111" s="50">
        <v>0</v>
      </c>
      <c r="L111" s="76"/>
      <c r="M111" s="52"/>
    </row>
    <row r="112" spans="2:13" s="67" customFormat="1" ht="11.25" customHeight="1" x14ac:dyDescent="0.2">
      <c r="B112" s="59">
        <f t="shared" si="19"/>
        <v>44586</v>
      </c>
      <c r="C112" s="48">
        <f t="shared" si="20"/>
        <v>157877.21452733182</v>
      </c>
      <c r="D112" s="52">
        <v>0</v>
      </c>
      <c r="E112" s="38">
        <f t="shared" si="24"/>
        <v>157877.21452733182</v>
      </c>
      <c r="F112" s="38">
        <f t="shared" si="25"/>
        <v>0</v>
      </c>
      <c r="G112" s="53">
        <f t="shared" si="21"/>
        <v>0.15</v>
      </c>
      <c r="H112" s="52">
        <f t="shared" si="23"/>
        <v>1973.4651815916477</v>
      </c>
      <c r="I112" s="54">
        <f t="shared" si="22"/>
        <v>0.09</v>
      </c>
      <c r="J112" s="38">
        <f t="shared" si="26"/>
        <v>0</v>
      </c>
      <c r="K112" s="50">
        <v>0</v>
      </c>
      <c r="L112" s="76"/>
      <c r="M112" s="52"/>
    </row>
    <row r="113" spans="2:13" s="67" customFormat="1" ht="11.25" customHeight="1" x14ac:dyDescent="0.2">
      <c r="B113" s="59">
        <f t="shared" si="19"/>
        <v>44617</v>
      </c>
      <c r="C113" s="48">
        <f t="shared" si="20"/>
        <v>159826.60948008645</v>
      </c>
      <c r="D113" s="52">
        <v>0</v>
      </c>
      <c r="E113" s="38">
        <f t="shared" si="24"/>
        <v>159826.60948008645</v>
      </c>
      <c r="F113" s="38">
        <f t="shared" si="25"/>
        <v>0</v>
      </c>
      <c r="G113" s="53">
        <f t="shared" si="21"/>
        <v>0.15</v>
      </c>
      <c r="H113" s="52">
        <f t="shared" si="23"/>
        <v>1997.8326185010808</v>
      </c>
      <c r="I113" s="54">
        <f t="shared" si="22"/>
        <v>0.09</v>
      </c>
      <c r="J113" s="38">
        <f t="shared" si="26"/>
        <v>0</v>
      </c>
      <c r="K113" s="50">
        <v>0</v>
      </c>
      <c r="L113" s="76"/>
      <c r="M113" s="52"/>
    </row>
    <row r="114" spans="2:13" s="67" customFormat="1" ht="11.25" customHeight="1" x14ac:dyDescent="0.2">
      <c r="B114" s="59">
        <f t="shared" si="19"/>
        <v>44645</v>
      </c>
      <c r="C114" s="48">
        <f t="shared" si="20"/>
        <v>161800.07466167811</v>
      </c>
      <c r="D114" s="52">
        <v>0</v>
      </c>
      <c r="E114" s="38">
        <f t="shared" si="24"/>
        <v>161800.07466167811</v>
      </c>
      <c r="F114" s="38">
        <f t="shared" si="25"/>
        <v>0</v>
      </c>
      <c r="G114" s="53">
        <f t="shared" si="21"/>
        <v>0.15</v>
      </c>
      <c r="H114" s="52">
        <f t="shared" si="23"/>
        <v>2022.5009332709765</v>
      </c>
      <c r="I114" s="54">
        <f t="shared" si="22"/>
        <v>0.09</v>
      </c>
      <c r="J114" s="38">
        <f t="shared" si="26"/>
        <v>0</v>
      </c>
      <c r="K114" s="50">
        <v>0</v>
      </c>
      <c r="L114" s="76"/>
      <c r="M114" s="52"/>
    </row>
    <row r="115" spans="2:13" s="67" customFormat="1" ht="11.25" customHeight="1" x14ac:dyDescent="0.2">
      <c r="B115" s="59">
        <f t="shared" si="19"/>
        <v>44676</v>
      </c>
      <c r="C115" s="48">
        <f t="shared" si="20"/>
        <v>163797.90728017918</v>
      </c>
      <c r="D115" s="52">
        <v>0</v>
      </c>
      <c r="E115" s="38">
        <f t="shared" si="24"/>
        <v>163797.90728017918</v>
      </c>
      <c r="F115" s="38">
        <f t="shared" si="25"/>
        <v>0</v>
      </c>
      <c r="G115" s="53">
        <f t="shared" si="21"/>
        <v>0.15</v>
      </c>
      <c r="H115" s="52">
        <f t="shared" si="23"/>
        <v>2047.4738410022399</v>
      </c>
      <c r="I115" s="54">
        <f t="shared" si="22"/>
        <v>0.09</v>
      </c>
      <c r="J115" s="38">
        <f t="shared" si="26"/>
        <v>0</v>
      </c>
      <c r="K115" s="50">
        <v>0</v>
      </c>
      <c r="L115" s="76"/>
      <c r="M115" s="52"/>
    </row>
    <row r="116" spans="2:13" s="67" customFormat="1" ht="11.25" customHeight="1" x14ac:dyDescent="0.2">
      <c r="B116" s="59">
        <f t="shared" si="19"/>
        <v>44706</v>
      </c>
      <c r="C116" s="48">
        <f t="shared" si="20"/>
        <v>165820.40821345017</v>
      </c>
      <c r="D116" s="52">
        <v>0</v>
      </c>
      <c r="E116" s="38">
        <f t="shared" si="24"/>
        <v>165820.40821345017</v>
      </c>
      <c r="F116" s="38">
        <f t="shared" si="25"/>
        <v>0</v>
      </c>
      <c r="G116" s="53">
        <f t="shared" si="21"/>
        <v>0.15</v>
      </c>
      <c r="H116" s="52">
        <f t="shared" si="23"/>
        <v>2072.7551026681272</v>
      </c>
      <c r="I116" s="54">
        <f t="shared" si="22"/>
        <v>0.09</v>
      </c>
      <c r="J116" s="38">
        <f t="shared" si="26"/>
        <v>0</v>
      </c>
      <c r="K116" s="50">
        <v>0</v>
      </c>
      <c r="L116" s="76"/>
      <c r="M116" s="52"/>
    </row>
    <row r="117" spans="2:13" s="67" customFormat="1" ht="11.25" customHeight="1" x14ac:dyDescent="0.2">
      <c r="B117" s="59">
        <f t="shared" si="19"/>
        <v>44737</v>
      </c>
      <c r="C117" s="48">
        <f t="shared" si="20"/>
        <v>167867.88205445241</v>
      </c>
      <c r="D117" s="52">
        <v>0</v>
      </c>
      <c r="E117" s="38">
        <f t="shared" si="24"/>
        <v>167867.88205445241</v>
      </c>
      <c r="F117" s="38">
        <f t="shared" si="25"/>
        <v>0</v>
      </c>
      <c r="G117" s="53">
        <f t="shared" si="21"/>
        <v>0.15</v>
      </c>
      <c r="H117" s="52">
        <f t="shared" si="23"/>
        <v>2098.3485256806548</v>
      </c>
      <c r="I117" s="54">
        <f t="shared" si="22"/>
        <v>0.09</v>
      </c>
      <c r="J117" s="38">
        <f t="shared" si="26"/>
        <v>0</v>
      </c>
      <c r="K117" s="50">
        <v>0</v>
      </c>
      <c r="L117" s="76"/>
      <c r="M117" s="52"/>
    </row>
    <row r="118" spans="2:13" s="67" customFormat="1" ht="11.25" customHeight="1" x14ac:dyDescent="0.2">
      <c r="B118" s="59">
        <f t="shared" si="19"/>
        <v>44767</v>
      </c>
      <c r="C118" s="48">
        <f t="shared" si="20"/>
        <v>169940.63715712054</v>
      </c>
      <c r="D118" s="52">
        <v>0</v>
      </c>
      <c r="E118" s="38">
        <f t="shared" si="24"/>
        <v>169940.63715712054</v>
      </c>
      <c r="F118" s="38">
        <f t="shared" si="25"/>
        <v>0</v>
      </c>
      <c r="G118" s="53">
        <f t="shared" si="21"/>
        <v>0.15</v>
      </c>
      <c r="H118" s="52">
        <f t="shared" si="23"/>
        <v>2124.2579644640068</v>
      </c>
      <c r="I118" s="54">
        <f t="shared" si="22"/>
        <v>0.09</v>
      </c>
      <c r="J118" s="38">
        <f t="shared" si="26"/>
        <v>0</v>
      </c>
      <c r="K118" s="50">
        <v>0</v>
      </c>
      <c r="L118" s="76"/>
      <c r="M118" s="52"/>
    </row>
    <row r="119" spans="2:13" s="67" customFormat="1" ht="11.25" customHeight="1" x14ac:dyDescent="0.2">
      <c r="B119" s="59">
        <f t="shared" si="19"/>
        <v>44798</v>
      </c>
      <c r="C119" s="48">
        <f t="shared" si="20"/>
        <v>172038.9856828012</v>
      </c>
      <c r="D119" s="52">
        <v>0</v>
      </c>
      <c r="E119" s="38">
        <f t="shared" si="24"/>
        <v>172038.9856828012</v>
      </c>
      <c r="F119" s="38">
        <f t="shared" si="25"/>
        <v>0</v>
      </c>
      <c r="G119" s="53">
        <f t="shared" si="21"/>
        <v>0.15</v>
      </c>
      <c r="H119" s="52">
        <f t="shared" si="23"/>
        <v>2150.4873210350147</v>
      </c>
      <c r="I119" s="54">
        <f t="shared" si="22"/>
        <v>0.09</v>
      </c>
      <c r="J119" s="38">
        <f t="shared" si="26"/>
        <v>0</v>
      </c>
      <c r="K119" s="50">
        <v>0</v>
      </c>
      <c r="L119" s="76"/>
      <c r="M119" s="52"/>
    </row>
    <row r="120" spans="2:13" s="67" customFormat="1" ht="11.25" customHeight="1" x14ac:dyDescent="0.2">
      <c r="B120" s="59">
        <f t="shared" ref="B120:B183" si="27">EOMONTH(B119,0)+25</f>
        <v>44829</v>
      </c>
      <c r="C120" s="48">
        <f t="shared" si="20"/>
        <v>174163.24364726522</v>
      </c>
      <c r="D120" s="52">
        <v>0</v>
      </c>
      <c r="E120" s="38">
        <f t="shared" si="24"/>
        <v>174163.24364726522</v>
      </c>
      <c r="F120" s="38">
        <f t="shared" si="25"/>
        <v>0</v>
      </c>
      <c r="G120" s="53">
        <f t="shared" si="21"/>
        <v>0.15</v>
      </c>
      <c r="H120" s="52">
        <f t="shared" si="23"/>
        <v>2177.0405455908153</v>
      </c>
      <c r="I120" s="54">
        <f t="shared" si="22"/>
        <v>0.09</v>
      </c>
      <c r="J120" s="38">
        <f t="shared" si="26"/>
        <v>0</v>
      </c>
      <c r="K120" s="50">
        <v>0</v>
      </c>
      <c r="L120" s="76"/>
      <c r="M120" s="52"/>
    </row>
    <row r="121" spans="2:13" s="67" customFormat="1" ht="11.25" customHeight="1" x14ac:dyDescent="0.2">
      <c r="B121" s="59">
        <f t="shared" si="27"/>
        <v>44859</v>
      </c>
      <c r="C121" s="48">
        <f t="shared" si="20"/>
        <v>176313.73096830022</v>
      </c>
      <c r="D121" s="52">
        <v>0</v>
      </c>
      <c r="E121" s="38">
        <f t="shared" si="24"/>
        <v>176313.73096830022</v>
      </c>
      <c r="F121" s="38">
        <f t="shared" si="25"/>
        <v>0</v>
      </c>
      <c r="G121" s="53">
        <f t="shared" si="21"/>
        <v>0.15</v>
      </c>
      <c r="H121" s="52">
        <f t="shared" si="23"/>
        <v>2203.9216371037528</v>
      </c>
      <c r="I121" s="54">
        <f t="shared" si="22"/>
        <v>0.09</v>
      </c>
      <c r="J121" s="38">
        <f t="shared" si="26"/>
        <v>0</v>
      </c>
      <c r="K121" s="50">
        <v>0</v>
      </c>
      <c r="L121" s="76"/>
      <c r="M121" s="52"/>
    </row>
    <row r="122" spans="2:13" s="67" customFormat="1" ht="11.25" customHeight="1" x14ac:dyDescent="0.2">
      <c r="B122" s="59">
        <f t="shared" si="27"/>
        <v>44890</v>
      </c>
      <c r="C122" s="48">
        <f t="shared" si="20"/>
        <v>178490.77151389103</v>
      </c>
      <c r="D122" s="52">
        <v>0</v>
      </c>
      <c r="E122" s="38">
        <f t="shared" si="24"/>
        <v>178490.77151389103</v>
      </c>
      <c r="F122" s="38">
        <f t="shared" si="25"/>
        <v>0</v>
      </c>
      <c r="G122" s="53">
        <f t="shared" si="21"/>
        <v>0.15</v>
      </c>
      <c r="H122" s="52">
        <f t="shared" si="23"/>
        <v>2231.1346439236377</v>
      </c>
      <c r="I122" s="54">
        <f t="shared" si="22"/>
        <v>0.09</v>
      </c>
      <c r="J122" s="38">
        <f t="shared" si="26"/>
        <v>0</v>
      </c>
      <c r="K122" s="50">
        <v>0</v>
      </c>
      <c r="L122" s="76"/>
      <c r="M122" s="52"/>
    </row>
    <row r="123" spans="2:13" s="67" customFormat="1" ht="11.25" customHeight="1" x14ac:dyDescent="0.2">
      <c r="B123" s="59">
        <f t="shared" si="27"/>
        <v>44920</v>
      </c>
      <c r="C123" s="48">
        <f t="shared" si="20"/>
        <v>180694.69315099478</v>
      </c>
      <c r="D123" s="52">
        <v>0</v>
      </c>
      <c r="E123" s="38">
        <f t="shared" si="24"/>
        <v>180694.69315099478</v>
      </c>
      <c r="F123" s="38">
        <f t="shared" si="25"/>
        <v>0</v>
      </c>
      <c r="G123" s="53">
        <f t="shared" si="21"/>
        <v>0.15</v>
      </c>
      <c r="H123" s="52">
        <f t="shared" si="23"/>
        <v>2258.6836643874344</v>
      </c>
      <c r="I123" s="54">
        <f t="shared" si="22"/>
        <v>0.09</v>
      </c>
      <c r="J123" s="38">
        <f t="shared" si="26"/>
        <v>0</v>
      </c>
      <c r="K123" s="50">
        <v>0</v>
      </c>
      <c r="L123" s="76"/>
      <c r="M123" s="52"/>
    </row>
    <row r="124" spans="2:13" s="67" customFormat="1" ht="11.25" customHeight="1" x14ac:dyDescent="0.2">
      <c r="B124" s="59">
        <f t="shared" si="27"/>
        <v>44951</v>
      </c>
      <c r="C124" s="48">
        <f t="shared" si="20"/>
        <v>182925.82779491841</v>
      </c>
      <c r="D124" s="52">
        <v>0</v>
      </c>
      <c r="E124" s="38">
        <f t="shared" si="24"/>
        <v>182925.82779491841</v>
      </c>
      <c r="F124" s="38">
        <f t="shared" si="25"/>
        <v>0</v>
      </c>
      <c r="G124" s="53">
        <f t="shared" si="21"/>
        <v>0.15</v>
      </c>
      <c r="H124" s="52">
        <f t="shared" si="23"/>
        <v>2286.5728474364805</v>
      </c>
      <c r="I124" s="54">
        <f t="shared" si="22"/>
        <v>0.09</v>
      </c>
      <c r="J124" s="38">
        <f t="shared" si="26"/>
        <v>0</v>
      </c>
      <c r="K124" s="50">
        <v>0</v>
      </c>
      <c r="L124" s="76"/>
      <c r="M124" s="52"/>
    </row>
    <row r="125" spans="2:13" s="67" customFormat="1" ht="11.25" customHeight="1" x14ac:dyDescent="0.2">
      <c r="B125" s="59">
        <f t="shared" si="27"/>
        <v>44982</v>
      </c>
      <c r="C125" s="48">
        <f t="shared" ref="C125:C188" si="28">C124+H123-J123-K124</f>
        <v>185184.51145930585</v>
      </c>
      <c r="D125" s="52">
        <v>0</v>
      </c>
      <c r="E125" s="38">
        <f t="shared" si="24"/>
        <v>185184.51145930585</v>
      </c>
      <c r="F125" s="38">
        <f t="shared" si="25"/>
        <v>0</v>
      </c>
      <c r="G125" s="53">
        <f t="shared" si="21"/>
        <v>0.15</v>
      </c>
      <c r="H125" s="52">
        <f t="shared" si="23"/>
        <v>2314.8063932413229</v>
      </c>
      <c r="I125" s="54">
        <f t="shared" si="22"/>
        <v>0.09</v>
      </c>
      <c r="J125" s="38">
        <f t="shared" si="26"/>
        <v>0</v>
      </c>
      <c r="K125" s="50">
        <v>0</v>
      </c>
      <c r="L125" s="76"/>
      <c r="M125" s="52"/>
    </row>
    <row r="126" spans="2:13" s="67" customFormat="1" ht="11.25" customHeight="1" x14ac:dyDescent="0.2">
      <c r="B126" s="59">
        <f t="shared" si="27"/>
        <v>45010</v>
      </c>
      <c r="C126" s="48">
        <f t="shared" si="28"/>
        <v>187471.08430674233</v>
      </c>
      <c r="D126" s="52">
        <v>0</v>
      </c>
      <c r="E126" s="38">
        <f t="shared" si="24"/>
        <v>187471.08430674233</v>
      </c>
      <c r="F126" s="38">
        <f t="shared" si="25"/>
        <v>0</v>
      </c>
      <c r="G126" s="53">
        <f t="shared" si="21"/>
        <v>0.2</v>
      </c>
      <c r="H126" s="52">
        <f t="shared" si="23"/>
        <v>3124.518071779039</v>
      </c>
      <c r="I126" s="54">
        <f t="shared" si="22"/>
        <v>0.09</v>
      </c>
      <c r="J126" s="38">
        <f t="shared" si="26"/>
        <v>0</v>
      </c>
      <c r="K126" s="50">
        <v>0</v>
      </c>
      <c r="L126" s="76"/>
      <c r="M126" s="52"/>
    </row>
    <row r="127" spans="2:13" s="67" customFormat="1" ht="11.25" customHeight="1" x14ac:dyDescent="0.2">
      <c r="B127" s="59">
        <f t="shared" si="27"/>
        <v>45041</v>
      </c>
      <c r="C127" s="48">
        <f t="shared" si="28"/>
        <v>189785.89069998366</v>
      </c>
      <c r="D127" s="52">
        <v>0</v>
      </c>
      <c r="E127" s="38">
        <f t="shared" si="24"/>
        <v>189785.89069998366</v>
      </c>
      <c r="F127" s="38">
        <f t="shared" si="25"/>
        <v>0</v>
      </c>
      <c r="G127" s="53">
        <f t="shared" si="21"/>
        <v>0.2</v>
      </c>
      <c r="H127" s="52">
        <f t="shared" si="23"/>
        <v>3163.0981783330617</v>
      </c>
      <c r="I127" s="54">
        <f t="shared" si="22"/>
        <v>0.09</v>
      </c>
      <c r="J127" s="38">
        <f t="shared" si="26"/>
        <v>0</v>
      </c>
      <c r="K127" s="50">
        <v>0</v>
      </c>
      <c r="L127" s="76"/>
      <c r="M127" s="52"/>
    </row>
    <row r="128" spans="2:13" s="67" customFormat="1" ht="11.25" customHeight="1" x14ac:dyDescent="0.2">
      <c r="B128" s="59">
        <f t="shared" si="27"/>
        <v>45071</v>
      </c>
      <c r="C128" s="48">
        <f t="shared" si="28"/>
        <v>192910.40877176271</v>
      </c>
      <c r="D128" s="52">
        <v>0</v>
      </c>
      <c r="E128" s="38">
        <f t="shared" si="24"/>
        <v>192910.40877176271</v>
      </c>
      <c r="F128" s="38">
        <f t="shared" si="25"/>
        <v>0</v>
      </c>
      <c r="G128" s="53">
        <f t="shared" si="21"/>
        <v>0.2</v>
      </c>
      <c r="H128" s="52">
        <f t="shared" si="23"/>
        <v>3215.1734795293783</v>
      </c>
      <c r="I128" s="54">
        <f t="shared" si="22"/>
        <v>0.09</v>
      </c>
      <c r="J128" s="38">
        <f t="shared" si="26"/>
        <v>0</v>
      </c>
      <c r="K128" s="50">
        <v>0</v>
      </c>
      <c r="L128" s="76"/>
      <c r="M128" s="52"/>
    </row>
    <row r="129" spans="2:13" s="67" customFormat="1" ht="11.25" customHeight="1" x14ac:dyDescent="0.2">
      <c r="B129" s="59">
        <f t="shared" si="27"/>
        <v>45102</v>
      </c>
      <c r="C129" s="48">
        <f t="shared" si="28"/>
        <v>196073.50695009576</v>
      </c>
      <c r="D129" s="52">
        <v>0</v>
      </c>
      <c r="E129" s="38">
        <f t="shared" si="24"/>
        <v>196073.50695009576</v>
      </c>
      <c r="F129" s="38">
        <f t="shared" si="25"/>
        <v>0</v>
      </c>
      <c r="G129" s="53">
        <f t="shared" si="21"/>
        <v>0.2</v>
      </c>
      <c r="H129" s="52">
        <f t="shared" si="23"/>
        <v>3267.891782501596</v>
      </c>
      <c r="I129" s="54">
        <f t="shared" si="22"/>
        <v>0.09</v>
      </c>
      <c r="J129" s="38">
        <f t="shared" si="26"/>
        <v>0</v>
      </c>
      <c r="K129" s="50">
        <v>0</v>
      </c>
      <c r="L129" s="76"/>
      <c r="M129" s="52"/>
    </row>
    <row r="130" spans="2:13" s="67" customFormat="1" ht="11.25" customHeight="1" x14ac:dyDescent="0.2">
      <c r="B130" s="59">
        <f t="shared" si="27"/>
        <v>45132</v>
      </c>
      <c r="C130" s="48">
        <f t="shared" si="28"/>
        <v>199288.68042962515</v>
      </c>
      <c r="D130" s="52">
        <v>0</v>
      </c>
      <c r="E130" s="38">
        <f t="shared" si="24"/>
        <v>199288.68042962515</v>
      </c>
      <c r="F130" s="38">
        <f t="shared" si="25"/>
        <v>0</v>
      </c>
      <c r="G130" s="53">
        <f t="shared" si="21"/>
        <v>0.2</v>
      </c>
      <c r="H130" s="52">
        <f t="shared" si="23"/>
        <v>3321.4780071604196</v>
      </c>
      <c r="I130" s="54">
        <f t="shared" si="22"/>
        <v>0.09</v>
      </c>
      <c r="J130" s="38">
        <f t="shared" si="26"/>
        <v>0</v>
      </c>
      <c r="K130" s="50">
        <v>0</v>
      </c>
      <c r="L130" s="76"/>
      <c r="M130" s="52"/>
    </row>
    <row r="131" spans="2:13" s="67" customFormat="1" ht="11.25" customHeight="1" x14ac:dyDescent="0.2">
      <c r="B131" s="59">
        <f t="shared" si="27"/>
        <v>45163</v>
      </c>
      <c r="C131" s="48">
        <f t="shared" si="28"/>
        <v>202556.57221212675</v>
      </c>
      <c r="D131" s="52">
        <v>0</v>
      </c>
      <c r="E131" s="38">
        <f t="shared" si="24"/>
        <v>202556.57221212675</v>
      </c>
      <c r="F131" s="38">
        <f t="shared" si="25"/>
        <v>0</v>
      </c>
      <c r="G131" s="53">
        <f t="shared" si="21"/>
        <v>0.2</v>
      </c>
      <c r="H131" s="52">
        <f t="shared" si="23"/>
        <v>3375.9428702021128</v>
      </c>
      <c r="I131" s="54">
        <f t="shared" si="22"/>
        <v>0.09</v>
      </c>
      <c r="J131" s="38">
        <f t="shared" si="26"/>
        <v>0</v>
      </c>
      <c r="K131" s="50">
        <v>0</v>
      </c>
      <c r="L131" s="76"/>
      <c r="M131" s="52"/>
    </row>
    <row r="132" spans="2:13" s="67" customFormat="1" ht="11.25" customHeight="1" x14ac:dyDescent="0.2">
      <c r="B132" s="59">
        <f t="shared" si="27"/>
        <v>45194</v>
      </c>
      <c r="C132" s="48">
        <f t="shared" si="28"/>
        <v>205878.05021928716</v>
      </c>
      <c r="D132" s="52">
        <v>0</v>
      </c>
      <c r="E132" s="38">
        <f t="shared" si="24"/>
        <v>205878.05021928716</v>
      </c>
      <c r="F132" s="38">
        <f t="shared" si="25"/>
        <v>0</v>
      </c>
      <c r="G132" s="53">
        <f t="shared" si="21"/>
        <v>0.2</v>
      </c>
      <c r="H132" s="52">
        <f t="shared" si="23"/>
        <v>3431.3008369881195</v>
      </c>
      <c r="I132" s="54">
        <f t="shared" si="22"/>
        <v>0.09</v>
      </c>
      <c r="J132" s="38">
        <f t="shared" si="26"/>
        <v>0</v>
      </c>
      <c r="K132" s="50">
        <v>0</v>
      </c>
      <c r="L132" s="76"/>
      <c r="M132" s="52"/>
    </row>
    <row r="133" spans="2:13" s="67" customFormat="1" ht="11.25" customHeight="1" x14ac:dyDescent="0.2">
      <c r="B133" s="59">
        <f t="shared" si="27"/>
        <v>45224</v>
      </c>
      <c r="C133" s="48">
        <f t="shared" si="28"/>
        <v>209253.99308948929</v>
      </c>
      <c r="D133" s="52">
        <v>0</v>
      </c>
      <c r="E133" s="38">
        <f t="shared" si="24"/>
        <v>209253.99308948929</v>
      </c>
      <c r="F133" s="38">
        <f t="shared" si="25"/>
        <v>0</v>
      </c>
      <c r="G133" s="53">
        <f t="shared" si="21"/>
        <v>0.2</v>
      </c>
      <c r="H133" s="52">
        <f t="shared" si="23"/>
        <v>3487.5665514914881</v>
      </c>
      <c r="I133" s="54">
        <f t="shared" si="22"/>
        <v>0.09</v>
      </c>
      <c r="J133" s="38">
        <f t="shared" si="26"/>
        <v>0</v>
      </c>
      <c r="K133" s="50">
        <v>0</v>
      </c>
      <c r="L133" s="76"/>
      <c r="M133" s="52"/>
    </row>
    <row r="134" spans="2:13" s="67" customFormat="1" ht="11.25" customHeight="1" x14ac:dyDescent="0.2">
      <c r="B134" s="59">
        <f t="shared" si="27"/>
        <v>45255</v>
      </c>
      <c r="C134" s="48">
        <f t="shared" si="28"/>
        <v>212685.2939264774</v>
      </c>
      <c r="D134" s="52">
        <v>0</v>
      </c>
      <c r="E134" s="38">
        <f t="shared" si="24"/>
        <v>212685.2939264774</v>
      </c>
      <c r="F134" s="38">
        <f t="shared" si="25"/>
        <v>0</v>
      </c>
      <c r="G134" s="53">
        <f t="shared" si="21"/>
        <v>0.2</v>
      </c>
      <c r="H134" s="52">
        <f t="shared" si="23"/>
        <v>3544.7548987746241</v>
      </c>
      <c r="I134" s="54">
        <f t="shared" si="22"/>
        <v>0.09</v>
      </c>
      <c r="J134" s="38">
        <f t="shared" si="26"/>
        <v>0</v>
      </c>
      <c r="K134" s="50">
        <v>0</v>
      </c>
      <c r="L134" s="76"/>
      <c r="M134" s="52"/>
    </row>
    <row r="135" spans="2:13" s="67" customFormat="1" ht="11.25" customHeight="1" x14ac:dyDescent="0.2">
      <c r="B135" s="59">
        <f t="shared" si="27"/>
        <v>45285</v>
      </c>
      <c r="C135" s="48">
        <f t="shared" si="28"/>
        <v>216172.8604779689</v>
      </c>
      <c r="D135" s="52">
        <v>0</v>
      </c>
      <c r="E135" s="38">
        <f t="shared" si="24"/>
        <v>216172.8604779689</v>
      </c>
      <c r="F135" s="38">
        <f t="shared" si="25"/>
        <v>0</v>
      </c>
      <c r="G135" s="53">
        <f t="shared" si="21"/>
        <v>0.2</v>
      </c>
      <c r="H135" s="52">
        <f t="shared" si="23"/>
        <v>3602.8810079661489</v>
      </c>
      <c r="I135" s="54">
        <f t="shared" si="22"/>
        <v>0.09</v>
      </c>
      <c r="J135" s="38">
        <f t="shared" si="26"/>
        <v>0</v>
      </c>
      <c r="K135" s="50">
        <v>0</v>
      </c>
      <c r="L135" s="76"/>
      <c r="M135" s="52"/>
    </row>
    <row r="136" spans="2:13" s="67" customFormat="1" ht="11.25" customHeight="1" x14ac:dyDescent="0.2">
      <c r="B136" s="59">
        <f t="shared" si="27"/>
        <v>45316</v>
      </c>
      <c r="C136" s="48">
        <f t="shared" si="28"/>
        <v>219717.61537674352</v>
      </c>
      <c r="D136" s="52">
        <v>0</v>
      </c>
      <c r="E136" s="38">
        <f t="shared" si="24"/>
        <v>219717.61537674352</v>
      </c>
      <c r="F136" s="38">
        <f t="shared" si="25"/>
        <v>0</v>
      </c>
      <c r="G136" s="53">
        <f t="shared" si="21"/>
        <v>0.2</v>
      </c>
      <c r="H136" s="52">
        <f t="shared" si="23"/>
        <v>3661.9602562790587</v>
      </c>
      <c r="I136" s="54">
        <f t="shared" si="22"/>
        <v>0.09</v>
      </c>
      <c r="J136" s="38">
        <f t="shared" si="26"/>
        <v>0</v>
      </c>
      <c r="K136" s="50">
        <v>0</v>
      </c>
      <c r="L136" s="76"/>
      <c r="M136" s="52"/>
    </row>
    <row r="137" spans="2:13" s="67" customFormat="1" ht="11.25" customHeight="1" x14ac:dyDescent="0.2">
      <c r="B137" s="59">
        <f t="shared" si="27"/>
        <v>45347</v>
      </c>
      <c r="C137" s="48">
        <f t="shared" si="28"/>
        <v>223320.49638470967</v>
      </c>
      <c r="D137" s="52">
        <v>0</v>
      </c>
      <c r="E137" s="38">
        <f t="shared" si="24"/>
        <v>223320.49638470967</v>
      </c>
      <c r="F137" s="38">
        <f t="shared" si="25"/>
        <v>0</v>
      </c>
      <c r="G137" s="53">
        <f t="shared" si="21"/>
        <v>0.2</v>
      </c>
      <c r="H137" s="52">
        <f t="shared" si="23"/>
        <v>3722.0082730784948</v>
      </c>
      <c r="I137" s="54">
        <f t="shared" si="22"/>
        <v>0.09</v>
      </c>
      <c r="J137" s="38">
        <f t="shared" si="26"/>
        <v>0</v>
      </c>
      <c r="K137" s="50">
        <v>0</v>
      </c>
      <c r="L137" s="76"/>
      <c r="M137" s="52"/>
    </row>
    <row r="138" spans="2:13" s="67" customFormat="1" ht="11.25" customHeight="1" x14ac:dyDescent="0.2">
      <c r="B138" s="59">
        <f t="shared" si="27"/>
        <v>45376</v>
      </c>
      <c r="C138" s="48">
        <f t="shared" si="28"/>
        <v>226982.45664098873</v>
      </c>
      <c r="D138" s="52">
        <v>0</v>
      </c>
      <c r="E138" s="38">
        <f t="shared" si="24"/>
        <v>226982.45664098873</v>
      </c>
      <c r="F138" s="38">
        <f t="shared" si="25"/>
        <v>0</v>
      </c>
      <c r="G138" s="53">
        <f t="shared" si="21"/>
        <v>0.2</v>
      </c>
      <c r="H138" s="52">
        <f t="shared" si="23"/>
        <v>3783.040944016479</v>
      </c>
      <c r="I138" s="54">
        <f t="shared" si="22"/>
        <v>0.09</v>
      </c>
      <c r="J138" s="38">
        <f t="shared" si="26"/>
        <v>0</v>
      </c>
      <c r="K138" s="50">
        <v>0</v>
      </c>
      <c r="L138" s="76"/>
      <c r="M138" s="52"/>
    </row>
    <row r="139" spans="2:13" s="67" customFormat="1" ht="11.25" customHeight="1" x14ac:dyDescent="0.2">
      <c r="B139" s="59">
        <f t="shared" si="27"/>
        <v>45407</v>
      </c>
      <c r="C139" s="48">
        <f t="shared" si="28"/>
        <v>230704.46491406724</v>
      </c>
      <c r="D139" s="52">
        <v>0</v>
      </c>
      <c r="E139" s="38">
        <f t="shared" si="24"/>
        <v>230704.46491406724</v>
      </c>
      <c r="F139" s="38">
        <f t="shared" si="25"/>
        <v>0</v>
      </c>
      <c r="G139" s="53">
        <f t="shared" si="21"/>
        <v>0.2</v>
      </c>
      <c r="H139" s="52">
        <f t="shared" si="23"/>
        <v>3845.0744152344541</v>
      </c>
      <c r="I139" s="54">
        <f t="shared" si="22"/>
        <v>0.09</v>
      </c>
      <c r="J139" s="38">
        <f t="shared" si="26"/>
        <v>0</v>
      </c>
      <c r="K139" s="50">
        <v>0</v>
      </c>
      <c r="L139" s="76"/>
      <c r="M139" s="52"/>
    </row>
    <row r="140" spans="2:13" s="67" customFormat="1" ht="11.25" customHeight="1" x14ac:dyDescent="0.2">
      <c r="B140" s="59">
        <f t="shared" si="27"/>
        <v>45437</v>
      </c>
      <c r="C140" s="48">
        <f t="shared" si="28"/>
        <v>234487.50585808372</v>
      </c>
      <c r="D140" s="52">
        <v>0</v>
      </c>
      <c r="E140" s="38">
        <f t="shared" si="24"/>
        <v>234487.50585808372</v>
      </c>
      <c r="F140" s="38">
        <f t="shared" si="25"/>
        <v>0</v>
      </c>
      <c r="G140" s="53">
        <f t="shared" si="21"/>
        <v>0.2</v>
      </c>
      <c r="H140" s="52">
        <f t="shared" si="23"/>
        <v>3908.1250976347292</v>
      </c>
      <c r="I140" s="54">
        <f t="shared" si="22"/>
        <v>0.09</v>
      </c>
      <c r="J140" s="38">
        <f t="shared" si="26"/>
        <v>0</v>
      </c>
      <c r="K140" s="50">
        <v>0</v>
      </c>
      <c r="L140" s="76"/>
      <c r="M140" s="52"/>
    </row>
    <row r="141" spans="2:13" s="67" customFormat="1" ht="11.25" customHeight="1" x14ac:dyDescent="0.2">
      <c r="B141" s="59">
        <f t="shared" si="27"/>
        <v>45468</v>
      </c>
      <c r="C141" s="48">
        <f t="shared" si="28"/>
        <v>238332.58027331816</v>
      </c>
      <c r="D141" s="52">
        <v>0</v>
      </c>
      <c r="E141" s="38">
        <f t="shared" si="24"/>
        <v>238332.58027331816</v>
      </c>
      <c r="F141" s="38">
        <f t="shared" si="25"/>
        <v>0</v>
      </c>
      <c r="G141" s="53">
        <f t="shared" si="21"/>
        <v>0.2</v>
      </c>
      <c r="H141" s="52">
        <f t="shared" si="23"/>
        <v>3972.2096712219695</v>
      </c>
      <c r="I141" s="54">
        <f t="shared" si="22"/>
        <v>0.09</v>
      </c>
      <c r="J141" s="38">
        <f t="shared" si="26"/>
        <v>0</v>
      </c>
      <c r="K141" s="50">
        <v>0</v>
      </c>
      <c r="L141" s="76"/>
      <c r="M141" s="52"/>
    </row>
    <row r="142" spans="2:13" s="67" customFormat="1" ht="11.25" customHeight="1" x14ac:dyDescent="0.2">
      <c r="B142" s="59">
        <f t="shared" si="27"/>
        <v>45498</v>
      </c>
      <c r="C142" s="48">
        <f t="shared" si="28"/>
        <v>242240.7053709529</v>
      </c>
      <c r="D142" s="52">
        <v>0</v>
      </c>
      <c r="E142" s="38">
        <f t="shared" si="24"/>
        <v>242240.7053709529</v>
      </c>
      <c r="F142" s="38">
        <f t="shared" si="25"/>
        <v>0</v>
      </c>
      <c r="G142" s="53">
        <f t="shared" si="21"/>
        <v>0.2</v>
      </c>
      <c r="H142" s="52">
        <f t="shared" si="23"/>
        <v>4037.3450895158821</v>
      </c>
      <c r="I142" s="54">
        <f t="shared" si="22"/>
        <v>0.09</v>
      </c>
      <c r="J142" s="38">
        <f t="shared" si="26"/>
        <v>0</v>
      </c>
      <c r="K142" s="50">
        <v>0</v>
      </c>
      <c r="L142" s="76"/>
      <c r="M142" s="52"/>
    </row>
    <row r="143" spans="2:13" s="67" customFormat="1" ht="11.25" customHeight="1" x14ac:dyDescent="0.2">
      <c r="B143" s="59">
        <f t="shared" si="27"/>
        <v>45529</v>
      </c>
      <c r="C143" s="48">
        <f t="shared" si="28"/>
        <v>246212.91504217486</v>
      </c>
      <c r="D143" s="52">
        <v>0</v>
      </c>
      <c r="E143" s="38">
        <f t="shared" si="24"/>
        <v>246212.91504217486</v>
      </c>
      <c r="F143" s="38">
        <f t="shared" si="25"/>
        <v>0</v>
      </c>
      <c r="G143" s="53">
        <f t="shared" si="21"/>
        <v>0.2</v>
      </c>
      <c r="H143" s="52">
        <f t="shared" si="23"/>
        <v>4103.548584036248</v>
      </c>
      <c r="I143" s="54">
        <f t="shared" si="22"/>
        <v>0.09</v>
      </c>
      <c r="J143" s="38">
        <f t="shared" si="26"/>
        <v>0</v>
      </c>
      <c r="K143" s="50">
        <v>0</v>
      </c>
      <c r="L143" s="76"/>
      <c r="M143" s="52"/>
    </row>
    <row r="144" spans="2:13" s="67" customFormat="1" ht="11.25" customHeight="1" x14ac:dyDescent="0.2">
      <c r="B144" s="59">
        <f t="shared" si="27"/>
        <v>45560</v>
      </c>
      <c r="C144" s="48">
        <f t="shared" si="28"/>
        <v>250250.26013169074</v>
      </c>
      <c r="D144" s="52">
        <v>0</v>
      </c>
      <c r="E144" s="38">
        <f t="shared" si="24"/>
        <v>250250.26013169074</v>
      </c>
      <c r="F144" s="38">
        <f t="shared" si="25"/>
        <v>0</v>
      </c>
      <c r="G144" s="53">
        <f t="shared" si="21"/>
        <v>0.2</v>
      </c>
      <c r="H144" s="52">
        <f t="shared" si="23"/>
        <v>4170.8376688615117</v>
      </c>
      <c r="I144" s="54">
        <f t="shared" si="22"/>
        <v>0.09</v>
      </c>
      <c r="J144" s="38">
        <f t="shared" si="26"/>
        <v>0</v>
      </c>
      <c r="K144" s="50">
        <v>0</v>
      </c>
      <c r="L144" s="76"/>
      <c r="M144" s="52"/>
    </row>
    <row r="145" spans="2:13" s="67" customFormat="1" ht="11.25" customHeight="1" x14ac:dyDescent="0.2">
      <c r="B145" s="59">
        <f t="shared" si="27"/>
        <v>45590</v>
      </c>
      <c r="C145" s="48">
        <f t="shared" si="28"/>
        <v>254353.80871572698</v>
      </c>
      <c r="D145" s="52">
        <v>0</v>
      </c>
      <c r="E145" s="38">
        <f t="shared" si="24"/>
        <v>254353.80871572698</v>
      </c>
      <c r="F145" s="38">
        <f t="shared" si="25"/>
        <v>0</v>
      </c>
      <c r="G145" s="53">
        <f t="shared" si="21"/>
        <v>0.2</v>
      </c>
      <c r="H145" s="52">
        <f t="shared" si="23"/>
        <v>4239.2301452621168</v>
      </c>
      <c r="I145" s="54">
        <f t="shared" si="22"/>
        <v>0.09</v>
      </c>
      <c r="J145" s="38">
        <f t="shared" si="26"/>
        <v>0</v>
      </c>
      <c r="K145" s="50">
        <v>0</v>
      </c>
      <c r="L145" s="76"/>
      <c r="M145" s="52"/>
    </row>
    <row r="146" spans="2:13" s="67" customFormat="1" ht="11.25" customHeight="1" x14ac:dyDescent="0.2">
      <c r="B146" s="59">
        <f t="shared" si="27"/>
        <v>45621</v>
      </c>
      <c r="C146" s="48">
        <f t="shared" si="28"/>
        <v>258524.6463845885</v>
      </c>
      <c r="D146" s="52">
        <v>0</v>
      </c>
      <c r="E146" s="38">
        <f t="shared" si="24"/>
        <v>258524.6463845885</v>
      </c>
      <c r="F146" s="38">
        <f t="shared" si="25"/>
        <v>0</v>
      </c>
      <c r="G146" s="53">
        <f t="shared" si="21"/>
        <v>0.2</v>
      </c>
      <c r="H146" s="52">
        <f t="shared" si="23"/>
        <v>4308.7441064098084</v>
      </c>
      <c r="I146" s="54">
        <f t="shared" si="22"/>
        <v>0.09</v>
      </c>
      <c r="J146" s="38">
        <f t="shared" si="26"/>
        <v>0</v>
      </c>
      <c r="K146" s="50">
        <v>0</v>
      </c>
      <c r="L146" s="76"/>
      <c r="M146" s="52"/>
    </row>
    <row r="147" spans="2:13" s="67" customFormat="1" ht="11.25" customHeight="1" x14ac:dyDescent="0.2">
      <c r="B147" s="59">
        <f t="shared" si="27"/>
        <v>45651</v>
      </c>
      <c r="C147" s="48">
        <f t="shared" si="28"/>
        <v>262763.87652985059</v>
      </c>
      <c r="D147" s="52">
        <v>0</v>
      </c>
      <c r="E147" s="38">
        <f t="shared" si="24"/>
        <v>262763.87652985059</v>
      </c>
      <c r="F147" s="38">
        <f t="shared" si="25"/>
        <v>0</v>
      </c>
      <c r="G147" s="53">
        <f t="shared" ref="G147:G210" si="29">IF(B148&lt;$E$7,$C$7,IF(AND(B148&lt;$E$8,B148&gt;$D$8),$C$8,IF(AND(B148&lt;$E$9,B148&gt;$D$9),$C$9,$C$10)))</f>
        <v>0.2</v>
      </c>
      <c r="H147" s="52">
        <f t="shared" si="23"/>
        <v>4379.397942164177</v>
      </c>
      <c r="I147" s="54">
        <f t="shared" ref="I147:I210" si="30">IF(B148&lt;$E$12,$C$12,$C$13)</f>
        <v>0.09</v>
      </c>
      <c r="J147" s="38">
        <f t="shared" si="26"/>
        <v>0</v>
      </c>
      <c r="K147" s="50">
        <v>0</v>
      </c>
      <c r="L147" s="76"/>
      <c r="M147" s="52"/>
    </row>
    <row r="148" spans="2:13" s="67" customFormat="1" ht="11.25" customHeight="1" x14ac:dyDescent="0.2">
      <c r="B148" s="59">
        <f t="shared" si="27"/>
        <v>45682</v>
      </c>
      <c r="C148" s="48">
        <f t="shared" si="28"/>
        <v>267072.62063626037</v>
      </c>
      <c r="D148" s="52">
        <v>0</v>
      </c>
      <c r="E148" s="38">
        <f t="shared" si="24"/>
        <v>267072.62063626037</v>
      </c>
      <c r="F148" s="38">
        <f t="shared" si="25"/>
        <v>0</v>
      </c>
      <c r="G148" s="53">
        <f t="shared" si="29"/>
        <v>0.2</v>
      </c>
      <c r="H148" s="52">
        <f t="shared" ref="H148:H211" si="31">E148*G148*30/360</f>
        <v>4451.2103439376733</v>
      </c>
      <c r="I148" s="54">
        <f t="shared" si="30"/>
        <v>0.09</v>
      </c>
      <c r="J148" s="38">
        <f t="shared" si="26"/>
        <v>0</v>
      </c>
      <c r="K148" s="50">
        <v>0</v>
      </c>
      <c r="L148" s="76"/>
      <c r="M148" s="52"/>
    </row>
    <row r="149" spans="2:13" s="67" customFormat="1" ht="11.25" customHeight="1" x14ac:dyDescent="0.2">
      <c r="B149" s="59">
        <f t="shared" si="27"/>
        <v>45713</v>
      </c>
      <c r="C149" s="48">
        <f t="shared" si="28"/>
        <v>271452.01857842453</v>
      </c>
      <c r="D149" s="52">
        <v>0</v>
      </c>
      <c r="E149" s="38">
        <f t="shared" ref="E149:E212" si="32">IF(C149&gt;D149,C149-D149,0)</f>
        <v>271452.01857842453</v>
      </c>
      <c r="F149" s="38">
        <f t="shared" ref="F149:F212" si="33">IF(D149&gt;C149,D149-C149,0)</f>
        <v>0</v>
      </c>
      <c r="G149" s="53">
        <f t="shared" si="29"/>
        <v>0.2</v>
      </c>
      <c r="H149" s="52">
        <f t="shared" si="31"/>
        <v>4524.2003096404087</v>
      </c>
      <c r="I149" s="54">
        <f t="shared" si="30"/>
        <v>0.09</v>
      </c>
      <c r="J149" s="38">
        <f t="shared" si="26"/>
        <v>0</v>
      </c>
      <c r="K149" s="50">
        <v>0</v>
      </c>
      <c r="L149" s="76"/>
      <c r="M149" s="52"/>
    </row>
    <row r="150" spans="2:13" s="67" customFormat="1" ht="11.25" customHeight="1" x14ac:dyDescent="0.2">
      <c r="B150" s="59">
        <f t="shared" si="27"/>
        <v>45741</v>
      </c>
      <c r="C150" s="48">
        <f t="shared" si="28"/>
        <v>275903.22892236221</v>
      </c>
      <c r="D150" s="52">
        <v>0</v>
      </c>
      <c r="E150" s="38">
        <f t="shared" si="32"/>
        <v>275903.22892236221</v>
      </c>
      <c r="F150" s="38">
        <f t="shared" si="33"/>
        <v>0</v>
      </c>
      <c r="G150" s="53">
        <f t="shared" si="29"/>
        <v>0.2</v>
      </c>
      <c r="H150" s="52">
        <f t="shared" si="31"/>
        <v>4598.3871487060369</v>
      </c>
      <c r="I150" s="54">
        <f t="shared" si="30"/>
        <v>0.09</v>
      </c>
      <c r="J150" s="38">
        <f t="shared" si="26"/>
        <v>0</v>
      </c>
      <c r="K150" s="50">
        <v>0</v>
      </c>
      <c r="L150" s="76"/>
      <c r="M150" s="52"/>
    </row>
    <row r="151" spans="2:13" s="67" customFormat="1" ht="11.25" customHeight="1" x14ac:dyDescent="0.2">
      <c r="B151" s="59">
        <f t="shared" si="27"/>
        <v>45772</v>
      </c>
      <c r="C151" s="48">
        <f t="shared" si="28"/>
        <v>280427.42923200264</v>
      </c>
      <c r="D151" s="52">
        <v>0</v>
      </c>
      <c r="E151" s="38">
        <f t="shared" si="32"/>
        <v>280427.42923200264</v>
      </c>
      <c r="F151" s="38">
        <f t="shared" si="33"/>
        <v>0</v>
      </c>
      <c r="G151" s="53">
        <f t="shared" si="29"/>
        <v>0.2</v>
      </c>
      <c r="H151" s="52">
        <f t="shared" si="31"/>
        <v>4673.7904872000445</v>
      </c>
      <c r="I151" s="54">
        <f t="shared" si="30"/>
        <v>0.09</v>
      </c>
      <c r="J151" s="38">
        <f t="shared" si="26"/>
        <v>0</v>
      </c>
      <c r="K151" s="50">
        <v>0</v>
      </c>
      <c r="L151" s="76"/>
      <c r="M151" s="52"/>
    </row>
    <row r="152" spans="2:13" s="67" customFormat="1" ht="11.25" customHeight="1" x14ac:dyDescent="0.2">
      <c r="B152" s="59">
        <f t="shared" si="27"/>
        <v>45802</v>
      </c>
      <c r="C152" s="48">
        <f t="shared" si="28"/>
        <v>285025.81638070865</v>
      </c>
      <c r="D152" s="52">
        <v>0</v>
      </c>
      <c r="E152" s="38">
        <f t="shared" si="32"/>
        <v>285025.81638070865</v>
      </c>
      <c r="F152" s="38">
        <f t="shared" si="33"/>
        <v>0</v>
      </c>
      <c r="G152" s="53">
        <f t="shared" si="29"/>
        <v>0.2</v>
      </c>
      <c r="H152" s="52">
        <f t="shared" si="31"/>
        <v>4750.4302730118116</v>
      </c>
      <c r="I152" s="54">
        <f t="shared" si="30"/>
        <v>0.09</v>
      </c>
      <c r="J152" s="38">
        <f t="shared" si="26"/>
        <v>0</v>
      </c>
      <c r="K152" s="50">
        <v>0</v>
      </c>
      <c r="L152" s="76"/>
      <c r="M152" s="52"/>
    </row>
    <row r="153" spans="2:13" s="67" customFormat="1" ht="11.25" customHeight="1" x14ac:dyDescent="0.2">
      <c r="B153" s="59">
        <f t="shared" si="27"/>
        <v>45833</v>
      </c>
      <c r="C153" s="48">
        <f t="shared" si="28"/>
        <v>289699.60686790867</v>
      </c>
      <c r="D153" s="52">
        <v>0</v>
      </c>
      <c r="E153" s="38">
        <f t="shared" si="32"/>
        <v>289699.60686790867</v>
      </c>
      <c r="F153" s="38">
        <f t="shared" si="33"/>
        <v>0</v>
      </c>
      <c r="G153" s="53">
        <f t="shared" si="29"/>
        <v>0.2</v>
      </c>
      <c r="H153" s="52">
        <f t="shared" si="31"/>
        <v>4828.3267811318119</v>
      </c>
      <c r="I153" s="54">
        <f t="shared" si="30"/>
        <v>0.09</v>
      </c>
      <c r="J153" s="38">
        <f t="shared" si="26"/>
        <v>0</v>
      </c>
      <c r="K153" s="50">
        <v>0</v>
      </c>
      <c r="L153" s="76"/>
      <c r="M153" s="52"/>
    </row>
    <row r="154" spans="2:13" s="67" customFormat="1" ht="11.25" customHeight="1" x14ac:dyDescent="0.2">
      <c r="B154" s="59">
        <f t="shared" si="27"/>
        <v>45863</v>
      </c>
      <c r="C154" s="48">
        <f t="shared" si="28"/>
        <v>294450.03714092047</v>
      </c>
      <c r="D154" s="52">
        <v>0</v>
      </c>
      <c r="E154" s="38">
        <f t="shared" si="32"/>
        <v>294450.03714092047</v>
      </c>
      <c r="F154" s="38">
        <f t="shared" si="33"/>
        <v>0</v>
      </c>
      <c r="G154" s="53">
        <f t="shared" si="29"/>
        <v>0.2</v>
      </c>
      <c r="H154" s="52">
        <f t="shared" si="31"/>
        <v>4907.5006190153408</v>
      </c>
      <c r="I154" s="54">
        <f t="shared" si="30"/>
        <v>0.09</v>
      </c>
      <c r="J154" s="38">
        <f t="shared" ref="J154:J217" si="34">F154*I154*30/360</f>
        <v>0</v>
      </c>
      <c r="K154" s="50">
        <v>0</v>
      </c>
      <c r="L154" s="76"/>
      <c r="M154" s="52"/>
    </row>
    <row r="155" spans="2:13" s="67" customFormat="1" ht="11.25" customHeight="1" x14ac:dyDescent="0.2">
      <c r="B155" s="59">
        <f t="shared" si="27"/>
        <v>45894</v>
      </c>
      <c r="C155" s="48">
        <f t="shared" si="28"/>
        <v>299278.36392205226</v>
      </c>
      <c r="D155" s="52">
        <v>0</v>
      </c>
      <c r="E155" s="38">
        <f t="shared" si="32"/>
        <v>299278.36392205226</v>
      </c>
      <c r="F155" s="38">
        <f t="shared" si="33"/>
        <v>0</v>
      </c>
      <c r="G155" s="53">
        <f t="shared" si="29"/>
        <v>0.2</v>
      </c>
      <c r="H155" s="52">
        <f t="shared" si="31"/>
        <v>4987.9727320342045</v>
      </c>
      <c r="I155" s="54">
        <f t="shared" si="30"/>
        <v>0.09</v>
      </c>
      <c r="J155" s="38">
        <f t="shared" si="34"/>
        <v>0</v>
      </c>
      <c r="K155" s="50">
        <v>0</v>
      </c>
      <c r="L155" s="76"/>
      <c r="M155" s="52"/>
    </row>
    <row r="156" spans="2:13" s="67" customFormat="1" ht="11.25" customHeight="1" x14ac:dyDescent="0.2">
      <c r="B156" s="59">
        <f t="shared" si="27"/>
        <v>45925</v>
      </c>
      <c r="C156" s="48">
        <f t="shared" si="28"/>
        <v>304185.86454106763</v>
      </c>
      <c r="D156" s="52">
        <v>0</v>
      </c>
      <c r="E156" s="38">
        <f t="shared" si="32"/>
        <v>304185.86454106763</v>
      </c>
      <c r="F156" s="38">
        <f t="shared" si="33"/>
        <v>0</v>
      </c>
      <c r="G156" s="53">
        <f t="shared" si="29"/>
        <v>0.2</v>
      </c>
      <c r="H156" s="52">
        <f t="shared" si="31"/>
        <v>5069.7644090177937</v>
      </c>
      <c r="I156" s="54">
        <f t="shared" si="30"/>
        <v>0.09</v>
      </c>
      <c r="J156" s="38">
        <f t="shared" si="34"/>
        <v>0</v>
      </c>
      <c r="K156" s="50">
        <v>0</v>
      </c>
      <c r="L156" s="76"/>
      <c r="M156" s="52"/>
    </row>
    <row r="157" spans="2:13" s="67" customFormat="1" ht="11.25" customHeight="1" x14ac:dyDescent="0.2">
      <c r="B157" s="59">
        <f t="shared" si="27"/>
        <v>45955</v>
      </c>
      <c r="C157" s="48">
        <f t="shared" si="28"/>
        <v>309173.83727310185</v>
      </c>
      <c r="D157" s="52">
        <v>0</v>
      </c>
      <c r="E157" s="38">
        <f t="shared" si="32"/>
        <v>309173.83727310185</v>
      </c>
      <c r="F157" s="38">
        <f t="shared" si="33"/>
        <v>0</v>
      </c>
      <c r="G157" s="53">
        <f t="shared" si="29"/>
        <v>0.2</v>
      </c>
      <c r="H157" s="52">
        <f t="shared" si="31"/>
        <v>5152.8972878850309</v>
      </c>
      <c r="I157" s="54">
        <f t="shared" si="30"/>
        <v>0.09</v>
      </c>
      <c r="J157" s="38">
        <f t="shared" si="34"/>
        <v>0</v>
      </c>
      <c r="K157" s="50">
        <v>0</v>
      </c>
      <c r="L157" s="76"/>
      <c r="M157" s="52"/>
    </row>
    <row r="158" spans="2:13" s="67" customFormat="1" ht="11.25" customHeight="1" x14ac:dyDescent="0.2">
      <c r="B158" s="59">
        <f t="shared" si="27"/>
        <v>45986</v>
      </c>
      <c r="C158" s="48">
        <f t="shared" si="28"/>
        <v>314243.60168211965</v>
      </c>
      <c r="D158" s="52">
        <v>0</v>
      </c>
      <c r="E158" s="38">
        <f t="shared" si="32"/>
        <v>314243.60168211965</v>
      </c>
      <c r="F158" s="38">
        <f t="shared" si="33"/>
        <v>0</v>
      </c>
      <c r="G158" s="53">
        <f t="shared" si="29"/>
        <v>0.2</v>
      </c>
      <c r="H158" s="52">
        <f t="shared" si="31"/>
        <v>5237.3933613686613</v>
      </c>
      <c r="I158" s="54">
        <f t="shared" si="30"/>
        <v>0.09</v>
      </c>
      <c r="J158" s="38">
        <f t="shared" si="34"/>
        <v>0</v>
      </c>
      <c r="K158" s="50">
        <v>0</v>
      </c>
      <c r="L158" s="76"/>
      <c r="M158" s="52"/>
    </row>
    <row r="159" spans="2:13" s="67" customFormat="1" ht="11.25" customHeight="1" x14ac:dyDescent="0.2">
      <c r="B159" s="59">
        <f t="shared" si="27"/>
        <v>46016</v>
      </c>
      <c r="C159" s="48">
        <f t="shared" si="28"/>
        <v>319396.49897000467</v>
      </c>
      <c r="D159" s="52">
        <v>0</v>
      </c>
      <c r="E159" s="38">
        <f t="shared" si="32"/>
        <v>319396.49897000467</v>
      </c>
      <c r="F159" s="38">
        <f t="shared" si="33"/>
        <v>0</v>
      </c>
      <c r="G159" s="53">
        <f t="shared" si="29"/>
        <v>0.2</v>
      </c>
      <c r="H159" s="52">
        <f t="shared" si="31"/>
        <v>5323.2749828334117</v>
      </c>
      <c r="I159" s="54">
        <f t="shared" si="30"/>
        <v>0.09</v>
      </c>
      <c r="J159" s="38">
        <f t="shared" si="34"/>
        <v>0</v>
      </c>
      <c r="K159" s="50">
        <v>0</v>
      </c>
      <c r="L159" s="76"/>
      <c r="M159" s="52"/>
    </row>
    <row r="160" spans="2:13" s="67" customFormat="1" ht="11.25" customHeight="1" x14ac:dyDescent="0.2">
      <c r="B160" s="59">
        <f t="shared" si="27"/>
        <v>46047</v>
      </c>
      <c r="C160" s="48">
        <f t="shared" si="28"/>
        <v>324633.89233137335</v>
      </c>
      <c r="D160" s="52">
        <v>0</v>
      </c>
      <c r="E160" s="38">
        <f t="shared" si="32"/>
        <v>324633.89233137335</v>
      </c>
      <c r="F160" s="38">
        <f t="shared" si="33"/>
        <v>0</v>
      </c>
      <c r="G160" s="53">
        <f t="shared" si="29"/>
        <v>0.2</v>
      </c>
      <c r="H160" s="52">
        <f t="shared" si="31"/>
        <v>5410.5648721895559</v>
      </c>
      <c r="I160" s="54">
        <f t="shared" si="30"/>
        <v>0.09</v>
      </c>
      <c r="J160" s="38">
        <f t="shared" si="34"/>
        <v>0</v>
      </c>
      <c r="K160" s="50">
        <v>0</v>
      </c>
      <c r="L160" s="76"/>
      <c r="M160" s="52"/>
    </row>
    <row r="161" spans="2:13" s="67" customFormat="1" ht="11.25" customHeight="1" x14ac:dyDescent="0.2">
      <c r="B161" s="59">
        <f t="shared" si="27"/>
        <v>46078</v>
      </c>
      <c r="C161" s="48">
        <f t="shared" si="28"/>
        <v>329957.16731420677</v>
      </c>
      <c r="D161" s="52">
        <v>0</v>
      </c>
      <c r="E161" s="38">
        <f t="shared" si="32"/>
        <v>329957.16731420677</v>
      </c>
      <c r="F161" s="38">
        <f t="shared" si="33"/>
        <v>0</v>
      </c>
      <c r="G161" s="53">
        <f t="shared" si="29"/>
        <v>0.2</v>
      </c>
      <c r="H161" s="52">
        <f t="shared" si="31"/>
        <v>5499.2861219034476</v>
      </c>
      <c r="I161" s="54">
        <f t="shared" si="30"/>
        <v>0.09</v>
      </c>
      <c r="J161" s="38">
        <f t="shared" si="34"/>
        <v>0</v>
      </c>
      <c r="K161" s="50">
        <v>0</v>
      </c>
      <c r="L161" s="76"/>
      <c r="M161" s="52"/>
    </row>
    <row r="162" spans="2:13" s="67" customFormat="1" ht="11.25" customHeight="1" x14ac:dyDescent="0.2">
      <c r="B162" s="59">
        <f t="shared" si="27"/>
        <v>46106</v>
      </c>
      <c r="C162" s="48">
        <f t="shared" si="28"/>
        <v>335367.73218639632</v>
      </c>
      <c r="D162" s="52">
        <v>0</v>
      </c>
      <c r="E162" s="38">
        <f t="shared" si="32"/>
        <v>335367.73218639632</v>
      </c>
      <c r="F162" s="38">
        <f t="shared" si="33"/>
        <v>0</v>
      </c>
      <c r="G162" s="53">
        <f t="shared" si="29"/>
        <v>0.2</v>
      </c>
      <c r="H162" s="52">
        <f t="shared" si="31"/>
        <v>5589.4622031066046</v>
      </c>
      <c r="I162" s="54">
        <f t="shared" si="30"/>
        <v>0.09</v>
      </c>
      <c r="J162" s="38">
        <f t="shared" si="34"/>
        <v>0</v>
      </c>
      <c r="K162" s="50">
        <v>0</v>
      </c>
      <c r="L162" s="76"/>
      <c r="M162" s="52"/>
    </row>
    <row r="163" spans="2:13" s="67" customFormat="1" ht="11.25" customHeight="1" x14ac:dyDescent="0.2">
      <c r="B163" s="59">
        <f t="shared" si="27"/>
        <v>46137</v>
      </c>
      <c r="C163" s="48">
        <f t="shared" si="28"/>
        <v>340867.01830829977</v>
      </c>
      <c r="D163" s="52">
        <v>0</v>
      </c>
      <c r="E163" s="38">
        <f t="shared" si="32"/>
        <v>340867.01830829977</v>
      </c>
      <c r="F163" s="38">
        <f t="shared" si="33"/>
        <v>0</v>
      </c>
      <c r="G163" s="53">
        <f t="shared" si="29"/>
        <v>0.2</v>
      </c>
      <c r="H163" s="52">
        <f t="shared" si="31"/>
        <v>5681.1169718049969</v>
      </c>
      <c r="I163" s="54">
        <f t="shared" si="30"/>
        <v>0.09</v>
      </c>
      <c r="J163" s="38">
        <f t="shared" si="34"/>
        <v>0</v>
      </c>
      <c r="K163" s="50">
        <v>0</v>
      </c>
      <c r="L163" s="76"/>
      <c r="M163" s="52"/>
    </row>
    <row r="164" spans="2:13" s="67" customFormat="1" ht="11.25" customHeight="1" x14ac:dyDescent="0.2">
      <c r="B164" s="59">
        <f t="shared" si="27"/>
        <v>46167</v>
      </c>
      <c r="C164" s="48">
        <f t="shared" si="28"/>
        <v>346456.48051140638</v>
      </c>
      <c r="D164" s="52">
        <v>0</v>
      </c>
      <c r="E164" s="38">
        <f t="shared" si="32"/>
        <v>346456.48051140638</v>
      </c>
      <c r="F164" s="38">
        <f t="shared" si="33"/>
        <v>0</v>
      </c>
      <c r="G164" s="53">
        <f t="shared" si="29"/>
        <v>0.2</v>
      </c>
      <c r="H164" s="52">
        <f t="shared" si="31"/>
        <v>5774.2746751901068</v>
      </c>
      <c r="I164" s="54">
        <f t="shared" si="30"/>
        <v>0.09</v>
      </c>
      <c r="J164" s="38">
        <f t="shared" si="34"/>
        <v>0</v>
      </c>
      <c r="K164" s="50">
        <v>0</v>
      </c>
      <c r="L164" s="76"/>
      <c r="M164" s="52"/>
    </row>
    <row r="165" spans="2:13" s="67" customFormat="1" ht="11.25" customHeight="1" x14ac:dyDescent="0.2">
      <c r="B165" s="59">
        <f t="shared" si="27"/>
        <v>46198</v>
      </c>
      <c r="C165" s="48">
        <f t="shared" si="28"/>
        <v>352137.59748321137</v>
      </c>
      <c r="D165" s="52">
        <v>0</v>
      </c>
      <c r="E165" s="38">
        <f t="shared" si="32"/>
        <v>352137.59748321137</v>
      </c>
      <c r="F165" s="38">
        <f t="shared" si="33"/>
        <v>0</v>
      </c>
      <c r="G165" s="53">
        <f t="shared" si="29"/>
        <v>0.2</v>
      </c>
      <c r="H165" s="52">
        <f t="shared" si="31"/>
        <v>5868.9599580535223</v>
      </c>
      <c r="I165" s="54">
        <f t="shared" si="30"/>
        <v>0.09</v>
      </c>
      <c r="J165" s="38">
        <f t="shared" si="34"/>
        <v>0</v>
      </c>
      <c r="K165" s="50">
        <v>0</v>
      </c>
      <c r="L165" s="76"/>
      <c r="M165" s="52"/>
    </row>
    <row r="166" spans="2:13" s="67" customFormat="1" ht="11.25" customHeight="1" x14ac:dyDescent="0.2">
      <c r="B166" s="59">
        <f t="shared" si="27"/>
        <v>46228</v>
      </c>
      <c r="C166" s="48">
        <f t="shared" si="28"/>
        <v>357911.87215840147</v>
      </c>
      <c r="D166" s="52">
        <v>0</v>
      </c>
      <c r="E166" s="38">
        <f t="shared" si="32"/>
        <v>357911.87215840147</v>
      </c>
      <c r="F166" s="38">
        <f t="shared" si="33"/>
        <v>0</v>
      </c>
      <c r="G166" s="53">
        <f t="shared" si="29"/>
        <v>0.2</v>
      </c>
      <c r="H166" s="52">
        <f t="shared" si="31"/>
        <v>5965.1978693066912</v>
      </c>
      <c r="I166" s="54">
        <f t="shared" si="30"/>
        <v>0.09</v>
      </c>
      <c r="J166" s="38">
        <f t="shared" si="34"/>
        <v>0</v>
      </c>
      <c r="K166" s="50">
        <v>0</v>
      </c>
      <c r="L166" s="76"/>
      <c r="M166" s="52"/>
    </row>
    <row r="167" spans="2:13" s="67" customFormat="1" ht="11.25" customHeight="1" x14ac:dyDescent="0.2">
      <c r="B167" s="59">
        <f t="shared" si="27"/>
        <v>46259</v>
      </c>
      <c r="C167" s="48">
        <f t="shared" si="28"/>
        <v>363780.83211645501</v>
      </c>
      <c r="D167" s="52">
        <v>0</v>
      </c>
      <c r="E167" s="38">
        <f t="shared" si="32"/>
        <v>363780.83211645501</v>
      </c>
      <c r="F167" s="38">
        <f t="shared" si="33"/>
        <v>0</v>
      </c>
      <c r="G167" s="53">
        <f t="shared" si="29"/>
        <v>0.2</v>
      </c>
      <c r="H167" s="52">
        <f t="shared" si="31"/>
        <v>6063.0138686075843</v>
      </c>
      <c r="I167" s="54">
        <f t="shared" si="30"/>
        <v>0.09</v>
      </c>
      <c r="J167" s="38">
        <f t="shared" si="34"/>
        <v>0</v>
      </c>
      <c r="K167" s="50">
        <v>0</v>
      </c>
      <c r="L167" s="76"/>
      <c r="M167" s="52"/>
    </row>
    <row r="168" spans="2:13" s="67" customFormat="1" ht="11.25" customHeight="1" x14ac:dyDescent="0.2">
      <c r="B168" s="59">
        <f t="shared" si="27"/>
        <v>46290</v>
      </c>
      <c r="C168" s="48">
        <f t="shared" si="28"/>
        <v>369746.02998576168</v>
      </c>
      <c r="D168" s="52">
        <v>0</v>
      </c>
      <c r="E168" s="38">
        <f t="shared" si="32"/>
        <v>369746.02998576168</v>
      </c>
      <c r="F168" s="38">
        <f t="shared" si="33"/>
        <v>0</v>
      </c>
      <c r="G168" s="53">
        <f t="shared" si="29"/>
        <v>0.2</v>
      </c>
      <c r="H168" s="52">
        <f t="shared" si="31"/>
        <v>6162.433833096029</v>
      </c>
      <c r="I168" s="54">
        <f t="shared" si="30"/>
        <v>0.09</v>
      </c>
      <c r="J168" s="38">
        <f t="shared" si="34"/>
        <v>0</v>
      </c>
      <c r="K168" s="50">
        <v>0</v>
      </c>
      <c r="L168" s="76"/>
      <c r="M168" s="52"/>
    </row>
    <row r="169" spans="2:13" s="67" customFormat="1" ht="11.25" customHeight="1" x14ac:dyDescent="0.2">
      <c r="B169" s="59">
        <f t="shared" si="27"/>
        <v>46320</v>
      </c>
      <c r="C169" s="48">
        <f t="shared" si="28"/>
        <v>375809.04385436926</v>
      </c>
      <c r="D169" s="52">
        <v>0</v>
      </c>
      <c r="E169" s="38">
        <f t="shared" si="32"/>
        <v>375809.04385436926</v>
      </c>
      <c r="F169" s="38">
        <f t="shared" si="33"/>
        <v>0</v>
      </c>
      <c r="G169" s="53">
        <f t="shared" si="29"/>
        <v>0.2</v>
      </c>
      <c r="H169" s="52">
        <f t="shared" si="31"/>
        <v>6263.4840642394884</v>
      </c>
      <c r="I169" s="54">
        <f t="shared" si="30"/>
        <v>0.09</v>
      </c>
      <c r="J169" s="38">
        <f t="shared" si="34"/>
        <v>0</v>
      </c>
      <c r="K169" s="50">
        <v>0</v>
      </c>
      <c r="L169" s="76"/>
      <c r="M169" s="52"/>
    </row>
    <row r="170" spans="2:13" s="67" customFormat="1" ht="11.25" customHeight="1" x14ac:dyDescent="0.2">
      <c r="B170" s="59">
        <f t="shared" si="27"/>
        <v>46351</v>
      </c>
      <c r="C170" s="48">
        <f t="shared" si="28"/>
        <v>381971.47768746526</v>
      </c>
      <c r="D170" s="52">
        <v>0</v>
      </c>
      <c r="E170" s="38">
        <f t="shared" si="32"/>
        <v>381971.47768746526</v>
      </c>
      <c r="F170" s="38">
        <f t="shared" si="33"/>
        <v>0</v>
      </c>
      <c r="G170" s="53">
        <f t="shared" si="29"/>
        <v>0.2</v>
      </c>
      <c r="H170" s="52">
        <f t="shared" si="31"/>
        <v>6366.1912947910887</v>
      </c>
      <c r="I170" s="54">
        <f t="shared" si="30"/>
        <v>0.09</v>
      </c>
      <c r="J170" s="38">
        <f t="shared" si="34"/>
        <v>0</v>
      </c>
      <c r="K170" s="50">
        <v>0</v>
      </c>
      <c r="L170" s="76"/>
      <c r="M170" s="52"/>
    </row>
    <row r="171" spans="2:13" s="67" customFormat="1" ht="11.25" customHeight="1" x14ac:dyDescent="0.2">
      <c r="B171" s="59">
        <f t="shared" si="27"/>
        <v>46381</v>
      </c>
      <c r="C171" s="48">
        <f t="shared" si="28"/>
        <v>388234.96175170474</v>
      </c>
      <c r="D171" s="52">
        <v>0</v>
      </c>
      <c r="E171" s="38">
        <f t="shared" si="32"/>
        <v>388234.96175170474</v>
      </c>
      <c r="F171" s="38">
        <f t="shared" si="33"/>
        <v>0</v>
      </c>
      <c r="G171" s="53">
        <f t="shared" si="29"/>
        <v>0.2</v>
      </c>
      <c r="H171" s="52">
        <f t="shared" si="31"/>
        <v>6470.5826958617454</v>
      </c>
      <c r="I171" s="54">
        <f t="shared" si="30"/>
        <v>0.09</v>
      </c>
      <c r="J171" s="38">
        <f t="shared" si="34"/>
        <v>0</v>
      </c>
      <c r="K171" s="50">
        <v>0</v>
      </c>
      <c r="L171" s="76"/>
      <c r="M171" s="52"/>
    </row>
    <row r="172" spans="2:13" s="67" customFormat="1" ht="11.25" customHeight="1" x14ac:dyDescent="0.2">
      <c r="B172" s="59">
        <f t="shared" si="27"/>
        <v>46412</v>
      </c>
      <c r="C172" s="48">
        <f t="shared" si="28"/>
        <v>394601.15304649581</v>
      </c>
      <c r="D172" s="52">
        <v>0</v>
      </c>
      <c r="E172" s="38">
        <f t="shared" si="32"/>
        <v>394601.15304649581</v>
      </c>
      <c r="F172" s="38">
        <f t="shared" si="33"/>
        <v>0</v>
      </c>
      <c r="G172" s="53">
        <f t="shared" si="29"/>
        <v>0.2</v>
      </c>
      <c r="H172" s="52">
        <f t="shared" si="31"/>
        <v>6576.685884108264</v>
      </c>
      <c r="I172" s="54">
        <f t="shared" si="30"/>
        <v>0.09</v>
      </c>
      <c r="J172" s="38">
        <f t="shared" si="34"/>
        <v>0</v>
      </c>
      <c r="K172" s="50">
        <v>0</v>
      </c>
      <c r="L172" s="76"/>
      <c r="M172" s="52"/>
    </row>
    <row r="173" spans="2:13" s="67" customFormat="1" ht="11.25" customHeight="1" x14ac:dyDescent="0.2">
      <c r="B173" s="59">
        <f t="shared" si="27"/>
        <v>46443</v>
      </c>
      <c r="C173" s="48">
        <f t="shared" si="28"/>
        <v>401071.73574235756</v>
      </c>
      <c r="D173" s="52">
        <v>0</v>
      </c>
      <c r="E173" s="38">
        <f t="shared" si="32"/>
        <v>401071.73574235756</v>
      </c>
      <c r="F173" s="38">
        <f t="shared" si="33"/>
        <v>0</v>
      </c>
      <c r="G173" s="53">
        <f t="shared" si="29"/>
        <v>0.2</v>
      </c>
      <c r="H173" s="52">
        <f t="shared" si="31"/>
        <v>6684.528929039293</v>
      </c>
      <c r="I173" s="54">
        <f t="shared" si="30"/>
        <v>0.09</v>
      </c>
      <c r="J173" s="38">
        <f t="shared" si="34"/>
        <v>0</v>
      </c>
      <c r="K173" s="50">
        <v>0</v>
      </c>
      <c r="L173" s="76"/>
      <c r="M173" s="52"/>
    </row>
    <row r="174" spans="2:13" s="67" customFormat="1" ht="11.25" customHeight="1" x14ac:dyDescent="0.2">
      <c r="B174" s="59">
        <f t="shared" si="27"/>
        <v>46471</v>
      </c>
      <c r="C174" s="48">
        <f t="shared" si="28"/>
        <v>407648.4216264658</v>
      </c>
      <c r="D174" s="52">
        <v>0</v>
      </c>
      <c r="E174" s="38">
        <f t="shared" si="32"/>
        <v>407648.4216264658</v>
      </c>
      <c r="F174" s="38">
        <f t="shared" si="33"/>
        <v>0</v>
      </c>
      <c r="G174" s="53">
        <f t="shared" si="29"/>
        <v>0.2</v>
      </c>
      <c r="H174" s="52">
        <f t="shared" si="31"/>
        <v>6794.140360441098</v>
      </c>
      <c r="I174" s="54">
        <f t="shared" si="30"/>
        <v>0.09</v>
      </c>
      <c r="J174" s="38">
        <f t="shared" si="34"/>
        <v>0</v>
      </c>
      <c r="K174" s="50">
        <v>0</v>
      </c>
      <c r="L174" s="76"/>
      <c r="M174" s="52"/>
    </row>
    <row r="175" spans="2:13" s="67" customFormat="1" ht="11.25" customHeight="1" x14ac:dyDescent="0.2">
      <c r="B175" s="59">
        <f t="shared" si="27"/>
        <v>46502</v>
      </c>
      <c r="C175" s="48">
        <f t="shared" si="28"/>
        <v>414332.95055550511</v>
      </c>
      <c r="D175" s="52">
        <v>0</v>
      </c>
      <c r="E175" s="38">
        <f t="shared" si="32"/>
        <v>414332.95055550511</v>
      </c>
      <c r="F175" s="38">
        <f t="shared" si="33"/>
        <v>0</v>
      </c>
      <c r="G175" s="53">
        <f t="shared" si="29"/>
        <v>0.2</v>
      </c>
      <c r="H175" s="52">
        <f t="shared" si="31"/>
        <v>6905.5491759250863</v>
      </c>
      <c r="I175" s="54">
        <f t="shared" si="30"/>
        <v>0.09</v>
      </c>
      <c r="J175" s="38">
        <f t="shared" si="34"/>
        <v>0</v>
      </c>
      <c r="K175" s="50">
        <v>0</v>
      </c>
      <c r="L175" s="76"/>
      <c r="M175" s="52"/>
    </row>
    <row r="176" spans="2:13" s="67" customFormat="1" ht="11.25" customHeight="1" x14ac:dyDescent="0.2">
      <c r="B176" s="59">
        <f t="shared" si="27"/>
        <v>46532</v>
      </c>
      <c r="C176" s="48">
        <f t="shared" si="28"/>
        <v>421127.09091594623</v>
      </c>
      <c r="D176" s="52">
        <v>0</v>
      </c>
      <c r="E176" s="38">
        <f t="shared" si="32"/>
        <v>421127.09091594623</v>
      </c>
      <c r="F176" s="38">
        <f t="shared" si="33"/>
        <v>0</v>
      </c>
      <c r="G176" s="53">
        <f t="shared" si="29"/>
        <v>0.2</v>
      </c>
      <c r="H176" s="52">
        <f t="shared" si="31"/>
        <v>7018.7848485991035</v>
      </c>
      <c r="I176" s="54">
        <f t="shared" si="30"/>
        <v>0.09</v>
      </c>
      <c r="J176" s="38">
        <f t="shared" si="34"/>
        <v>0</v>
      </c>
      <c r="K176" s="50">
        <v>0</v>
      </c>
      <c r="L176" s="76"/>
      <c r="M176" s="52"/>
    </row>
    <row r="177" spans="2:13" s="67" customFormat="1" ht="11.25" customHeight="1" x14ac:dyDescent="0.2">
      <c r="B177" s="59">
        <f t="shared" si="27"/>
        <v>46563</v>
      </c>
      <c r="C177" s="48">
        <f t="shared" si="28"/>
        <v>428032.64009187132</v>
      </c>
      <c r="D177" s="52">
        <v>0</v>
      </c>
      <c r="E177" s="38">
        <f t="shared" si="32"/>
        <v>428032.64009187132</v>
      </c>
      <c r="F177" s="38">
        <f t="shared" si="33"/>
        <v>0</v>
      </c>
      <c r="G177" s="53">
        <f t="shared" si="29"/>
        <v>0.2</v>
      </c>
      <c r="H177" s="52">
        <f t="shared" si="31"/>
        <v>7133.8773348645227</v>
      </c>
      <c r="I177" s="54">
        <f t="shared" si="30"/>
        <v>0.09</v>
      </c>
      <c r="J177" s="38">
        <f t="shared" si="34"/>
        <v>0</v>
      </c>
      <c r="K177" s="50">
        <v>0</v>
      </c>
      <c r="L177" s="76"/>
      <c r="M177" s="52"/>
    </row>
    <row r="178" spans="2:13" s="67" customFormat="1" ht="11.25" customHeight="1" x14ac:dyDescent="0.2">
      <c r="B178" s="59">
        <f t="shared" si="27"/>
        <v>46593</v>
      </c>
      <c r="C178" s="48">
        <f t="shared" si="28"/>
        <v>435051.42494047043</v>
      </c>
      <c r="D178" s="52">
        <v>0</v>
      </c>
      <c r="E178" s="38">
        <f t="shared" si="32"/>
        <v>435051.42494047043</v>
      </c>
      <c r="F178" s="38">
        <f t="shared" si="33"/>
        <v>0</v>
      </c>
      <c r="G178" s="53">
        <f t="shared" si="29"/>
        <v>0.2</v>
      </c>
      <c r="H178" s="52">
        <f t="shared" si="31"/>
        <v>7250.8570823411737</v>
      </c>
      <c r="I178" s="54">
        <f t="shared" si="30"/>
        <v>0.09</v>
      </c>
      <c r="J178" s="38">
        <f t="shared" si="34"/>
        <v>0</v>
      </c>
      <c r="K178" s="50">
        <v>0</v>
      </c>
      <c r="L178" s="76"/>
      <c r="M178" s="52"/>
    </row>
    <row r="179" spans="2:13" s="67" customFormat="1" ht="11.25" customHeight="1" x14ac:dyDescent="0.2">
      <c r="B179" s="59">
        <f t="shared" si="27"/>
        <v>46624</v>
      </c>
      <c r="C179" s="48">
        <f t="shared" si="28"/>
        <v>442185.30227533495</v>
      </c>
      <c r="D179" s="52">
        <v>0</v>
      </c>
      <c r="E179" s="38">
        <f t="shared" si="32"/>
        <v>442185.30227533495</v>
      </c>
      <c r="F179" s="38">
        <f t="shared" si="33"/>
        <v>0</v>
      </c>
      <c r="G179" s="53">
        <f t="shared" si="29"/>
        <v>0.2</v>
      </c>
      <c r="H179" s="52">
        <f t="shared" si="31"/>
        <v>7369.7550379222494</v>
      </c>
      <c r="I179" s="54">
        <f t="shared" si="30"/>
        <v>0.09</v>
      </c>
      <c r="J179" s="38">
        <f t="shared" si="34"/>
        <v>0</v>
      </c>
      <c r="K179" s="50">
        <v>0</v>
      </c>
      <c r="L179" s="76"/>
      <c r="M179" s="52"/>
    </row>
    <row r="180" spans="2:13" s="67" customFormat="1" ht="11.25" customHeight="1" x14ac:dyDescent="0.2">
      <c r="B180" s="59">
        <f t="shared" si="27"/>
        <v>46655</v>
      </c>
      <c r="C180" s="48">
        <f t="shared" si="28"/>
        <v>449436.15935767611</v>
      </c>
      <c r="D180" s="52">
        <v>0</v>
      </c>
      <c r="E180" s="38">
        <f t="shared" si="32"/>
        <v>449436.15935767611</v>
      </c>
      <c r="F180" s="38">
        <f t="shared" si="33"/>
        <v>0</v>
      </c>
      <c r="G180" s="53">
        <f t="shared" si="29"/>
        <v>0.2</v>
      </c>
      <c r="H180" s="52">
        <f t="shared" si="31"/>
        <v>7490.6026559612692</v>
      </c>
      <c r="I180" s="54">
        <f t="shared" si="30"/>
        <v>0.09</v>
      </c>
      <c r="J180" s="38">
        <f t="shared" si="34"/>
        <v>0</v>
      </c>
      <c r="K180" s="50">
        <v>0</v>
      </c>
      <c r="L180" s="76"/>
      <c r="M180" s="52"/>
    </row>
    <row r="181" spans="2:13" s="67" customFormat="1" x14ac:dyDescent="0.2">
      <c r="B181" s="59">
        <f t="shared" si="27"/>
        <v>46685</v>
      </c>
      <c r="C181" s="48">
        <f t="shared" si="28"/>
        <v>456805.91439559835</v>
      </c>
      <c r="D181" s="52">
        <v>0</v>
      </c>
      <c r="E181" s="38">
        <f t="shared" si="32"/>
        <v>456805.91439559835</v>
      </c>
      <c r="F181" s="38">
        <f t="shared" si="33"/>
        <v>0</v>
      </c>
      <c r="G181" s="53">
        <f t="shared" si="29"/>
        <v>0.2</v>
      </c>
      <c r="H181" s="52">
        <f t="shared" si="31"/>
        <v>7613.4319065933068</v>
      </c>
      <c r="I181" s="54">
        <f t="shared" si="30"/>
        <v>0.09</v>
      </c>
      <c r="J181" s="38">
        <f t="shared" si="34"/>
        <v>0</v>
      </c>
      <c r="K181" s="50">
        <v>0</v>
      </c>
      <c r="L181" s="76"/>
      <c r="M181" s="52"/>
    </row>
    <row r="182" spans="2:13" s="67" customFormat="1" x14ac:dyDescent="0.2">
      <c r="B182" s="59">
        <f t="shared" si="27"/>
        <v>46716</v>
      </c>
      <c r="C182" s="48">
        <f t="shared" si="28"/>
        <v>464296.51705155964</v>
      </c>
      <c r="D182" s="52">
        <v>0</v>
      </c>
      <c r="E182" s="38">
        <f t="shared" si="32"/>
        <v>464296.51705155964</v>
      </c>
      <c r="F182" s="38">
        <f t="shared" si="33"/>
        <v>0</v>
      </c>
      <c r="G182" s="53">
        <f t="shared" si="29"/>
        <v>0.2</v>
      </c>
      <c r="H182" s="52">
        <f t="shared" si="31"/>
        <v>7738.2752841926604</v>
      </c>
      <c r="I182" s="54">
        <f t="shared" si="30"/>
        <v>0.09</v>
      </c>
      <c r="J182" s="38">
        <f t="shared" si="34"/>
        <v>0</v>
      </c>
      <c r="K182" s="50">
        <v>0</v>
      </c>
      <c r="L182" s="76"/>
      <c r="M182" s="52"/>
    </row>
    <row r="183" spans="2:13" s="67" customFormat="1" x14ac:dyDescent="0.2">
      <c r="B183" s="59">
        <f t="shared" si="27"/>
        <v>46746</v>
      </c>
      <c r="C183" s="48">
        <f t="shared" si="28"/>
        <v>471909.94895815296</v>
      </c>
      <c r="D183" s="52">
        <v>0</v>
      </c>
      <c r="E183" s="38">
        <f t="shared" si="32"/>
        <v>471909.94895815296</v>
      </c>
      <c r="F183" s="38">
        <f t="shared" si="33"/>
        <v>0</v>
      </c>
      <c r="G183" s="53">
        <f t="shared" si="29"/>
        <v>0.2</v>
      </c>
      <c r="H183" s="52">
        <f t="shared" si="31"/>
        <v>7865.1658159692161</v>
      </c>
      <c r="I183" s="54">
        <f t="shared" si="30"/>
        <v>0.09</v>
      </c>
      <c r="J183" s="38">
        <f t="shared" si="34"/>
        <v>0</v>
      </c>
      <c r="K183" s="50">
        <v>0</v>
      </c>
      <c r="L183" s="76"/>
      <c r="M183" s="52"/>
    </row>
    <row r="184" spans="2:13" s="67" customFormat="1" x14ac:dyDescent="0.2">
      <c r="B184" s="59">
        <f t="shared" ref="B184:B231" si="35">EOMONTH(B183,0)+25</f>
        <v>46777</v>
      </c>
      <c r="C184" s="48">
        <f t="shared" si="28"/>
        <v>479648.2242423456</v>
      </c>
      <c r="D184" s="52">
        <v>0</v>
      </c>
      <c r="E184" s="38">
        <f t="shared" si="32"/>
        <v>479648.2242423456</v>
      </c>
      <c r="F184" s="38">
        <f t="shared" si="33"/>
        <v>0</v>
      </c>
      <c r="G184" s="53">
        <f t="shared" si="29"/>
        <v>0.2</v>
      </c>
      <c r="H184" s="52">
        <f t="shared" si="31"/>
        <v>7994.1370707057595</v>
      </c>
      <c r="I184" s="54">
        <f t="shared" si="30"/>
        <v>0.09</v>
      </c>
      <c r="J184" s="38">
        <f t="shared" si="34"/>
        <v>0</v>
      </c>
      <c r="K184" s="50">
        <v>0</v>
      </c>
      <c r="L184" s="76"/>
      <c r="M184" s="52"/>
    </row>
    <row r="185" spans="2:13" s="67" customFormat="1" x14ac:dyDescent="0.2">
      <c r="B185" s="59">
        <f t="shared" si="35"/>
        <v>46808</v>
      </c>
      <c r="C185" s="48">
        <f t="shared" si="28"/>
        <v>487513.39005831484</v>
      </c>
      <c r="D185" s="52">
        <v>0</v>
      </c>
      <c r="E185" s="38">
        <f t="shared" si="32"/>
        <v>487513.39005831484</v>
      </c>
      <c r="F185" s="38">
        <f t="shared" si="33"/>
        <v>0</v>
      </c>
      <c r="G185" s="53">
        <f t="shared" si="29"/>
        <v>0.2</v>
      </c>
      <c r="H185" s="52">
        <f t="shared" si="31"/>
        <v>8125.22316763858</v>
      </c>
      <c r="I185" s="54">
        <f t="shared" si="30"/>
        <v>0.09</v>
      </c>
      <c r="J185" s="38">
        <f t="shared" si="34"/>
        <v>0</v>
      </c>
      <c r="K185" s="50">
        <v>0</v>
      </c>
      <c r="L185" s="76"/>
      <c r="M185" s="52"/>
    </row>
    <row r="186" spans="2:13" s="67" customFormat="1" x14ac:dyDescent="0.2">
      <c r="B186" s="59">
        <f t="shared" si="35"/>
        <v>46837</v>
      </c>
      <c r="C186" s="48">
        <f t="shared" si="28"/>
        <v>495507.5271290206</v>
      </c>
      <c r="D186" s="52">
        <v>0</v>
      </c>
      <c r="E186" s="38">
        <f t="shared" si="32"/>
        <v>495507.5271290206</v>
      </c>
      <c r="F186" s="38">
        <f t="shared" si="33"/>
        <v>0</v>
      </c>
      <c r="G186" s="53">
        <f t="shared" si="29"/>
        <v>0.2</v>
      </c>
      <c r="H186" s="52">
        <f t="shared" si="31"/>
        <v>8258.4587854836773</v>
      </c>
      <c r="I186" s="54">
        <f t="shared" si="30"/>
        <v>0.09</v>
      </c>
      <c r="J186" s="38">
        <f t="shared" si="34"/>
        <v>0</v>
      </c>
      <c r="K186" s="50">
        <v>0</v>
      </c>
      <c r="L186" s="76"/>
      <c r="M186" s="52"/>
    </row>
    <row r="187" spans="2:13" s="67" customFormat="1" x14ac:dyDescent="0.2">
      <c r="B187" s="59">
        <f t="shared" si="35"/>
        <v>46868</v>
      </c>
      <c r="C187" s="48">
        <f t="shared" si="28"/>
        <v>503632.75029665919</v>
      </c>
      <c r="D187" s="52">
        <v>0</v>
      </c>
      <c r="E187" s="38">
        <f t="shared" si="32"/>
        <v>503632.75029665919</v>
      </c>
      <c r="F187" s="38">
        <f t="shared" si="33"/>
        <v>0</v>
      </c>
      <c r="G187" s="53">
        <f t="shared" si="29"/>
        <v>0.2</v>
      </c>
      <c r="H187" s="52">
        <f t="shared" si="31"/>
        <v>8393.8791716109863</v>
      </c>
      <c r="I187" s="54">
        <f t="shared" si="30"/>
        <v>0.09</v>
      </c>
      <c r="J187" s="38">
        <f t="shared" si="34"/>
        <v>0</v>
      </c>
      <c r="K187" s="50">
        <v>0</v>
      </c>
      <c r="L187" s="76"/>
      <c r="M187" s="52"/>
    </row>
    <row r="188" spans="2:13" s="67" customFormat="1" x14ac:dyDescent="0.2">
      <c r="B188" s="59">
        <f t="shared" si="35"/>
        <v>46898</v>
      </c>
      <c r="C188" s="48">
        <f t="shared" si="28"/>
        <v>511891.20908214286</v>
      </c>
      <c r="D188" s="52">
        <v>0</v>
      </c>
      <c r="E188" s="38">
        <f t="shared" si="32"/>
        <v>511891.20908214286</v>
      </c>
      <c r="F188" s="38">
        <f t="shared" si="33"/>
        <v>0</v>
      </c>
      <c r="G188" s="53">
        <f t="shared" si="29"/>
        <v>0.2</v>
      </c>
      <c r="H188" s="52">
        <f t="shared" si="31"/>
        <v>8531.5201513690481</v>
      </c>
      <c r="I188" s="54">
        <f t="shared" si="30"/>
        <v>0.09</v>
      </c>
      <c r="J188" s="38">
        <f t="shared" si="34"/>
        <v>0</v>
      </c>
      <c r="K188" s="50">
        <v>0</v>
      </c>
      <c r="L188" s="76"/>
      <c r="M188" s="52"/>
    </row>
    <row r="189" spans="2:13" s="67" customFormat="1" x14ac:dyDescent="0.2">
      <c r="B189" s="59">
        <f t="shared" si="35"/>
        <v>46929</v>
      </c>
      <c r="C189" s="48">
        <f t="shared" ref="C189:C231" si="36">C188+H187-J187-K188</f>
        <v>520285.08825375384</v>
      </c>
      <c r="D189" s="52">
        <v>0</v>
      </c>
      <c r="E189" s="38">
        <f t="shared" si="32"/>
        <v>520285.08825375384</v>
      </c>
      <c r="F189" s="38">
        <f t="shared" si="33"/>
        <v>0</v>
      </c>
      <c r="G189" s="53">
        <f t="shared" si="29"/>
        <v>0.2</v>
      </c>
      <c r="H189" s="52">
        <f t="shared" si="31"/>
        <v>8671.4181375625649</v>
      </c>
      <c r="I189" s="54">
        <f t="shared" si="30"/>
        <v>0.09</v>
      </c>
      <c r="J189" s="38">
        <f t="shared" si="34"/>
        <v>0</v>
      </c>
      <c r="K189" s="50">
        <v>0</v>
      </c>
      <c r="L189" s="76"/>
      <c r="M189" s="52"/>
    </row>
    <row r="190" spans="2:13" s="67" customFormat="1" x14ac:dyDescent="0.2">
      <c r="B190" s="59">
        <f t="shared" si="35"/>
        <v>46959</v>
      </c>
      <c r="C190" s="48">
        <f t="shared" si="36"/>
        <v>528816.60840512288</v>
      </c>
      <c r="D190" s="52">
        <v>0</v>
      </c>
      <c r="E190" s="38">
        <f t="shared" si="32"/>
        <v>528816.60840512288</v>
      </c>
      <c r="F190" s="38">
        <f t="shared" si="33"/>
        <v>0</v>
      </c>
      <c r="G190" s="53">
        <f t="shared" si="29"/>
        <v>0.2</v>
      </c>
      <c r="H190" s="52">
        <f t="shared" si="31"/>
        <v>8813.6101400853822</v>
      </c>
      <c r="I190" s="54">
        <f t="shared" si="30"/>
        <v>0.09</v>
      </c>
      <c r="J190" s="38">
        <f t="shared" si="34"/>
        <v>0</v>
      </c>
      <c r="K190" s="50">
        <v>0</v>
      </c>
      <c r="L190" s="76"/>
      <c r="M190" s="52"/>
    </row>
    <row r="191" spans="2:13" s="67" customFormat="1" x14ac:dyDescent="0.2">
      <c r="B191" s="59">
        <f t="shared" si="35"/>
        <v>46990</v>
      </c>
      <c r="C191" s="48">
        <f t="shared" si="36"/>
        <v>537488.02654268546</v>
      </c>
      <c r="D191" s="52">
        <v>0</v>
      </c>
      <c r="E191" s="38">
        <f t="shared" si="32"/>
        <v>537488.02654268546</v>
      </c>
      <c r="F191" s="38">
        <f t="shared" si="33"/>
        <v>0</v>
      </c>
      <c r="G191" s="53">
        <f t="shared" si="29"/>
        <v>0.2</v>
      </c>
      <c r="H191" s="52">
        <f t="shared" si="31"/>
        <v>8958.1337757114252</v>
      </c>
      <c r="I191" s="54">
        <f t="shared" si="30"/>
        <v>0.09</v>
      </c>
      <c r="J191" s="38">
        <f t="shared" si="34"/>
        <v>0</v>
      </c>
      <c r="K191" s="50">
        <v>0</v>
      </c>
      <c r="L191" s="76"/>
      <c r="M191" s="52"/>
    </row>
    <row r="192" spans="2:13" s="67" customFormat="1" x14ac:dyDescent="0.2">
      <c r="B192" s="59">
        <f t="shared" si="35"/>
        <v>47021</v>
      </c>
      <c r="C192" s="48">
        <f t="shared" si="36"/>
        <v>546301.6366827708</v>
      </c>
      <c r="D192" s="52">
        <v>0</v>
      </c>
      <c r="E192" s="38">
        <f t="shared" si="32"/>
        <v>546301.6366827708</v>
      </c>
      <c r="F192" s="38">
        <f t="shared" si="33"/>
        <v>0</v>
      </c>
      <c r="G192" s="53">
        <f t="shared" si="29"/>
        <v>0.2</v>
      </c>
      <c r="H192" s="52">
        <f t="shared" si="31"/>
        <v>9105.0272780461801</v>
      </c>
      <c r="I192" s="54">
        <f t="shared" si="30"/>
        <v>0.09</v>
      </c>
      <c r="J192" s="38">
        <f t="shared" si="34"/>
        <v>0</v>
      </c>
      <c r="K192" s="50">
        <v>0</v>
      </c>
      <c r="L192" s="76"/>
      <c r="M192" s="52"/>
    </row>
    <row r="193" spans="2:13" s="67" customFormat="1" x14ac:dyDescent="0.2">
      <c r="B193" s="59">
        <f t="shared" si="35"/>
        <v>47051</v>
      </c>
      <c r="C193" s="48">
        <f t="shared" si="36"/>
        <v>555259.77045848221</v>
      </c>
      <c r="D193" s="52">
        <v>0</v>
      </c>
      <c r="E193" s="38">
        <f t="shared" si="32"/>
        <v>555259.77045848221</v>
      </c>
      <c r="F193" s="38">
        <f t="shared" si="33"/>
        <v>0</v>
      </c>
      <c r="G193" s="53">
        <f t="shared" si="29"/>
        <v>0.2</v>
      </c>
      <c r="H193" s="52">
        <f t="shared" si="31"/>
        <v>9254.3295076413706</v>
      </c>
      <c r="I193" s="54">
        <f t="shared" si="30"/>
        <v>0.09</v>
      </c>
      <c r="J193" s="38">
        <f t="shared" si="34"/>
        <v>0</v>
      </c>
      <c r="K193" s="50">
        <v>0</v>
      </c>
      <c r="L193" s="76"/>
      <c r="M193" s="52"/>
    </row>
    <row r="194" spans="2:13" s="67" customFormat="1" x14ac:dyDescent="0.2">
      <c r="B194" s="59">
        <f t="shared" si="35"/>
        <v>47082</v>
      </c>
      <c r="C194" s="48">
        <f t="shared" si="36"/>
        <v>564364.79773652833</v>
      </c>
      <c r="D194" s="52">
        <v>0</v>
      </c>
      <c r="E194" s="38">
        <f t="shared" si="32"/>
        <v>564364.79773652833</v>
      </c>
      <c r="F194" s="38">
        <f t="shared" si="33"/>
        <v>0</v>
      </c>
      <c r="G194" s="53">
        <f t="shared" si="29"/>
        <v>0.2</v>
      </c>
      <c r="H194" s="52">
        <f t="shared" si="31"/>
        <v>9406.079962275473</v>
      </c>
      <c r="I194" s="54">
        <f t="shared" si="30"/>
        <v>0.09</v>
      </c>
      <c r="J194" s="38">
        <f t="shared" si="34"/>
        <v>0</v>
      </c>
      <c r="K194" s="50">
        <v>0</v>
      </c>
      <c r="L194" s="76"/>
      <c r="M194" s="52"/>
    </row>
    <row r="195" spans="2:13" s="67" customFormat="1" x14ac:dyDescent="0.2">
      <c r="B195" s="59">
        <f t="shared" si="35"/>
        <v>47112</v>
      </c>
      <c r="C195" s="48">
        <f t="shared" si="36"/>
        <v>573619.12724416971</v>
      </c>
      <c r="D195" s="52">
        <v>0</v>
      </c>
      <c r="E195" s="38">
        <f t="shared" si="32"/>
        <v>573619.12724416971</v>
      </c>
      <c r="F195" s="38">
        <f t="shared" si="33"/>
        <v>0</v>
      </c>
      <c r="G195" s="53">
        <f t="shared" si="29"/>
        <v>0.2</v>
      </c>
      <c r="H195" s="52">
        <f t="shared" si="31"/>
        <v>9560.3187874028299</v>
      </c>
      <c r="I195" s="54">
        <f t="shared" si="30"/>
        <v>0.09</v>
      </c>
      <c r="J195" s="38">
        <f t="shared" si="34"/>
        <v>0</v>
      </c>
      <c r="K195" s="50">
        <v>0</v>
      </c>
      <c r="L195" s="76"/>
      <c r="M195" s="52"/>
    </row>
    <row r="196" spans="2:13" s="67" customFormat="1" x14ac:dyDescent="0.2">
      <c r="B196" s="59">
        <f t="shared" si="35"/>
        <v>47143</v>
      </c>
      <c r="C196" s="48">
        <f t="shared" si="36"/>
        <v>583025.20720644516</v>
      </c>
      <c r="D196" s="52">
        <v>0</v>
      </c>
      <c r="E196" s="38">
        <f t="shared" si="32"/>
        <v>583025.20720644516</v>
      </c>
      <c r="F196" s="38">
        <f t="shared" si="33"/>
        <v>0</v>
      </c>
      <c r="G196" s="53">
        <f t="shared" si="29"/>
        <v>0.2</v>
      </c>
      <c r="H196" s="52">
        <f t="shared" si="31"/>
        <v>9717.0867867740872</v>
      </c>
      <c r="I196" s="54">
        <f t="shared" si="30"/>
        <v>0.09</v>
      </c>
      <c r="J196" s="38">
        <f t="shared" si="34"/>
        <v>0</v>
      </c>
      <c r="K196" s="50">
        <v>0</v>
      </c>
      <c r="L196" s="76"/>
      <c r="M196" s="52"/>
    </row>
    <row r="197" spans="2:13" s="67" customFormat="1" x14ac:dyDescent="0.2">
      <c r="B197" s="59">
        <f t="shared" si="35"/>
        <v>47174</v>
      </c>
      <c r="C197" s="48">
        <f t="shared" si="36"/>
        <v>592585.52599384799</v>
      </c>
      <c r="D197" s="52">
        <v>0</v>
      </c>
      <c r="E197" s="38">
        <f t="shared" si="32"/>
        <v>592585.52599384799</v>
      </c>
      <c r="F197" s="38">
        <f t="shared" si="33"/>
        <v>0</v>
      </c>
      <c r="G197" s="53">
        <f t="shared" si="29"/>
        <v>0.2</v>
      </c>
      <c r="H197" s="52">
        <f t="shared" si="31"/>
        <v>9876.4254332307992</v>
      </c>
      <c r="I197" s="54">
        <f t="shared" si="30"/>
        <v>0.09</v>
      </c>
      <c r="J197" s="38">
        <f t="shared" si="34"/>
        <v>0</v>
      </c>
      <c r="K197" s="50">
        <v>0</v>
      </c>
      <c r="L197" s="76"/>
      <c r="M197" s="52"/>
    </row>
    <row r="198" spans="2:13" s="67" customFormat="1" x14ac:dyDescent="0.2">
      <c r="B198" s="59">
        <f t="shared" si="35"/>
        <v>47202</v>
      </c>
      <c r="C198" s="48">
        <f t="shared" si="36"/>
        <v>602302.61278062209</v>
      </c>
      <c r="D198" s="52">
        <v>0</v>
      </c>
      <c r="E198" s="38">
        <f t="shared" si="32"/>
        <v>602302.61278062209</v>
      </c>
      <c r="F198" s="38">
        <f t="shared" si="33"/>
        <v>0</v>
      </c>
      <c r="G198" s="53">
        <f t="shared" si="29"/>
        <v>0.2</v>
      </c>
      <c r="H198" s="52">
        <f t="shared" si="31"/>
        <v>10038.376879677035</v>
      </c>
      <c r="I198" s="54">
        <f t="shared" si="30"/>
        <v>0.09</v>
      </c>
      <c r="J198" s="38">
        <f t="shared" si="34"/>
        <v>0</v>
      </c>
      <c r="K198" s="50">
        <v>0</v>
      </c>
      <c r="L198" s="76"/>
      <c r="M198" s="52"/>
    </row>
    <row r="199" spans="2:13" s="67" customFormat="1" x14ac:dyDescent="0.2">
      <c r="B199" s="59">
        <f t="shared" si="35"/>
        <v>47233</v>
      </c>
      <c r="C199" s="48">
        <f t="shared" si="36"/>
        <v>612179.03821385291</v>
      </c>
      <c r="D199" s="52">
        <v>0</v>
      </c>
      <c r="E199" s="38">
        <f t="shared" si="32"/>
        <v>612179.03821385291</v>
      </c>
      <c r="F199" s="38">
        <f t="shared" si="33"/>
        <v>0</v>
      </c>
      <c r="G199" s="53">
        <f t="shared" si="29"/>
        <v>0.2</v>
      </c>
      <c r="H199" s="52">
        <f t="shared" si="31"/>
        <v>10202.983970230882</v>
      </c>
      <c r="I199" s="54">
        <f t="shared" si="30"/>
        <v>0.09</v>
      </c>
      <c r="J199" s="38">
        <f t="shared" si="34"/>
        <v>0</v>
      </c>
      <c r="K199" s="50">
        <v>0</v>
      </c>
      <c r="L199" s="76"/>
      <c r="M199" s="52"/>
    </row>
    <row r="200" spans="2:13" s="67" customFormat="1" x14ac:dyDescent="0.2">
      <c r="B200" s="59">
        <f t="shared" si="35"/>
        <v>47263</v>
      </c>
      <c r="C200" s="48">
        <f t="shared" si="36"/>
        <v>622217.41509352997</v>
      </c>
      <c r="D200" s="52">
        <v>0</v>
      </c>
      <c r="E200" s="38">
        <f t="shared" si="32"/>
        <v>622217.41509352997</v>
      </c>
      <c r="F200" s="38">
        <f t="shared" si="33"/>
        <v>0</v>
      </c>
      <c r="G200" s="53">
        <f t="shared" si="29"/>
        <v>0.2</v>
      </c>
      <c r="H200" s="52">
        <f t="shared" si="31"/>
        <v>10370.290251558832</v>
      </c>
      <c r="I200" s="54">
        <f t="shared" si="30"/>
        <v>0.09</v>
      </c>
      <c r="J200" s="38">
        <f t="shared" si="34"/>
        <v>0</v>
      </c>
      <c r="K200" s="50">
        <v>0</v>
      </c>
      <c r="L200" s="76"/>
      <c r="M200" s="52"/>
    </row>
    <row r="201" spans="2:13" s="67" customFormat="1" x14ac:dyDescent="0.2">
      <c r="B201" s="59">
        <f t="shared" si="35"/>
        <v>47294</v>
      </c>
      <c r="C201" s="48">
        <f t="shared" si="36"/>
        <v>632420.39906376088</v>
      </c>
      <c r="D201" s="52">
        <v>0</v>
      </c>
      <c r="E201" s="38">
        <f t="shared" si="32"/>
        <v>632420.39906376088</v>
      </c>
      <c r="F201" s="38">
        <f t="shared" si="33"/>
        <v>0</v>
      </c>
      <c r="G201" s="53">
        <f t="shared" si="29"/>
        <v>0.2</v>
      </c>
      <c r="H201" s="52">
        <f t="shared" si="31"/>
        <v>10540.339984396016</v>
      </c>
      <c r="I201" s="54">
        <f t="shared" si="30"/>
        <v>0.09</v>
      </c>
      <c r="J201" s="38">
        <f t="shared" si="34"/>
        <v>0</v>
      </c>
      <c r="K201" s="50">
        <v>0</v>
      </c>
      <c r="L201" s="76"/>
      <c r="M201" s="52"/>
    </row>
    <row r="202" spans="2:13" s="67" customFormat="1" x14ac:dyDescent="0.2">
      <c r="B202" s="59">
        <f t="shared" si="35"/>
        <v>47324</v>
      </c>
      <c r="C202" s="48">
        <f t="shared" si="36"/>
        <v>642790.68931531976</v>
      </c>
      <c r="D202" s="52">
        <v>0</v>
      </c>
      <c r="E202" s="38">
        <f t="shared" si="32"/>
        <v>642790.68931531976</v>
      </c>
      <c r="F202" s="38">
        <f t="shared" si="33"/>
        <v>0</v>
      </c>
      <c r="G202" s="53">
        <f t="shared" si="29"/>
        <v>0.2</v>
      </c>
      <c r="H202" s="52">
        <f t="shared" si="31"/>
        <v>10713.178155255329</v>
      </c>
      <c r="I202" s="54">
        <f t="shared" si="30"/>
        <v>0.09</v>
      </c>
      <c r="J202" s="38">
        <f t="shared" si="34"/>
        <v>0</v>
      </c>
      <c r="K202" s="50">
        <v>0</v>
      </c>
      <c r="L202" s="76"/>
      <c r="M202" s="52"/>
    </row>
    <row r="203" spans="2:13" s="67" customFormat="1" x14ac:dyDescent="0.2">
      <c r="B203" s="59">
        <f t="shared" si="35"/>
        <v>47355</v>
      </c>
      <c r="C203" s="48">
        <f t="shared" si="36"/>
        <v>653331.02929971577</v>
      </c>
      <c r="D203" s="52">
        <v>0</v>
      </c>
      <c r="E203" s="38">
        <f t="shared" si="32"/>
        <v>653331.02929971577</v>
      </c>
      <c r="F203" s="38">
        <f t="shared" si="33"/>
        <v>0</v>
      </c>
      <c r="G203" s="53">
        <f t="shared" si="29"/>
        <v>0.2</v>
      </c>
      <c r="H203" s="52">
        <f t="shared" si="31"/>
        <v>10888.850488328597</v>
      </c>
      <c r="I203" s="54">
        <f t="shared" si="30"/>
        <v>0.09</v>
      </c>
      <c r="J203" s="38">
        <f t="shared" si="34"/>
        <v>0</v>
      </c>
      <c r="K203" s="50">
        <v>0</v>
      </c>
      <c r="L203" s="76"/>
      <c r="M203" s="52"/>
    </row>
    <row r="204" spans="2:13" s="67" customFormat="1" x14ac:dyDescent="0.2">
      <c r="B204" s="59">
        <f t="shared" si="35"/>
        <v>47386</v>
      </c>
      <c r="C204" s="48">
        <f t="shared" si="36"/>
        <v>664044.20745497104</v>
      </c>
      <c r="D204" s="52">
        <v>0</v>
      </c>
      <c r="E204" s="38">
        <f t="shared" si="32"/>
        <v>664044.20745497104</v>
      </c>
      <c r="F204" s="38">
        <f t="shared" si="33"/>
        <v>0</v>
      </c>
      <c r="G204" s="53">
        <f t="shared" si="29"/>
        <v>0.2</v>
      </c>
      <c r="H204" s="52">
        <f t="shared" si="31"/>
        <v>11067.40345758285</v>
      </c>
      <c r="I204" s="54">
        <f t="shared" si="30"/>
        <v>0.09</v>
      </c>
      <c r="J204" s="38">
        <f t="shared" si="34"/>
        <v>0</v>
      </c>
      <c r="K204" s="50">
        <v>0</v>
      </c>
      <c r="L204" s="76"/>
      <c r="M204" s="52"/>
    </row>
    <row r="205" spans="2:13" s="67" customFormat="1" x14ac:dyDescent="0.2">
      <c r="B205" s="59">
        <f t="shared" si="35"/>
        <v>47416</v>
      </c>
      <c r="C205" s="48">
        <f t="shared" si="36"/>
        <v>674933.05794329965</v>
      </c>
      <c r="D205" s="52">
        <v>0</v>
      </c>
      <c r="E205" s="38">
        <f t="shared" si="32"/>
        <v>674933.05794329965</v>
      </c>
      <c r="F205" s="38">
        <f t="shared" si="33"/>
        <v>0</v>
      </c>
      <c r="G205" s="53">
        <f t="shared" si="29"/>
        <v>0.2</v>
      </c>
      <c r="H205" s="52">
        <f t="shared" si="31"/>
        <v>11248.884299054995</v>
      </c>
      <c r="I205" s="54">
        <f t="shared" si="30"/>
        <v>0.09</v>
      </c>
      <c r="J205" s="38">
        <f t="shared" si="34"/>
        <v>0</v>
      </c>
      <c r="K205" s="50">
        <v>0</v>
      </c>
      <c r="L205" s="76"/>
      <c r="M205" s="52"/>
    </row>
    <row r="206" spans="2:13" s="67" customFormat="1" x14ac:dyDescent="0.2">
      <c r="B206" s="59">
        <f t="shared" si="35"/>
        <v>47447</v>
      </c>
      <c r="C206" s="48">
        <f t="shared" si="36"/>
        <v>686000.46140088246</v>
      </c>
      <c r="D206" s="52">
        <v>0</v>
      </c>
      <c r="E206" s="38">
        <f t="shared" si="32"/>
        <v>686000.46140088246</v>
      </c>
      <c r="F206" s="38">
        <f t="shared" si="33"/>
        <v>0</v>
      </c>
      <c r="G206" s="53">
        <f t="shared" si="29"/>
        <v>0.2</v>
      </c>
      <c r="H206" s="52">
        <f t="shared" si="31"/>
        <v>11433.341023348041</v>
      </c>
      <c r="I206" s="54">
        <f t="shared" si="30"/>
        <v>0.09</v>
      </c>
      <c r="J206" s="38">
        <f t="shared" si="34"/>
        <v>0</v>
      </c>
      <c r="K206" s="50">
        <v>0</v>
      </c>
      <c r="L206" s="76"/>
      <c r="M206" s="52"/>
    </row>
    <row r="207" spans="2:13" s="67" customFormat="1" x14ac:dyDescent="0.2">
      <c r="B207" s="59">
        <f t="shared" si="35"/>
        <v>47477</v>
      </c>
      <c r="C207" s="48">
        <f t="shared" si="36"/>
        <v>697249.34569993743</v>
      </c>
      <c r="D207" s="52">
        <v>0</v>
      </c>
      <c r="E207" s="38">
        <f t="shared" si="32"/>
        <v>697249.34569993743</v>
      </c>
      <c r="F207" s="38">
        <f t="shared" si="33"/>
        <v>0</v>
      </c>
      <c r="G207" s="53">
        <f t="shared" si="29"/>
        <v>0.2</v>
      </c>
      <c r="H207" s="52">
        <f t="shared" si="31"/>
        <v>11620.822428332291</v>
      </c>
      <c r="I207" s="54">
        <f t="shared" si="30"/>
        <v>0.09</v>
      </c>
      <c r="J207" s="38">
        <f t="shared" si="34"/>
        <v>0</v>
      </c>
      <c r="K207" s="50">
        <v>0</v>
      </c>
      <c r="L207" s="76"/>
      <c r="M207" s="52"/>
    </row>
    <row r="208" spans="2:13" s="67" customFormat="1" x14ac:dyDescent="0.2">
      <c r="B208" s="59">
        <f t="shared" si="35"/>
        <v>47508</v>
      </c>
      <c r="C208" s="48">
        <f t="shared" si="36"/>
        <v>708682.68672328547</v>
      </c>
      <c r="D208" s="52">
        <v>0</v>
      </c>
      <c r="E208" s="38">
        <f t="shared" si="32"/>
        <v>708682.68672328547</v>
      </c>
      <c r="F208" s="38">
        <f t="shared" si="33"/>
        <v>0</v>
      </c>
      <c r="G208" s="53">
        <f t="shared" si="29"/>
        <v>0.2</v>
      </c>
      <c r="H208" s="52">
        <f t="shared" si="31"/>
        <v>11811.378112054759</v>
      </c>
      <c r="I208" s="54">
        <f t="shared" si="30"/>
        <v>0.09</v>
      </c>
      <c r="J208" s="38">
        <f t="shared" si="34"/>
        <v>0</v>
      </c>
      <c r="K208" s="50">
        <v>0</v>
      </c>
      <c r="L208" s="76"/>
      <c r="M208" s="52"/>
    </row>
    <row r="209" spans="2:13" s="67" customFormat="1" x14ac:dyDescent="0.2">
      <c r="B209" s="59">
        <f t="shared" si="35"/>
        <v>47539</v>
      </c>
      <c r="C209" s="48">
        <f t="shared" si="36"/>
        <v>720303.50915161776</v>
      </c>
      <c r="D209" s="52">
        <v>0</v>
      </c>
      <c r="E209" s="38">
        <f t="shared" si="32"/>
        <v>720303.50915161776</v>
      </c>
      <c r="F209" s="38">
        <f t="shared" si="33"/>
        <v>0</v>
      </c>
      <c r="G209" s="53">
        <f t="shared" si="29"/>
        <v>0.2</v>
      </c>
      <c r="H209" s="52">
        <f t="shared" si="31"/>
        <v>12005.058485860294</v>
      </c>
      <c r="I209" s="54">
        <f t="shared" si="30"/>
        <v>0.09</v>
      </c>
      <c r="J209" s="38">
        <f t="shared" si="34"/>
        <v>0</v>
      </c>
      <c r="K209" s="50">
        <v>0</v>
      </c>
      <c r="L209" s="76"/>
      <c r="M209" s="52"/>
    </row>
    <row r="210" spans="2:13" s="67" customFormat="1" x14ac:dyDescent="0.2">
      <c r="B210" s="59">
        <f t="shared" si="35"/>
        <v>47567</v>
      </c>
      <c r="C210" s="48">
        <f t="shared" si="36"/>
        <v>732114.88726367254</v>
      </c>
      <c r="D210" s="52">
        <v>0</v>
      </c>
      <c r="E210" s="38">
        <f t="shared" si="32"/>
        <v>732114.88726367254</v>
      </c>
      <c r="F210" s="38">
        <f t="shared" si="33"/>
        <v>0</v>
      </c>
      <c r="G210" s="53">
        <f t="shared" si="29"/>
        <v>0.2</v>
      </c>
      <c r="H210" s="52">
        <f t="shared" si="31"/>
        <v>12201.914787727876</v>
      </c>
      <c r="I210" s="54">
        <f t="shared" si="30"/>
        <v>0.09</v>
      </c>
      <c r="J210" s="38">
        <f t="shared" si="34"/>
        <v>0</v>
      </c>
      <c r="K210" s="50">
        <v>0</v>
      </c>
      <c r="L210" s="76"/>
      <c r="M210" s="52"/>
    </row>
    <row r="211" spans="2:13" s="67" customFormat="1" x14ac:dyDescent="0.2">
      <c r="B211" s="59">
        <f t="shared" si="35"/>
        <v>47598</v>
      </c>
      <c r="C211" s="48">
        <f t="shared" si="36"/>
        <v>744119.94574953278</v>
      </c>
      <c r="D211" s="52">
        <v>0</v>
      </c>
      <c r="E211" s="38">
        <f t="shared" si="32"/>
        <v>744119.94574953278</v>
      </c>
      <c r="F211" s="38">
        <f t="shared" si="33"/>
        <v>0</v>
      </c>
      <c r="G211" s="53">
        <f t="shared" ref="G211:G230" si="37">IF(B212&lt;$E$7,$C$7,IF(AND(B212&lt;$E$8,B212&gt;$D$8),$C$8,IF(AND(B212&lt;$E$9,B212&gt;$D$9),$C$9,$C$10)))</f>
        <v>0.2</v>
      </c>
      <c r="H211" s="52">
        <f t="shared" si="31"/>
        <v>12401.999095825546</v>
      </c>
      <c r="I211" s="54">
        <f t="shared" ref="I211:I230" si="38">IF(B212&lt;$E$12,$C$12,$C$13)</f>
        <v>0.09</v>
      </c>
      <c r="J211" s="38">
        <f t="shared" si="34"/>
        <v>0</v>
      </c>
      <c r="K211" s="50">
        <v>0</v>
      </c>
      <c r="L211" s="76"/>
      <c r="M211" s="52"/>
    </row>
    <row r="212" spans="2:13" s="67" customFormat="1" x14ac:dyDescent="0.2">
      <c r="B212" s="59">
        <f t="shared" si="35"/>
        <v>47628</v>
      </c>
      <c r="C212" s="48">
        <f t="shared" si="36"/>
        <v>756321.86053726065</v>
      </c>
      <c r="D212" s="52">
        <v>0</v>
      </c>
      <c r="E212" s="38">
        <f t="shared" si="32"/>
        <v>756321.86053726065</v>
      </c>
      <c r="F212" s="38">
        <f t="shared" si="33"/>
        <v>0</v>
      </c>
      <c r="G212" s="53">
        <f t="shared" si="37"/>
        <v>0.2</v>
      </c>
      <c r="H212" s="52">
        <f t="shared" ref="H212:H230" si="39">E212*G212*30/360</f>
        <v>12605.364342287678</v>
      </c>
      <c r="I212" s="54">
        <f t="shared" si="38"/>
        <v>0.09</v>
      </c>
      <c r="J212" s="38">
        <f t="shared" si="34"/>
        <v>0</v>
      </c>
      <c r="K212" s="50">
        <v>0</v>
      </c>
      <c r="L212" s="76"/>
      <c r="M212" s="52"/>
    </row>
    <row r="213" spans="2:13" s="67" customFormat="1" x14ac:dyDescent="0.2">
      <c r="B213" s="59">
        <f t="shared" si="35"/>
        <v>47659</v>
      </c>
      <c r="C213" s="48">
        <f t="shared" si="36"/>
        <v>768723.85963308625</v>
      </c>
      <c r="D213" s="52">
        <v>0</v>
      </c>
      <c r="E213" s="38">
        <f t="shared" ref="E213:E230" si="40">IF(C213&gt;D213,C213-D213,0)</f>
        <v>768723.85963308625</v>
      </c>
      <c r="F213" s="38">
        <f t="shared" ref="F213:F230" si="41">IF(D213&gt;C213,D213-C213,0)</f>
        <v>0</v>
      </c>
      <c r="G213" s="53">
        <f t="shared" si="37"/>
        <v>0.2</v>
      </c>
      <c r="H213" s="52">
        <f t="shared" si="39"/>
        <v>12812.064327218104</v>
      </c>
      <c r="I213" s="54">
        <f t="shared" si="38"/>
        <v>0.09</v>
      </c>
      <c r="J213" s="38">
        <f t="shared" si="34"/>
        <v>0</v>
      </c>
      <c r="K213" s="50">
        <v>0</v>
      </c>
      <c r="L213" s="76"/>
      <c r="M213" s="52"/>
    </row>
    <row r="214" spans="2:13" s="67" customFormat="1" x14ac:dyDescent="0.2">
      <c r="B214" s="59">
        <f t="shared" si="35"/>
        <v>47689</v>
      </c>
      <c r="C214" s="48">
        <f t="shared" si="36"/>
        <v>781329.2239753739</v>
      </c>
      <c r="D214" s="52">
        <v>0</v>
      </c>
      <c r="E214" s="38">
        <f t="shared" si="40"/>
        <v>781329.2239753739</v>
      </c>
      <c r="F214" s="38">
        <f t="shared" si="41"/>
        <v>0</v>
      </c>
      <c r="G214" s="53">
        <f t="shared" si="37"/>
        <v>0.2</v>
      </c>
      <c r="H214" s="52">
        <f t="shared" si="39"/>
        <v>13022.153732922898</v>
      </c>
      <c r="I214" s="54">
        <f t="shared" si="38"/>
        <v>0.09</v>
      </c>
      <c r="J214" s="38">
        <f t="shared" si="34"/>
        <v>0</v>
      </c>
      <c r="K214" s="50">
        <v>0</v>
      </c>
      <c r="L214" s="76"/>
      <c r="M214" s="52"/>
    </row>
    <row r="215" spans="2:13" s="67" customFormat="1" x14ac:dyDescent="0.2">
      <c r="B215" s="59">
        <f t="shared" si="35"/>
        <v>47720</v>
      </c>
      <c r="C215" s="48">
        <f t="shared" si="36"/>
        <v>794141.288302592</v>
      </c>
      <c r="D215" s="52">
        <v>0</v>
      </c>
      <c r="E215" s="38">
        <f t="shared" si="40"/>
        <v>794141.288302592</v>
      </c>
      <c r="F215" s="38">
        <f t="shared" si="41"/>
        <v>0</v>
      </c>
      <c r="G215" s="53">
        <f t="shared" si="37"/>
        <v>0.2</v>
      </c>
      <c r="H215" s="52">
        <f t="shared" si="39"/>
        <v>13235.688138376534</v>
      </c>
      <c r="I215" s="54">
        <f t="shared" si="38"/>
        <v>0.09</v>
      </c>
      <c r="J215" s="38">
        <f t="shared" si="34"/>
        <v>0</v>
      </c>
      <c r="K215" s="50">
        <v>0</v>
      </c>
      <c r="L215" s="76"/>
      <c r="M215" s="52"/>
    </row>
    <row r="216" spans="2:13" s="67" customFormat="1" x14ac:dyDescent="0.2">
      <c r="B216" s="59">
        <f t="shared" si="35"/>
        <v>47751</v>
      </c>
      <c r="C216" s="48">
        <f t="shared" si="36"/>
        <v>807163.44203551486</v>
      </c>
      <c r="D216" s="52">
        <v>0</v>
      </c>
      <c r="E216" s="38">
        <f t="shared" si="40"/>
        <v>807163.44203551486</v>
      </c>
      <c r="F216" s="38">
        <f t="shared" si="41"/>
        <v>0</v>
      </c>
      <c r="G216" s="53">
        <f t="shared" si="37"/>
        <v>0.2</v>
      </c>
      <c r="H216" s="52">
        <f t="shared" si="39"/>
        <v>13452.724033925248</v>
      </c>
      <c r="I216" s="54">
        <f t="shared" si="38"/>
        <v>0.09</v>
      </c>
      <c r="J216" s="38">
        <f t="shared" si="34"/>
        <v>0</v>
      </c>
      <c r="K216" s="50">
        <v>0</v>
      </c>
      <c r="L216" s="76"/>
      <c r="M216" s="52"/>
    </row>
    <row r="217" spans="2:13" s="67" customFormat="1" x14ac:dyDescent="0.2">
      <c r="B217" s="59">
        <f t="shared" si="35"/>
        <v>47781</v>
      </c>
      <c r="C217" s="48">
        <f t="shared" si="36"/>
        <v>820399.13017389143</v>
      </c>
      <c r="D217" s="52">
        <v>0</v>
      </c>
      <c r="E217" s="38">
        <f t="shared" si="40"/>
        <v>820399.13017389143</v>
      </c>
      <c r="F217" s="38">
        <f t="shared" si="41"/>
        <v>0</v>
      </c>
      <c r="G217" s="53">
        <f t="shared" si="37"/>
        <v>0.2</v>
      </c>
      <c r="H217" s="52">
        <f t="shared" si="39"/>
        <v>13673.318836231525</v>
      </c>
      <c r="I217" s="54">
        <f t="shared" si="38"/>
        <v>0.09</v>
      </c>
      <c r="J217" s="38">
        <f t="shared" si="34"/>
        <v>0</v>
      </c>
      <c r="K217" s="50">
        <v>0</v>
      </c>
      <c r="L217" s="76"/>
      <c r="M217" s="52"/>
    </row>
    <row r="218" spans="2:13" s="67" customFormat="1" x14ac:dyDescent="0.2">
      <c r="B218" s="59">
        <f t="shared" si="35"/>
        <v>47812</v>
      </c>
      <c r="C218" s="48">
        <f t="shared" si="36"/>
        <v>833851.85420781665</v>
      </c>
      <c r="D218" s="52">
        <v>0</v>
      </c>
      <c r="E218" s="38">
        <f t="shared" si="40"/>
        <v>833851.85420781665</v>
      </c>
      <c r="F218" s="38">
        <f t="shared" si="41"/>
        <v>0</v>
      </c>
      <c r="G218" s="53">
        <f t="shared" si="37"/>
        <v>0.2</v>
      </c>
      <c r="H218" s="52">
        <f t="shared" si="39"/>
        <v>13897.530903463612</v>
      </c>
      <c r="I218" s="54">
        <f t="shared" si="38"/>
        <v>0.09</v>
      </c>
      <c r="J218" s="38">
        <f t="shared" ref="J218:J230" si="42">F218*I218*30/360</f>
        <v>0</v>
      </c>
      <c r="K218" s="50">
        <v>0</v>
      </c>
      <c r="L218" s="76"/>
      <c r="M218" s="52"/>
    </row>
    <row r="219" spans="2:13" s="67" customFormat="1" x14ac:dyDescent="0.2">
      <c r="B219" s="59">
        <f t="shared" si="35"/>
        <v>47842</v>
      </c>
      <c r="C219" s="48">
        <f t="shared" si="36"/>
        <v>847525.17304404813</v>
      </c>
      <c r="D219" s="52">
        <v>0</v>
      </c>
      <c r="E219" s="38">
        <f t="shared" si="40"/>
        <v>847525.17304404813</v>
      </c>
      <c r="F219" s="38">
        <f t="shared" si="41"/>
        <v>0</v>
      </c>
      <c r="G219" s="53">
        <f t="shared" si="37"/>
        <v>0.2</v>
      </c>
      <c r="H219" s="52">
        <f t="shared" si="39"/>
        <v>14125.419550734136</v>
      </c>
      <c r="I219" s="54">
        <f t="shared" si="38"/>
        <v>0.09</v>
      </c>
      <c r="J219" s="38">
        <f t="shared" si="42"/>
        <v>0</v>
      </c>
      <c r="K219" s="50">
        <v>0</v>
      </c>
      <c r="L219" s="76"/>
      <c r="M219" s="52"/>
    </row>
    <row r="220" spans="2:13" s="67" customFormat="1" x14ac:dyDescent="0.2">
      <c r="B220" s="59">
        <f t="shared" si="35"/>
        <v>47873</v>
      </c>
      <c r="C220" s="48">
        <f t="shared" si="36"/>
        <v>861422.70394751173</v>
      </c>
      <c r="D220" s="52">
        <v>0</v>
      </c>
      <c r="E220" s="38">
        <f t="shared" si="40"/>
        <v>861422.70394751173</v>
      </c>
      <c r="F220" s="38">
        <f t="shared" si="41"/>
        <v>0</v>
      </c>
      <c r="G220" s="53">
        <f t="shared" si="37"/>
        <v>0.2</v>
      </c>
      <c r="H220" s="52">
        <f t="shared" si="39"/>
        <v>14357.045065791863</v>
      </c>
      <c r="I220" s="54">
        <f t="shared" si="38"/>
        <v>0.09</v>
      </c>
      <c r="J220" s="38">
        <f t="shared" si="42"/>
        <v>0</v>
      </c>
      <c r="K220" s="50">
        <v>0</v>
      </c>
      <c r="L220" s="76"/>
      <c r="M220" s="52"/>
    </row>
    <row r="221" spans="2:13" s="67" customFormat="1" x14ac:dyDescent="0.2">
      <c r="B221" s="59">
        <f t="shared" si="35"/>
        <v>47904</v>
      </c>
      <c r="C221" s="48">
        <f t="shared" si="36"/>
        <v>875548.12349824584</v>
      </c>
      <c r="D221" s="52">
        <v>0</v>
      </c>
      <c r="E221" s="38">
        <f t="shared" si="40"/>
        <v>875548.12349824584</v>
      </c>
      <c r="F221" s="38">
        <f t="shared" si="41"/>
        <v>0</v>
      </c>
      <c r="G221" s="53">
        <f t="shared" si="37"/>
        <v>0.2</v>
      </c>
      <c r="H221" s="52">
        <f t="shared" si="39"/>
        <v>14592.468724970762</v>
      </c>
      <c r="I221" s="54">
        <f t="shared" si="38"/>
        <v>0.09</v>
      </c>
      <c r="J221" s="38">
        <f t="shared" si="42"/>
        <v>0</v>
      </c>
      <c r="K221" s="50">
        <v>0</v>
      </c>
      <c r="L221" s="76"/>
      <c r="M221" s="52"/>
    </row>
    <row r="222" spans="2:13" s="67" customFormat="1" x14ac:dyDescent="0.2">
      <c r="B222" s="59">
        <f t="shared" si="35"/>
        <v>47932</v>
      </c>
      <c r="C222" s="48">
        <f t="shared" si="36"/>
        <v>889905.16856403765</v>
      </c>
      <c r="D222" s="52">
        <v>0</v>
      </c>
      <c r="E222" s="38">
        <f t="shared" si="40"/>
        <v>889905.16856403765</v>
      </c>
      <c r="F222" s="38">
        <f t="shared" si="41"/>
        <v>0</v>
      </c>
      <c r="G222" s="53">
        <f t="shared" si="37"/>
        <v>0.2</v>
      </c>
      <c r="H222" s="52">
        <f t="shared" si="39"/>
        <v>14831.752809400628</v>
      </c>
      <c r="I222" s="54">
        <f t="shared" si="38"/>
        <v>0.09</v>
      </c>
      <c r="J222" s="38">
        <f t="shared" si="42"/>
        <v>0</v>
      </c>
      <c r="K222" s="50">
        <v>0</v>
      </c>
      <c r="L222" s="76"/>
      <c r="M222" s="52"/>
    </row>
    <row r="223" spans="2:13" s="67" customFormat="1" x14ac:dyDescent="0.2">
      <c r="B223" s="59">
        <f t="shared" si="35"/>
        <v>47963</v>
      </c>
      <c r="C223" s="48">
        <f t="shared" si="36"/>
        <v>904497.63728900836</v>
      </c>
      <c r="D223" s="52">
        <v>0</v>
      </c>
      <c r="E223" s="38">
        <f t="shared" si="40"/>
        <v>904497.63728900836</v>
      </c>
      <c r="F223" s="38">
        <f t="shared" si="41"/>
        <v>0</v>
      </c>
      <c r="G223" s="53">
        <f t="shared" si="37"/>
        <v>0.2</v>
      </c>
      <c r="H223" s="52">
        <f t="shared" si="39"/>
        <v>15074.960621483475</v>
      </c>
      <c r="I223" s="54">
        <f t="shared" si="38"/>
        <v>0.09</v>
      </c>
      <c r="J223" s="38">
        <f t="shared" si="42"/>
        <v>0</v>
      </c>
      <c r="K223" s="50">
        <v>0</v>
      </c>
      <c r="L223" s="76"/>
      <c r="M223" s="52"/>
    </row>
    <row r="224" spans="2:13" s="67" customFormat="1" x14ac:dyDescent="0.2">
      <c r="B224" s="59">
        <f t="shared" si="35"/>
        <v>47993</v>
      </c>
      <c r="C224" s="48">
        <f t="shared" si="36"/>
        <v>919329.39009840903</v>
      </c>
      <c r="D224" s="52">
        <v>0</v>
      </c>
      <c r="E224" s="38">
        <f t="shared" si="40"/>
        <v>919329.39009840903</v>
      </c>
      <c r="F224" s="38">
        <f t="shared" si="41"/>
        <v>0</v>
      </c>
      <c r="G224" s="53">
        <f t="shared" si="37"/>
        <v>0.2</v>
      </c>
      <c r="H224" s="52">
        <f t="shared" si="39"/>
        <v>15322.156501640151</v>
      </c>
      <c r="I224" s="54">
        <f t="shared" si="38"/>
        <v>0.09</v>
      </c>
      <c r="J224" s="38">
        <f t="shared" si="42"/>
        <v>0</v>
      </c>
      <c r="K224" s="50">
        <v>0</v>
      </c>
      <c r="L224" s="76"/>
      <c r="M224" s="52"/>
    </row>
    <row r="225" spans="2:16" s="67" customFormat="1" x14ac:dyDescent="0.2">
      <c r="B225" s="59">
        <f t="shared" si="35"/>
        <v>48024</v>
      </c>
      <c r="C225" s="48">
        <f t="shared" si="36"/>
        <v>934404.35071989254</v>
      </c>
      <c r="D225" s="52">
        <v>0</v>
      </c>
      <c r="E225" s="38">
        <f t="shared" si="40"/>
        <v>934404.35071989254</v>
      </c>
      <c r="F225" s="38">
        <f t="shared" si="41"/>
        <v>0</v>
      </c>
      <c r="G225" s="53">
        <f t="shared" si="37"/>
        <v>0.2</v>
      </c>
      <c r="H225" s="52">
        <f t="shared" si="39"/>
        <v>15573.405845331543</v>
      </c>
      <c r="I225" s="54">
        <f t="shared" si="38"/>
        <v>0.09</v>
      </c>
      <c r="J225" s="38">
        <f t="shared" si="42"/>
        <v>0</v>
      </c>
      <c r="K225" s="50">
        <v>0</v>
      </c>
      <c r="L225" s="76"/>
      <c r="M225" s="52"/>
    </row>
    <row r="226" spans="2:16" s="67" customFormat="1" x14ac:dyDescent="0.2">
      <c r="B226" s="59">
        <f t="shared" si="35"/>
        <v>48054</v>
      </c>
      <c r="C226" s="48">
        <f t="shared" si="36"/>
        <v>949726.50722153264</v>
      </c>
      <c r="D226" s="52">
        <v>0</v>
      </c>
      <c r="E226" s="38">
        <f t="shared" si="40"/>
        <v>949726.50722153264</v>
      </c>
      <c r="F226" s="38">
        <f t="shared" si="41"/>
        <v>0</v>
      </c>
      <c r="G226" s="53">
        <f t="shared" si="37"/>
        <v>0.2</v>
      </c>
      <c r="H226" s="52">
        <f t="shared" si="39"/>
        <v>15828.775120358878</v>
      </c>
      <c r="I226" s="54">
        <f t="shared" si="38"/>
        <v>0.09</v>
      </c>
      <c r="J226" s="38">
        <f t="shared" si="42"/>
        <v>0</v>
      </c>
      <c r="K226" s="50">
        <v>0</v>
      </c>
      <c r="L226" s="76"/>
      <c r="M226" s="52"/>
    </row>
    <row r="227" spans="2:16" s="67" customFormat="1" x14ac:dyDescent="0.2">
      <c r="B227" s="59">
        <f t="shared" si="35"/>
        <v>48085</v>
      </c>
      <c r="C227" s="48">
        <f t="shared" si="36"/>
        <v>965299.91306686413</v>
      </c>
      <c r="D227" s="52">
        <v>0</v>
      </c>
      <c r="E227" s="38">
        <f t="shared" si="40"/>
        <v>965299.91306686413</v>
      </c>
      <c r="F227" s="38">
        <f t="shared" si="41"/>
        <v>0</v>
      </c>
      <c r="G227" s="53">
        <f t="shared" si="37"/>
        <v>0.2</v>
      </c>
      <c r="H227" s="52">
        <f t="shared" si="39"/>
        <v>16088.331884447738</v>
      </c>
      <c r="I227" s="54">
        <f t="shared" si="38"/>
        <v>0.09</v>
      </c>
      <c r="J227" s="38">
        <f t="shared" si="42"/>
        <v>0</v>
      </c>
      <c r="K227" s="50">
        <v>0</v>
      </c>
      <c r="L227" s="76"/>
      <c r="M227" s="52"/>
    </row>
    <row r="228" spans="2:16" s="67" customFormat="1" x14ac:dyDescent="0.2">
      <c r="B228" s="59">
        <f t="shared" si="35"/>
        <v>48116</v>
      </c>
      <c r="C228" s="48">
        <f t="shared" si="36"/>
        <v>981128.68818722304</v>
      </c>
      <c r="D228" s="52">
        <v>0</v>
      </c>
      <c r="E228" s="38">
        <f t="shared" si="40"/>
        <v>981128.68818722304</v>
      </c>
      <c r="F228" s="38">
        <f t="shared" si="41"/>
        <v>0</v>
      </c>
      <c r="G228" s="53">
        <f t="shared" si="37"/>
        <v>0.2</v>
      </c>
      <c r="H228" s="52">
        <f t="shared" si="39"/>
        <v>16352.144803120387</v>
      </c>
      <c r="I228" s="54">
        <f t="shared" si="38"/>
        <v>0.09</v>
      </c>
      <c r="J228" s="38">
        <f t="shared" si="42"/>
        <v>0</v>
      </c>
      <c r="K228" s="50">
        <v>0</v>
      </c>
      <c r="L228" s="76"/>
      <c r="M228" s="52"/>
    </row>
    <row r="229" spans="2:16" s="67" customFormat="1" x14ac:dyDescent="0.2">
      <c r="B229" s="59">
        <f t="shared" si="35"/>
        <v>48146</v>
      </c>
      <c r="C229" s="48">
        <f t="shared" si="36"/>
        <v>997217.02007167076</v>
      </c>
      <c r="D229" s="52">
        <v>0</v>
      </c>
      <c r="E229" s="38">
        <f t="shared" si="40"/>
        <v>997217.02007167076</v>
      </c>
      <c r="F229" s="38">
        <f t="shared" si="41"/>
        <v>0</v>
      </c>
      <c r="G229" s="53">
        <f t="shared" si="37"/>
        <v>0.2</v>
      </c>
      <c r="H229" s="52">
        <f t="shared" si="39"/>
        <v>16620.283667861182</v>
      </c>
      <c r="I229" s="54">
        <f t="shared" si="38"/>
        <v>0.09</v>
      </c>
      <c r="J229" s="38">
        <f t="shared" si="42"/>
        <v>0</v>
      </c>
      <c r="K229" s="50">
        <v>0</v>
      </c>
      <c r="L229" s="76"/>
      <c r="M229" s="52"/>
    </row>
    <row r="230" spans="2:16" s="67" customFormat="1" x14ac:dyDescent="0.2">
      <c r="B230" s="59">
        <f t="shared" si="35"/>
        <v>48177</v>
      </c>
      <c r="C230" s="48">
        <f t="shared" si="36"/>
        <v>1013569.1648747912</v>
      </c>
      <c r="D230" s="52">
        <v>0</v>
      </c>
      <c r="E230" s="38">
        <f t="shared" si="40"/>
        <v>1013569.1648747912</v>
      </c>
      <c r="F230" s="38">
        <f t="shared" si="41"/>
        <v>0</v>
      </c>
      <c r="G230" s="53">
        <f t="shared" si="37"/>
        <v>0.2</v>
      </c>
      <c r="H230" s="52">
        <f t="shared" si="39"/>
        <v>16892.819414579852</v>
      </c>
      <c r="I230" s="54">
        <f t="shared" si="38"/>
        <v>0.09</v>
      </c>
      <c r="J230" s="38">
        <f t="shared" si="42"/>
        <v>0</v>
      </c>
      <c r="K230" s="50">
        <v>0</v>
      </c>
      <c r="L230" s="76"/>
      <c r="M230" s="52"/>
    </row>
    <row r="231" spans="2:16" s="57" customFormat="1" x14ac:dyDescent="0.2">
      <c r="B231" s="59">
        <f t="shared" si="35"/>
        <v>48207</v>
      </c>
      <c r="C231" s="48">
        <f t="shared" si="36"/>
        <v>1030189.4485426523</v>
      </c>
      <c r="K231" s="50">
        <v>0</v>
      </c>
      <c r="L231" s="76"/>
      <c r="M231" s="52"/>
      <c r="O231" s="67"/>
      <c r="P231" s="67"/>
    </row>
    <row r="232" spans="2:16" s="57" customFormat="1" x14ac:dyDescent="0.2">
      <c r="O232" s="67"/>
      <c r="P232" s="67"/>
    </row>
    <row r="233" spans="2:16" s="57" customFormat="1" x14ac:dyDescent="0.2">
      <c r="O233" s="67"/>
      <c r="P233" s="67"/>
    </row>
    <row r="234" spans="2:16" s="57" customFormat="1" x14ac:dyDescent="0.2">
      <c r="O234" s="67"/>
    </row>
    <row r="235" spans="2:16" s="57" customFormat="1" x14ac:dyDescent="0.2">
      <c r="O235" s="67"/>
    </row>
    <row r="236" spans="2:16" s="57" customFormat="1" x14ac:dyDescent="0.2">
      <c r="O236" s="67"/>
    </row>
    <row r="237" spans="2:16" s="57" customFormat="1" x14ac:dyDescent="0.2">
      <c r="O237" s="67"/>
    </row>
    <row r="238" spans="2:16" s="57" customFormat="1" x14ac:dyDescent="0.2">
      <c r="O238" s="67"/>
    </row>
    <row r="239" spans="2:16" s="57" customFormat="1" x14ac:dyDescent="0.2">
      <c r="O239" s="67"/>
    </row>
    <row r="240" spans="2:16" s="57" customFormat="1" x14ac:dyDescent="0.2">
      <c r="O240" s="67"/>
    </row>
    <row r="241" spans="15:15" s="57" customFormat="1" x14ac:dyDescent="0.2">
      <c r="O241" s="67"/>
    </row>
    <row r="242" spans="15:15" s="57" customFormat="1" x14ac:dyDescent="0.2">
      <c r="O242" s="67"/>
    </row>
    <row r="243" spans="15:15" s="57" customFormat="1" x14ac:dyDescent="0.2">
      <c r="O243" s="67"/>
    </row>
    <row r="244" spans="15:15" s="57" customFormat="1" x14ac:dyDescent="0.2">
      <c r="O244" s="67"/>
    </row>
    <row r="245" spans="15:15" s="57" customFormat="1" x14ac:dyDescent="0.2">
      <c r="O245" s="67"/>
    </row>
    <row r="246" spans="15:15" s="57" customFormat="1" x14ac:dyDescent="0.2">
      <c r="O246" s="67"/>
    </row>
    <row r="247" spans="15:15" s="57" customFormat="1" x14ac:dyDescent="0.2">
      <c r="O247" s="67"/>
    </row>
    <row r="248" spans="15:15" s="57" customFormat="1" x14ac:dyDescent="0.2">
      <c r="O248" s="67"/>
    </row>
    <row r="249" spans="15:15" s="57" customFormat="1" x14ac:dyDescent="0.2">
      <c r="O249" s="67"/>
    </row>
    <row r="250" spans="15:15" s="57" customFormat="1" x14ac:dyDescent="0.2">
      <c r="O250" s="67"/>
    </row>
    <row r="251" spans="15:15" s="57" customFormat="1" x14ac:dyDescent="0.2">
      <c r="O251" s="67"/>
    </row>
    <row r="252" spans="15:15" s="57" customFormat="1" x14ac:dyDescent="0.2">
      <c r="O252" s="67"/>
    </row>
    <row r="253" spans="15:15" s="57" customFormat="1" x14ac:dyDescent="0.2">
      <c r="O253" s="67"/>
    </row>
    <row r="254" spans="15:15" s="57" customFormat="1" x14ac:dyDescent="0.2">
      <c r="O254" s="67"/>
    </row>
    <row r="255" spans="15:15" s="57" customFormat="1" x14ac:dyDescent="0.2">
      <c r="O255" s="67"/>
    </row>
    <row r="256" spans="15:15" s="57" customFormat="1" x14ac:dyDescent="0.2">
      <c r="O256" s="67"/>
    </row>
    <row r="257" spans="15:15" s="57" customFormat="1" x14ac:dyDescent="0.2">
      <c r="O257" s="67"/>
    </row>
    <row r="258" spans="15:15" s="57" customFormat="1" x14ac:dyDescent="0.2">
      <c r="O258" s="67"/>
    </row>
    <row r="259" spans="15:15" s="57" customFormat="1" x14ac:dyDescent="0.2">
      <c r="O259" s="67"/>
    </row>
    <row r="260" spans="15:15" s="57" customFormat="1" x14ac:dyDescent="0.2">
      <c r="O260" s="67"/>
    </row>
    <row r="261" spans="15:15" s="57" customFormat="1" x14ac:dyDescent="0.2">
      <c r="O261" s="67"/>
    </row>
    <row r="262" spans="15:15" s="57" customFormat="1" x14ac:dyDescent="0.2">
      <c r="O262" s="67"/>
    </row>
    <row r="263" spans="15:15" s="57" customFormat="1" x14ac:dyDescent="0.2">
      <c r="O263" s="67"/>
    </row>
    <row r="264" spans="15:15" s="57" customFormat="1" x14ac:dyDescent="0.2">
      <c r="O264" s="67"/>
    </row>
    <row r="265" spans="15:15" s="57" customFormat="1" x14ac:dyDescent="0.2">
      <c r="O265" s="67"/>
    </row>
    <row r="266" spans="15:15" s="57" customFormat="1" x14ac:dyDescent="0.2">
      <c r="O266" s="67"/>
    </row>
    <row r="267" spans="15:15" s="57" customFormat="1" x14ac:dyDescent="0.2">
      <c r="O267" s="67"/>
    </row>
    <row r="268" spans="15:15" s="57" customFormat="1" x14ac:dyDescent="0.2">
      <c r="O268" s="67"/>
    </row>
    <row r="269" spans="15:15" s="57" customFormat="1" x14ac:dyDescent="0.2">
      <c r="O269" s="67"/>
    </row>
    <row r="270" spans="15:15" s="57" customFormat="1" x14ac:dyDescent="0.2">
      <c r="O270" s="67"/>
    </row>
    <row r="271" spans="15:15" s="57" customFormat="1" x14ac:dyDescent="0.2">
      <c r="O271" s="67"/>
    </row>
    <row r="272" spans="15:15" s="57" customFormat="1" x14ac:dyDescent="0.2">
      <c r="O272" s="67"/>
    </row>
    <row r="273" spans="15:15" s="57" customFormat="1" x14ac:dyDescent="0.2">
      <c r="O273" s="67"/>
    </row>
    <row r="274" spans="15:15" s="57" customFormat="1" x14ac:dyDescent="0.2">
      <c r="O274" s="67"/>
    </row>
    <row r="275" spans="15:15" s="57" customFormat="1" x14ac:dyDescent="0.2">
      <c r="O275" s="67"/>
    </row>
    <row r="276" spans="15:15" s="57" customFormat="1" x14ac:dyDescent="0.2">
      <c r="O276" s="67"/>
    </row>
    <row r="277" spans="15:15" s="57" customFormat="1" x14ac:dyDescent="0.2">
      <c r="O277" s="67"/>
    </row>
    <row r="278" spans="15:15" s="57" customFormat="1" x14ac:dyDescent="0.2">
      <c r="O278" s="67"/>
    </row>
    <row r="279" spans="15:15" s="57" customFormat="1" x14ac:dyDescent="0.2">
      <c r="O279" s="67"/>
    </row>
    <row r="280" spans="15:15" s="57" customFormat="1" x14ac:dyDescent="0.2">
      <c r="O280" s="67"/>
    </row>
    <row r="281" spans="15:15" s="57" customFormat="1" x14ac:dyDescent="0.2">
      <c r="O281" s="67"/>
    </row>
    <row r="282" spans="15:15" s="57" customFormat="1" x14ac:dyDescent="0.2">
      <c r="O282" s="67"/>
    </row>
    <row r="283" spans="15:15" s="57" customFormat="1" x14ac:dyDescent="0.2">
      <c r="O283" s="67"/>
    </row>
    <row r="284" spans="15:15" s="57" customFormat="1" x14ac:dyDescent="0.2">
      <c r="O284" s="67"/>
    </row>
    <row r="285" spans="15:15" s="57" customFormat="1" x14ac:dyDescent="0.2">
      <c r="O285" s="67"/>
    </row>
    <row r="286" spans="15:15" s="57" customFormat="1" x14ac:dyDescent="0.2">
      <c r="O286" s="67"/>
    </row>
    <row r="287" spans="15:15" s="57" customFormat="1" x14ac:dyDescent="0.2">
      <c r="O287" s="67"/>
    </row>
    <row r="288" spans="15:15" s="57" customFormat="1" x14ac:dyDescent="0.2">
      <c r="O288" s="67"/>
    </row>
    <row r="289" spans="15:15" s="57" customFormat="1" x14ac:dyDescent="0.2">
      <c r="O289" s="67"/>
    </row>
    <row r="290" spans="15:15" s="57" customFormat="1" x14ac:dyDescent="0.2">
      <c r="O290" s="67"/>
    </row>
    <row r="291" spans="15:15" s="57" customFormat="1" x14ac:dyDescent="0.2">
      <c r="O291" s="67"/>
    </row>
    <row r="292" spans="15:15" s="57" customFormat="1" x14ac:dyDescent="0.2">
      <c r="O292" s="67"/>
    </row>
    <row r="293" spans="15:15" s="57" customFormat="1" x14ac:dyDescent="0.2">
      <c r="O293" s="67"/>
    </row>
    <row r="294" spans="15:15" s="57" customFormat="1" x14ac:dyDescent="0.2">
      <c r="O294" s="67"/>
    </row>
    <row r="295" spans="15:15" s="57" customFormat="1" x14ac:dyDescent="0.2">
      <c r="O295" s="67"/>
    </row>
    <row r="296" spans="15:15" s="57" customFormat="1" x14ac:dyDescent="0.2">
      <c r="O296" s="67"/>
    </row>
    <row r="297" spans="15:15" s="57" customFormat="1" x14ac:dyDescent="0.2">
      <c r="O297" s="67"/>
    </row>
    <row r="298" spans="15:15" s="57" customFormat="1" x14ac:dyDescent="0.2">
      <c r="O298" s="67"/>
    </row>
    <row r="299" spans="15:15" s="57" customFormat="1" x14ac:dyDescent="0.2">
      <c r="O299" s="67"/>
    </row>
    <row r="300" spans="15:15" s="57" customFormat="1" x14ac:dyDescent="0.2">
      <c r="O300" s="67"/>
    </row>
    <row r="301" spans="15:15" s="57" customFormat="1" x14ac:dyDescent="0.2">
      <c r="O301" s="67"/>
    </row>
    <row r="302" spans="15:15" s="57" customFormat="1" x14ac:dyDescent="0.2">
      <c r="O302" s="67"/>
    </row>
    <row r="303" spans="15:15" s="57" customFormat="1" x14ac:dyDescent="0.2">
      <c r="O303" s="67"/>
    </row>
    <row r="304" spans="15:15" s="57" customFormat="1" x14ac:dyDescent="0.2">
      <c r="O304" s="67"/>
    </row>
    <row r="305" spans="15:15" s="57" customFormat="1" x14ac:dyDescent="0.2">
      <c r="O305" s="67"/>
    </row>
    <row r="306" spans="15:15" s="57" customFormat="1" x14ac:dyDescent="0.2">
      <c r="O306" s="67"/>
    </row>
    <row r="307" spans="15:15" s="57" customFormat="1" x14ac:dyDescent="0.2">
      <c r="O307" s="67"/>
    </row>
    <row r="308" spans="15:15" s="57" customFormat="1" x14ac:dyDescent="0.2">
      <c r="O308" s="67"/>
    </row>
    <row r="309" spans="15:15" s="57" customFormat="1" x14ac:dyDescent="0.2">
      <c r="O309" s="67"/>
    </row>
    <row r="310" spans="15:15" s="57" customFormat="1" x14ac:dyDescent="0.2">
      <c r="O310" s="67"/>
    </row>
    <row r="311" spans="15:15" s="57" customFormat="1" x14ac:dyDescent="0.2">
      <c r="O311" s="67"/>
    </row>
    <row r="312" spans="15:15" s="57" customFormat="1" x14ac:dyDescent="0.2">
      <c r="O312" s="67"/>
    </row>
    <row r="313" spans="15:15" s="57" customFormat="1" x14ac:dyDescent="0.2">
      <c r="O313" s="67"/>
    </row>
    <row r="314" spans="15:15" s="57" customFormat="1" x14ac:dyDescent="0.2">
      <c r="O314" s="67"/>
    </row>
    <row r="315" spans="15:15" s="57" customFormat="1" x14ac:dyDescent="0.2">
      <c r="O315" s="67"/>
    </row>
    <row r="316" spans="15:15" s="57" customFormat="1" x14ac:dyDescent="0.2">
      <c r="O316" s="67"/>
    </row>
    <row r="317" spans="15:15" s="57" customFormat="1" x14ac:dyDescent="0.2">
      <c r="O317" s="67"/>
    </row>
    <row r="318" spans="15:15" s="57" customFormat="1" x14ac:dyDescent="0.2">
      <c r="O318" s="67"/>
    </row>
    <row r="319" spans="15:15" s="57" customFormat="1" x14ac:dyDescent="0.2">
      <c r="O319" s="67"/>
    </row>
    <row r="320" spans="15:15" s="57" customFormat="1" x14ac:dyDescent="0.2">
      <c r="O320" s="67"/>
    </row>
    <row r="321" spans="15:15" s="57" customFormat="1" x14ac:dyDescent="0.2">
      <c r="O321" s="67"/>
    </row>
    <row r="322" spans="15:15" s="57" customFormat="1" x14ac:dyDescent="0.2">
      <c r="O322" s="67"/>
    </row>
    <row r="323" spans="15:15" s="57" customFormat="1" x14ac:dyDescent="0.2">
      <c r="O323" s="67"/>
    </row>
    <row r="324" spans="15:15" s="57" customFormat="1" x14ac:dyDescent="0.2">
      <c r="O324" s="67"/>
    </row>
    <row r="325" spans="15:15" s="57" customFormat="1" x14ac:dyDescent="0.2">
      <c r="O325" s="67"/>
    </row>
    <row r="326" spans="15:15" s="57" customFormat="1" x14ac:dyDescent="0.2">
      <c r="O326" s="67"/>
    </row>
    <row r="327" spans="15:15" s="57" customFormat="1" x14ac:dyDescent="0.2">
      <c r="O327" s="67"/>
    </row>
    <row r="328" spans="15:15" s="57" customFormat="1" x14ac:dyDescent="0.2">
      <c r="O328" s="67"/>
    </row>
    <row r="329" spans="15:15" s="57" customFormat="1" x14ac:dyDescent="0.2">
      <c r="O329" s="67"/>
    </row>
    <row r="330" spans="15:15" s="57" customFormat="1" x14ac:dyDescent="0.2">
      <c r="O330" s="67"/>
    </row>
    <row r="331" spans="15:15" s="57" customFormat="1" x14ac:dyDescent="0.2">
      <c r="O331" s="67"/>
    </row>
    <row r="332" spans="15:15" s="57" customFormat="1" x14ac:dyDescent="0.2">
      <c r="O332" s="67"/>
    </row>
    <row r="333" spans="15:15" s="57" customFormat="1" x14ac:dyDescent="0.2">
      <c r="O333" s="67"/>
    </row>
    <row r="334" spans="15:15" s="57" customFormat="1" x14ac:dyDescent="0.2">
      <c r="O334" s="67"/>
    </row>
    <row r="335" spans="15:15" s="57" customFormat="1" x14ac:dyDescent="0.2">
      <c r="O335" s="67"/>
    </row>
    <row r="336" spans="15:15" s="57" customFormat="1" x14ac:dyDescent="0.2">
      <c r="O336" s="67"/>
    </row>
    <row r="337" spans="15:15" s="57" customFormat="1" x14ac:dyDescent="0.2">
      <c r="O337" s="67"/>
    </row>
    <row r="338" spans="15:15" s="57" customFormat="1" x14ac:dyDescent="0.2">
      <c r="O338" s="67"/>
    </row>
    <row r="339" spans="15:15" s="57" customFormat="1" x14ac:dyDescent="0.2">
      <c r="O339" s="67"/>
    </row>
    <row r="340" spans="15:15" s="57" customFormat="1" x14ac:dyDescent="0.2">
      <c r="O340" s="67"/>
    </row>
    <row r="341" spans="15:15" s="57" customFormat="1" x14ac:dyDescent="0.2">
      <c r="O341" s="67"/>
    </row>
    <row r="342" spans="15:15" s="57" customFormat="1" x14ac:dyDescent="0.2">
      <c r="O342" s="67"/>
    </row>
    <row r="343" spans="15:15" s="57" customFormat="1" x14ac:dyDescent="0.2">
      <c r="O343" s="67"/>
    </row>
    <row r="344" spans="15:15" s="57" customFormat="1" x14ac:dyDescent="0.2">
      <c r="O344" s="67"/>
    </row>
    <row r="345" spans="15:15" s="57" customFormat="1" x14ac:dyDescent="0.2">
      <c r="O345" s="67"/>
    </row>
    <row r="346" spans="15:15" s="57" customFormat="1" x14ac:dyDescent="0.2">
      <c r="O346" s="67"/>
    </row>
    <row r="347" spans="15:15" s="57" customFormat="1" x14ac:dyDescent="0.2">
      <c r="O347" s="67"/>
    </row>
    <row r="348" spans="15:15" s="57" customFormat="1" x14ac:dyDescent="0.2">
      <c r="O348" s="67"/>
    </row>
    <row r="349" spans="15:15" s="57" customFormat="1" x14ac:dyDescent="0.2">
      <c r="O349" s="67"/>
    </row>
    <row r="350" spans="15:15" s="57" customFormat="1" x14ac:dyDescent="0.2">
      <c r="O350" s="67"/>
    </row>
    <row r="351" spans="15:15" s="57" customFormat="1" x14ac:dyDescent="0.2">
      <c r="O351" s="67"/>
    </row>
    <row r="352" spans="15:15" s="57" customFormat="1" x14ac:dyDescent="0.2">
      <c r="O352" s="67"/>
    </row>
    <row r="353" spans="15:15" s="57" customFormat="1" x14ac:dyDescent="0.2">
      <c r="O353" s="67"/>
    </row>
    <row r="354" spans="15:15" s="57" customFormat="1" x14ac:dyDescent="0.2">
      <c r="O354" s="67"/>
    </row>
    <row r="355" spans="15:15" s="57" customFormat="1" x14ac:dyDescent="0.2">
      <c r="O355" s="67"/>
    </row>
    <row r="356" spans="15:15" s="57" customFormat="1" x14ac:dyDescent="0.2">
      <c r="O356" s="67"/>
    </row>
    <row r="357" spans="15:15" s="57" customFormat="1" x14ac:dyDescent="0.2">
      <c r="O357" s="67"/>
    </row>
    <row r="358" spans="15:15" s="57" customFormat="1" x14ac:dyDescent="0.2">
      <c r="O358" s="67"/>
    </row>
    <row r="359" spans="15:15" s="57" customFormat="1" x14ac:dyDescent="0.2">
      <c r="O359" s="67"/>
    </row>
    <row r="360" spans="15:15" s="57" customFormat="1" x14ac:dyDescent="0.2">
      <c r="O360" s="67"/>
    </row>
    <row r="361" spans="15:15" s="57" customFormat="1" x14ac:dyDescent="0.2">
      <c r="O361" s="67"/>
    </row>
    <row r="362" spans="15:15" s="57" customFormat="1" x14ac:dyDescent="0.2">
      <c r="O362" s="67"/>
    </row>
    <row r="363" spans="15:15" s="57" customFormat="1" x14ac:dyDescent="0.2">
      <c r="O363" s="67"/>
    </row>
    <row r="364" spans="15:15" s="57" customFormat="1" x14ac:dyDescent="0.2">
      <c r="O364" s="67"/>
    </row>
    <row r="365" spans="15:15" s="57" customFormat="1" x14ac:dyDescent="0.2">
      <c r="O365" s="67"/>
    </row>
    <row r="366" spans="15:15" s="57" customFormat="1" x14ac:dyDescent="0.2">
      <c r="O366" s="67"/>
    </row>
    <row r="367" spans="15:15" s="57" customFormat="1" x14ac:dyDescent="0.2">
      <c r="O367" s="67"/>
    </row>
    <row r="368" spans="15:15" s="57" customFormat="1" x14ac:dyDescent="0.2">
      <c r="O368" s="67"/>
    </row>
    <row r="369" spans="15:15" s="57" customFormat="1" x14ac:dyDescent="0.2">
      <c r="O369" s="67"/>
    </row>
    <row r="370" spans="15:15" s="57" customFormat="1" x14ac:dyDescent="0.2">
      <c r="O370" s="67"/>
    </row>
    <row r="371" spans="15:15" s="57" customFormat="1" x14ac:dyDescent="0.2">
      <c r="O371" s="67"/>
    </row>
    <row r="372" spans="15:15" s="57" customFormat="1" x14ac:dyDescent="0.2">
      <c r="O372" s="67"/>
    </row>
    <row r="373" spans="15:15" s="57" customFormat="1" x14ac:dyDescent="0.2">
      <c r="O373" s="67"/>
    </row>
    <row r="374" spans="15:15" s="57" customFormat="1" x14ac:dyDescent="0.2">
      <c r="O374" s="67"/>
    </row>
    <row r="375" spans="15:15" s="57" customFormat="1" x14ac:dyDescent="0.2">
      <c r="O375" s="67"/>
    </row>
    <row r="376" spans="15:15" s="57" customFormat="1" x14ac:dyDescent="0.2">
      <c r="O376" s="67"/>
    </row>
    <row r="377" spans="15:15" s="57" customFormat="1" x14ac:dyDescent="0.2">
      <c r="O377" s="67"/>
    </row>
    <row r="378" spans="15:15" s="57" customFormat="1" x14ac:dyDescent="0.2">
      <c r="O378" s="67"/>
    </row>
    <row r="379" spans="15:15" s="57" customFormat="1" x14ac:dyDescent="0.2">
      <c r="O379" s="67"/>
    </row>
    <row r="380" spans="15:15" s="57" customFormat="1" x14ac:dyDescent="0.2">
      <c r="O380" s="67"/>
    </row>
    <row r="381" spans="15:15" s="57" customFormat="1" x14ac:dyDescent="0.2">
      <c r="O381" s="67"/>
    </row>
    <row r="382" spans="15:15" s="57" customFormat="1" x14ac:dyDescent="0.2">
      <c r="O382" s="67"/>
    </row>
    <row r="383" spans="15:15" s="57" customFormat="1" x14ac:dyDescent="0.2">
      <c r="O383" s="67"/>
    </row>
    <row r="384" spans="15:15" s="57" customFormat="1" x14ac:dyDescent="0.2">
      <c r="O384" s="67"/>
    </row>
    <row r="385" spans="15:15" s="57" customFormat="1" x14ac:dyDescent="0.2">
      <c r="O385" s="67"/>
    </row>
    <row r="386" spans="15:15" s="57" customFormat="1" x14ac:dyDescent="0.2">
      <c r="O386" s="67"/>
    </row>
    <row r="387" spans="15:15" s="57" customFormat="1" x14ac:dyDescent="0.2">
      <c r="O387" s="67"/>
    </row>
    <row r="388" spans="15:15" s="57" customFormat="1" x14ac:dyDescent="0.2">
      <c r="O388" s="67"/>
    </row>
    <row r="389" spans="15:15" s="57" customFormat="1" x14ac:dyDescent="0.2">
      <c r="O389" s="67"/>
    </row>
    <row r="390" spans="15:15" s="57" customFormat="1" x14ac:dyDescent="0.2">
      <c r="O390" s="67"/>
    </row>
    <row r="391" spans="15:15" s="57" customFormat="1" x14ac:dyDescent="0.2">
      <c r="O391" s="67"/>
    </row>
    <row r="392" spans="15:15" s="57" customFormat="1" x14ac:dyDescent="0.2">
      <c r="O392" s="67"/>
    </row>
    <row r="393" spans="15:15" s="57" customFormat="1" x14ac:dyDescent="0.2">
      <c r="O393" s="67"/>
    </row>
    <row r="394" spans="15:15" s="57" customFormat="1" x14ac:dyDescent="0.2">
      <c r="O394" s="67"/>
    </row>
    <row r="395" spans="15:15" s="57" customFormat="1" x14ac:dyDescent="0.2">
      <c r="O395" s="67"/>
    </row>
    <row r="396" spans="15:15" s="57" customFormat="1" x14ac:dyDescent="0.2">
      <c r="O396" s="67"/>
    </row>
    <row r="397" spans="15:15" s="57" customFormat="1" x14ac:dyDescent="0.2">
      <c r="O397" s="67"/>
    </row>
    <row r="398" spans="15:15" s="57" customFormat="1" x14ac:dyDescent="0.2">
      <c r="O398" s="67"/>
    </row>
    <row r="399" spans="15:15" s="57" customFormat="1" x14ac:dyDescent="0.2">
      <c r="O399" s="67"/>
    </row>
    <row r="400" spans="15:15" s="57" customFormat="1" x14ac:dyDescent="0.2">
      <c r="O400" s="67"/>
    </row>
    <row r="401" spans="15:15" s="57" customFormat="1" x14ac:dyDescent="0.2">
      <c r="O401" s="67"/>
    </row>
    <row r="402" spans="15:15" s="57" customFormat="1" x14ac:dyDescent="0.2">
      <c r="O402" s="67"/>
    </row>
    <row r="403" spans="15:15" s="57" customFormat="1" x14ac:dyDescent="0.2">
      <c r="O403" s="67"/>
    </row>
    <row r="404" spans="15:15" s="57" customFormat="1" x14ac:dyDescent="0.2">
      <c r="O404" s="67"/>
    </row>
    <row r="405" spans="15:15" s="57" customFormat="1" x14ac:dyDescent="0.2">
      <c r="O405" s="67"/>
    </row>
    <row r="406" spans="15:15" s="57" customFormat="1" x14ac:dyDescent="0.2">
      <c r="O406" s="67"/>
    </row>
    <row r="407" spans="15:15" s="57" customFormat="1" x14ac:dyDescent="0.2">
      <c r="O407" s="67"/>
    </row>
    <row r="408" spans="15:15" s="57" customFormat="1" x14ac:dyDescent="0.2">
      <c r="O408" s="67"/>
    </row>
    <row r="409" spans="15:15" s="57" customFormat="1" x14ac:dyDescent="0.2">
      <c r="O409" s="67"/>
    </row>
    <row r="410" spans="15:15" s="57" customFormat="1" x14ac:dyDescent="0.2">
      <c r="O410" s="67"/>
    </row>
    <row r="411" spans="15:15" s="57" customFormat="1" x14ac:dyDescent="0.2">
      <c r="O411" s="67"/>
    </row>
    <row r="412" spans="15:15" s="57" customFormat="1" x14ac:dyDescent="0.2">
      <c r="O412" s="67"/>
    </row>
    <row r="413" spans="15:15" s="57" customFormat="1" x14ac:dyDescent="0.2">
      <c r="O413" s="67"/>
    </row>
    <row r="414" spans="15:15" s="57" customFormat="1" x14ac:dyDescent="0.2">
      <c r="O414" s="67"/>
    </row>
    <row r="415" spans="15:15" s="57" customFormat="1" x14ac:dyDescent="0.2">
      <c r="O415" s="67"/>
    </row>
    <row r="416" spans="15:15" s="57" customFormat="1" x14ac:dyDescent="0.2">
      <c r="O416" s="67"/>
    </row>
    <row r="417" spans="15:15" s="57" customFormat="1" x14ac:dyDescent="0.2">
      <c r="O417" s="67"/>
    </row>
    <row r="418" spans="15:15" s="57" customFormat="1" x14ac:dyDescent="0.2">
      <c r="O418" s="67"/>
    </row>
    <row r="419" spans="15:15" s="57" customFormat="1" x14ac:dyDescent="0.2">
      <c r="O419" s="67"/>
    </row>
    <row r="420" spans="15:15" s="57" customFormat="1" x14ac:dyDescent="0.2">
      <c r="O420" s="67"/>
    </row>
    <row r="421" spans="15:15" s="57" customFormat="1" x14ac:dyDescent="0.2">
      <c r="O421" s="67"/>
    </row>
    <row r="422" spans="15:15" s="57" customFormat="1" x14ac:dyDescent="0.2">
      <c r="O422" s="67"/>
    </row>
    <row r="423" spans="15:15" s="57" customFormat="1" x14ac:dyDescent="0.2">
      <c r="O423" s="67"/>
    </row>
    <row r="424" spans="15:15" s="57" customFormat="1" x14ac:dyDescent="0.2">
      <c r="O424" s="67"/>
    </row>
    <row r="425" spans="15:15" s="57" customFormat="1" x14ac:dyDescent="0.2">
      <c r="O425" s="67"/>
    </row>
    <row r="426" spans="15:15" s="57" customFormat="1" x14ac:dyDescent="0.2">
      <c r="O426" s="67"/>
    </row>
    <row r="427" spans="15:15" s="57" customFormat="1" x14ac:dyDescent="0.2">
      <c r="O427" s="67"/>
    </row>
    <row r="428" spans="15:15" s="57" customFormat="1" x14ac:dyDescent="0.2">
      <c r="O428" s="67"/>
    </row>
    <row r="429" spans="15:15" s="57" customFormat="1" x14ac:dyDescent="0.2">
      <c r="O429" s="67"/>
    </row>
    <row r="430" spans="15:15" s="57" customFormat="1" x14ac:dyDescent="0.2">
      <c r="O430" s="67"/>
    </row>
    <row r="431" spans="15:15" s="57" customFormat="1" x14ac:dyDescent="0.2">
      <c r="O431" s="67"/>
    </row>
    <row r="432" spans="15:15" s="57" customFormat="1" x14ac:dyDescent="0.2">
      <c r="O432" s="67"/>
    </row>
    <row r="433" spans="15:15" s="57" customFormat="1" x14ac:dyDescent="0.2">
      <c r="O433" s="67"/>
    </row>
    <row r="434" spans="15:15" s="57" customFormat="1" x14ac:dyDescent="0.2">
      <c r="O434" s="67"/>
    </row>
    <row r="435" spans="15:15" s="57" customFormat="1" x14ac:dyDescent="0.2">
      <c r="O435" s="67"/>
    </row>
    <row r="436" spans="15:15" s="57" customFormat="1" x14ac:dyDescent="0.2">
      <c r="O436" s="67"/>
    </row>
    <row r="437" spans="15:15" s="57" customFormat="1" x14ac:dyDescent="0.2">
      <c r="O437" s="67"/>
    </row>
    <row r="438" spans="15:15" s="57" customFormat="1" x14ac:dyDescent="0.2">
      <c r="O438" s="67"/>
    </row>
    <row r="439" spans="15:15" s="57" customFormat="1" x14ac:dyDescent="0.2">
      <c r="O439" s="67"/>
    </row>
    <row r="440" spans="15:15" s="57" customFormat="1" x14ac:dyDescent="0.2">
      <c r="O440" s="67"/>
    </row>
    <row r="441" spans="15:15" s="57" customFormat="1" x14ac:dyDescent="0.2">
      <c r="O441" s="67"/>
    </row>
    <row r="442" spans="15:15" s="57" customFormat="1" x14ac:dyDescent="0.2">
      <c r="O442" s="67"/>
    </row>
    <row r="443" spans="15:15" s="57" customFormat="1" x14ac:dyDescent="0.2">
      <c r="O443" s="67"/>
    </row>
    <row r="444" spans="15:15" s="57" customFormat="1" x14ac:dyDescent="0.2">
      <c r="O444" s="67"/>
    </row>
    <row r="445" spans="15:15" s="57" customFormat="1" x14ac:dyDescent="0.2">
      <c r="O445" s="67"/>
    </row>
    <row r="446" spans="15:15" s="57" customFormat="1" x14ac:dyDescent="0.2">
      <c r="O446" s="67"/>
    </row>
    <row r="447" spans="15:15" s="57" customFormat="1" x14ac:dyDescent="0.2">
      <c r="O447" s="67"/>
    </row>
    <row r="448" spans="15:15" s="57" customFormat="1" x14ac:dyDescent="0.2">
      <c r="O448" s="67"/>
    </row>
    <row r="449" spans="2:16" s="57" customFormat="1" x14ac:dyDescent="0.2">
      <c r="O449" s="67"/>
    </row>
    <row r="450" spans="2:16" s="57" customFormat="1" x14ac:dyDescent="0.2">
      <c r="O450" s="67"/>
    </row>
    <row r="451" spans="2:16" x14ac:dyDescent="0.2">
      <c r="B451" s="57"/>
      <c r="C451" s="57"/>
      <c r="K451" s="57"/>
      <c r="L451" s="57"/>
      <c r="O451" s="67"/>
      <c r="P451" s="57"/>
    </row>
    <row r="452" spans="2:16" x14ac:dyDescent="0.2">
      <c r="O452" s="67"/>
      <c r="P452" s="57"/>
    </row>
    <row r="453" spans="2:16" x14ac:dyDescent="0.2">
      <c r="O453" s="67"/>
      <c r="P453" s="57"/>
    </row>
  </sheetData>
  <mergeCells count="2">
    <mergeCell ref="M17:N17"/>
    <mergeCell ref="Q17:R17"/>
  </mergeCells>
  <pageMargins left="0.7" right="0.7" top="0.75" bottom="0.75" header="0.3" footer="0.3"/>
  <pageSetup orientation="portrait" horizontalDpi="4294967294" verticalDpi="4294967294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5"/>
  <sheetViews>
    <sheetView workbookViewId="0">
      <selection activeCell="F3" sqref="F3:J7"/>
    </sheetView>
  </sheetViews>
  <sheetFormatPr defaultRowHeight="15" x14ac:dyDescent="0.25"/>
  <cols>
    <col min="2" max="2" width="10.140625" style="100" bestFit="1" customWidth="1"/>
    <col min="3" max="3" width="11.140625" style="101" bestFit="1" customWidth="1"/>
    <col min="6" max="6" width="18.5703125" bestFit="1" customWidth="1"/>
  </cols>
  <sheetData>
    <row r="2" spans="2:10" thickBot="1" x14ac:dyDescent="0.4">
      <c r="C2" s="102">
        <f>XIRR(C3:C15,B3:B15)</f>
        <v>0.39769127964973461</v>
      </c>
    </row>
    <row r="3" spans="2:10" ht="14.45" x14ac:dyDescent="0.35">
      <c r="B3" s="100">
        <v>42125</v>
      </c>
      <c r="C3" s="101">
        <v>-4012444.4444444398</v>
      </c>
      <c r="F3" s="104" t="s">
        <v>68</v>
      </c>
      <c r="G3" s="105" t="s">
        <v>69</v>
      </c>
      <c r="H3" s="106"/>
      <c r="I3" s="107" t="s">
        <v>70</v>
      </c>
      <c r="J3" s="108"/>
    </row>
    <row r="4" spans="2:10" thickBot="1" x14ac:dyDescent="0.4">
      <c r="B4" s="100">
        <v>42146</v>
      </c>
      <c r="C4" s="101">
        <v>20222.222222222201</v>
      </c>
      <c r="F4" s="109" t="s">
        <v>77</v>
      </c>
      <c r="G4" s="110" t="s">
        <v>71</v>
      </c>
      <c r="H4" s="111" t="s">
        <v>72</v>
      </c>
      <c r="I4" s="112" t="s">
        <v>71</v>
      </c>
      <c r="J4" s="113" t="s">
        <v>72</v>
      </c>
    </row>
    <row r="5" spans="2:10" ht="14.45" x14ac:dyDescent="0.35">
      <c r="B5" s="100">
        <v>42152</v>
      </c>
      <c r="C5" s="101">
        <v>-9075382.7083333302</v>
      </c>
      <c r="E5" s="103" t="s">
        <v>73</v>
      </c>
      <c r="F5" s="83" t="s">
        <v>75</v>
      </c>
      <c r="G5" s="114">
        <v>9614.8581390206582</v>
      </c>
      <c r="H5" s="115">
        <v>20841.590487529524</v>
      </c>
      <c r="I5" s="116">
        <v>10780</v>
      </c>
      <c r="J5" s="117">
        <v>28898</v>
      </c>
    </row>
    <row r="6" spans="2:10" thickBot="1" x14ac:dyDescent="0.4">
      <c r="B6" s="100">
        <v>42172</v>
      </c>
      <c r="C6" s="101">
        <v>108602.0601851852</v>
      </c>
      <c r="E6" s="103" t="s">
        <v>74</v>
      </c>
      <c r="F6" s="84" t="s">
        <v>76</v>
      </c>
      <c r="G6" s="118">
        <v>22224.828674317272</v>
      </c>
      <c r="H6" s="119">
        <v>32363.238961450614</v>
      </c>
      <c r="I6" s="120">
        <v>36222</v>
      </c>
      <c r="J6" s="121">
        <v>49707</v>
      </c>
    </row>
    <row r="7" spans="2:10" thickBot="1" x14ac:dyDescent="0.4">
      <c r="B7" s="100">
        <v>42172</v>
      </c>
      <c r="C7" s="101">
        <v>104583.673958871</v>
      </c>
      <c r="F7" s="84"/>
      <c r="G7" s="118">
        <v>31839.686813337932</v>
      </c>
      <c r="H7" s="119">
        <v>53204.829448980134</v>
      </c>
      <c r="I7" s="122">
        <v>47002</v>
      </c>
      <c r="J7" s="123">
        <v>78605</v>
      </c>
    </row>
    <row r="8" spans="2:10" ht="14.45" x14ac:dyDescent="0.35">
      <c r="B8" s="100">
        <v>42200</v>
      </c>
      <c r="C8" s="101">
        <v>181826.42738278059</v>
      </c>
    </row>
    <row r="9" spans="2:10" ht="14.45" x14ac:dyDescent="0.35">
      <c r="B9" s="100">
        <v>42209</v>
      </c>
      <c r="C9" s="101">
        <v>421454.58363326098</v>
      </c>
      <c r="G9">
        <f>G7/I7-1</f>
        <v>-0.32258868104893557</v>
      </c>
      <c r="H9">
        <f>H7/J7-1</f>
        <v>-0.32313683036727769</v>
      </c>
    </row>
    <row r="10" spans="2:10" ht="14.45" x14ac:dyDescent="0.35">
      <c r="B10" s="100">
        <v>42237</v>
      </c>
      <c r="C10" s="101">
        <v>469781.16865630262</v>
      </c>
    </row>
    <row r="11" spans="2:10" ht="14.45" x14ac:dyDescent="0.35">
      <c r="B11" s="100">
        <v>42242</v>
      </c>
      <c r="C11" s="101">
        <v>176393.02097133378</v>
      </c>
    </row>
    <row r="12" spans="2:10" ht="14.45" x14ac:dyDescent="0.35">
      <c r="B12" s="100">
        <v>42268</v>
      </c>
      <c r="C12" s="101">
        <v>614854.75427776657</v>
      </c>
    </row>
    <row r="13" spans="2:10" ht="14.45" x14ac:dyDescent="0.35">
      <c r="B13" s="100">
        <v>42297</v>
      </c>
      <c r="C13" s="101">
        <f>421455+171510</f>
        <v>592965</v>
      </c>
    </row>
    <row r="14" spans="2:10" ht="14.45" x14ac:dyDescent="0.35">
      <c r="B14" s="100">
        <v>42328</v>
      </c>
      <c r="C14" s="101">
        <f>421455+179335</f>
        <v>600790</v>
      </c>
    </row>
    <row r="15" spans="2:10" ht="14.45" x14ac:dyDescent="0.35">
      <c r="B15" s="100">
        <v>42359</v>
      </c>
      <c r="C15" s="101">
        <f>12163122+175545</f>
        <v>12338667</v>
      </c>
    </row>
  </sheetData>
  <pageMargins left="0.7" right="0.7" top="0.75" bottom="0.75" header="0.3" footer="0.3"/>
  <pageSetup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OGAM Internal Rating</vt:lpstr>
      <vt:lpstr>Deal Summary</vt:lpstr>
      <vt:lpstr>Yield to maturity</vt:lpstr>
      <vt:lpstr>LCD_Yield</vt:lpstr>
      <vt:lpstr>Leverage</vt:lpstr>
      <vt:lpstr>LCD_CreditStats</vt:lpstr>
      <vt:lpstr>Portfolio strats</vt:lpstr>
      <vt:lpstr>Mesa Payments</vt:lpstr>
      <vt:lpstr>Omega cash flow</vt:lpstr>
      <vt:lpstr>Peer Comp</vt:lpstr>
      <vt:lpstr>BUD Traffic</vt:lpstr>
      <vt:lpstr>Sandor</vt:lpstr>
      <vt:lpstr>Deal Summary_old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Yong</dc:creator>
  <cp:lastModifiedBy>Joanne Robinson</cp:lastModifiedBy>
  <cp:lastPrinted>2017-04-05T19:57:53Z</cp:lastPrinted>
  <dcterms:created xsi:type="dcterms:W3CDTF">2014-10-09T04:53:57Z</dcterms:created>
  <dcterms:modified xsi:type="dcterms:W3CDTF">2017-06-13T16:42:32Z</dcterms:modified>
</cp:coreProperties>
</file>