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ir kabir\یه سری پروژه برای رزومه\"/>
    </mc:Choice>
  </mc:AlternateContent>
  <xr:revisionPtr revIDLastSave="0" documentId="8_{21679A68-8978-4E75-9175-CE7D4C63BC15}" xr6:coauthVersionLast="47" xr6:coauthVersionMax="47" xr10:uidLastSave="{00000000-0000-0000-0000-000000000000}"/>
  <bookViews>
    <workbookView xWindow="-108" yWindow="-108" windowWidth="23256" windowHeight="12456" activeTab="6" xr2:uid="{48608378-1DB2-4DA9-9FD3-31EBE71A8CFD}"/>
  </bookViews>
  <sheets>
    <sheet name="Sheet1" sheetId="1" r:id="rId1"/>
    <sheet name="Sheet2" sheetId="2" r:id="rId2"/>
    <sheet name="Sheet3" sheetId="3" r:id="rId3"/>
    <sheet name="4.1" sheetId="4" r:id="rId4"/>
    <sheet name="4.2" sheetId="5" r:id="rId5"/>
    <sheet name="4.3" sheetId="6" r:id="rId6"/>
    <sheet name="4.4" sheetId="7" r:id="rId7"/>
  </sheets>
  <definedNames>
    <definedName name="solver_adj" localSheetId="3" hidden="1">'4.1'!$A$10:$E$10</definedName>
    <definedName name="solver_adj" localSheetId="4" hidden="1">'4.2'!$A$3:$E$3</definedName>
    <definedName name="solver_adj" localSheetId="5" hidden="1">'4.3'!$A$3:$E$3</definedName>
    <definedName name="solver_adj" localSheetId="6" hidden="1">'4.4'!$A$3:$E$3</definedName>
    <definedName name="solver_adj" localSheetId="2" hidden="1">Sheet3!$A$4:$D$4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2" hidden="1">2147483647</definedName>
    <definedName name="solver_lhs1" localSheetId="3" hidden="1">'4.1'!$A$12</definedName>
    <definedName name="solver_lhs1" localSheetId="4" hidden="1">'4.2'!$A$5</definedName>
    <definedName name="solver_lhs1" localSheetId="5" hidden="1">'4.3'!$A$5</definedName>
    <definedName name="solver_lhs1" localSheetId="6" hidden="1">'4.4'!$A$5</definedName>
    <definedName name="solver_lhs1" localSheetId="2" hidden="1">Sheet3!$A$5</definedName>
    <definedName name="solver_lhs2" localSheetId="3" hidden="1">'4.1'!$A$13</definedName>
    <definedName name="solver_lhs2" localSheetId="4" hidden="1">'4.2'!$A$6</definedName>
    <definedName name="solver_lhs2" localSheetId="5" hidden="1">'4.3'!$A$6</definedName>
    <definedName name="solver_lhs2" localSheetId="6" hidden="1">'4.4'!$A$6</definedName>
    <definedName name="solver_lhs3" localSheetId="3" hidden="1">'4.1'!$A$14</definedName>
    <definedName name="solver_lhs3" localSheetId="4" hidden="1">'4.2'!$A$7</definedName>
    <definedName name="solver_lhs3" localSheetId="5" hidden="1">'4.3'!$A$7</definedName>
    <definedName name="solver_lhs3" localSheetId="6" hidden="1">'4.4'!$A$7</definedName>
    <definedName name="solver_lhs4" localSheetId="3" hidden="1">'4.1'!$A$15</definedName>
    <definedName name="solver_lhs4" localSheetId="4" hidden="1">'4.2'!$A$8</definedName>
    <definedName name="solver_lhs4" localSheetId="5" hidden="1">'4.3'!$A$8</definedName>
    <definedName name="solver_lhs4" localSheetId="6" hidden="1">'4.4'!$A$8</definedName>
    <definedName name="solver_lhs5" localSheetId="3" hidden="1">'4.1'!$A$16</definedName>
    <definedName name="solver_lhs5" localSheetId="4" hidden="1">'4.2'!$A$9</definedName>
    <definedName name="solver_lhs5" localSheetId="5" hidden="1">'4.3'!$A$9</definedName>
    <definedName name="solver_lhs5" localSheetId="6" hidden="1">'4.4'!$A$9</definedName>
    <definedName name="solver_lhs6" localSheetId="3" hidden="1">'4.1'!$E$10</definedName>
    <definedName name="solver_lhs6" localSheetId="4" hidden="1">'4.2'!$E$3</definedName>
    <definedName name="solver_lhs6" localSheetId="5" hidden="1">'4.3'!$B$3</definedName>
    <definedName name="solver_lhs6" localSheetId="6" hidden="1">'4.4'!$E$3</definedName>
    <definedName name="solver_lhs7" localSheetId="3" hidden="1">'4.1'!$E$10</definedName>
    <definedName name="solver_lhs7" localSheetId="4" hidden="1">'4.2'!$E$3</definedName>
    <definedName name="solver_lhs7" localSheetId="5" hidden="1">'4.3'!$C$3</definedName>
    <definedName name="solver_lhs7" localSheetId="6" hidden="1">'4.4'!$E$3</definedName>
    <definedName name="solver_lhs8" localSheetId="3" hidden="1">'4.1'!$E$10</definedName>
    <definedName name="solver_lhs8" localSheetId="4" hidden="1">'4.2'!$E$3</definedName>
    <definedName name="solver_lhs8" localSheetId="5" hidden="1">'4.3'!$D$3</definedName>
    <definedName name="solver_lhs8" localSheetId="6" hidden="1">'4.4'!$E$3</definedName>
    <definedName name="solver_lhs9" localSheetId="3" hidden="1">'4.1'!$E$10</definedName>
    <definedName name="solver_lhs9" localSheetId="4" hidden="1">'4.2'!$E$3</definedName>
    <definedName name="solver_lhs9" localSheetId="5" hidden="1">'4.3'!$E$3</definedName>
    <definedName name="solver_lhs9" localSheetId="6" hidden="1">'4.4'!$E$3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2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2" hidden="1">2147483647</definedName>
    <definedName name="solver_num" localSheetId="3" hidden="1">5</definedName>
    <definedName name="solver_num" localSheetId="4" hidden="1">5</definedName>
    <definedName name="solver_num" localSheetId="5" hidden="1">5</definedName>
    <definedName name="solver_num" localSheetId="6" hidden="1">5</definedName>
    <definedName name="solver_num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2" hidden="1">1</definedName>
    <definedName name="solver_opt" localSheetId="3" hidden="1">'4.1'!$B$8</definedName>
    <definedName name="solver_opt" localSheetId="4" hidden="1">'4.2'!$B$1</definedName>
    <definedName name="solver_opt" localSheetId="5" hidden="1">'4.3'!$B$1</definedName>
    <definedName name="solver_opt" localSheetId="6" hidden="1">'4.4'!$B$1</definedName>
    <definedName name="solver_opt" localSheetId="2" hidden="1">Sheet3!$B$1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2" hidden="1">2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2" hidden="1">2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6" hidden="1">1</definedName>
    <definedName name="solver_rel5" localSheetId="3" hidden="1">2</definedName>
    <definedName name="solver_rel5" localSheetId="4" hidden="1">2</definedName>
    <definedName name="solver_rel5" localSheetId="5" hidden="1">2</definedName>
    <definedName name="solver_rel5" localSheetId="6" hidden="1">2</definedName>
    <definedName name="solver_rel6" localSheetId="3" hidden="1">3</definedName>
    <definedName name="solver_rel6" localSheetId="4" hidden="1">3</definedName>
    <definedName name="solver_rel6" localSheetId="5" hidden="1">3</definedName>
    <definedName name="solver_rel6" localSheetId="6" hidden="1">3</definedName>
    <definedName name="solver_rel7" localSheetId="3" hidden="1">3</definedName>
    <definedName name="solver_rel7" localSheetId="4" hidden="1">3</definedName>
    <definedName name="solver_rel7" localSheetId="5" hidden="1">3</definedName>
    <definedName name="solver_rel7" localSheetId="6" hidden="1">3</definedName>
    <definedName name="solver_rel8" localSheetId="3" hidden="1">3</definedName>
    <definedName name="solver_rel8" localSheetId="4" hidden="1">3</definedName>
    <definedName name="solver_rel8" localSheetId="5" hidden="1">3</definedName>
    <definedName name="solver_rel8" localSheetId="6" hidden="1">3</definedName>
    <definedName name="solver_rel9" localSheetId="3" hidden="1">3</definedName>
    <definedName name="solver_rel9" localSheetId="4" hidden="1">3</definedName>
    <definedName name="solver_rel9" localSheetId="5" hidden="1">3</definedName>
    <definedName name="solver_rel9" localSheetId="6" hidden="1">3</definedName>
    <definedName name="solver_rhs1" localSheetId="3" hidden="1">'4.1'!$B$12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2" hidden="1">Sheet3!$C$5</definedName>
    <definedName name="solver_rhs2" localSheetId="3" hidden="1">'4.1'!$B$13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3" localSheetId="3" hidden="1">'4.1'!$B$14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4" localSheetId="3" hidden="1">'4.1'!$B$15</definedName>
    <definedName name="solver_rhs4" localSheetId="4" hidden="1">0</definedName>
    <definedName name="solver_rhs4" localSheetId="5" hidden="1">0</definedName>
    <definedName name="solver_rhs4" localSheetId="6" hidden="1">0</definedName>
    <definedName name="solver_rhs5" localSheetId="3" hidden="1">1</definedName>
    <definedName name="solver_rhs5" localSheetId="4" hidden="1">1</definedName>
    <definedName name="solver_rhs5" localSheetId="5" hidden="1">1</definedName>
    <definedName name="solver_rhs5" localSheetId="6" hidden="1">1</definedName>
    <definedName name="solver_rhs6" localSheetId="3" hidden="1">0</definedName>
    <definedName name="solver_rhs6" localSheetId="4" hidden="1">0</definedName>
    <definedName name="solver_rhs6" localSheetId="5" hidden="1">0</definedName>
    <definedName name="solver_rhs6" localSheetId="6" hidden="1">0</definedName>
    <definedName name="solver_rhs7" localSheetId="3" hidden="1">0</definedName>
    <definedName name="solver_rhs7" localSheetId="4" hidden="1">0</definedName>
    <definedName name="solver_rhs7" localSheetId="5" hidden="1">0</definedName>
    <definedName name="solver_rhs7" localSheetId="6" hidden="1">0</definedName>
    <definedName name="solver_rhs8" localSheetId="3" hidden="1">0</definedName>
    <definedName name="solver_rhs8" localSheetId="4" hidden="1">0</definedName>
    <definedName name="solver_rhs8" localSheetId="5" hidden="1">0</definedName>
    <definedName name="solver_rhs8" localSheetId="6" hidden="1">0</definedName>
    <definedName name="solver_rhs9" localSheetId="3" hidden="1">0</definedName>
    <definedName name="solver_rhs9" localSheetId="4" hidden="1">0</definedName>
    <definedName name="solver_rhs9" localSheetId="5" hidden="1">0</definedName>
    <definedName name="solver_rhs9" localSheetId="6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2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2" hidden="1">0.01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2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/>
  <c r="B1" i="3"/>
  <c r="E18" i="2"/>
  <c r="D18" i="2"/>
  <c r="B18" i="2"/>
  <c r="G13" i="2"/>
  <c r="C14" i="2"/>
  <c r="C15" i="2"/>
  <c r="C16" i="2"/>
  <c r="C13" i="2"/>
  <c r="G14" i="2"/>
  <c r="B13" i="2"/>
  <c r="B8" i="2" a="1"/>
  <c r="D8" i="2" s="1"/>
  <c r="F2" i="2"/>
  <c r="B59" i="1"/>
  <c r="B58" i="1"/>
  <c r="B55" i="1" a="1"/>
  <c r="B55" i="1" s="1"/>
  <c r="C55" i="1"/>
  <c r="E55" i="1"/>
  <c r="G14" i="1" a="1"/>
  <c r="G14" i="1"/>
  <c r="B1" i="6"/>
  <c r="A9" i="7"/>
  <c r="A9" i="6"/>
  <c r="A9" i="5"/>
  <c r="A16" i="4"/>
  <c r="A7" i="7"/>
  <c r="B1" i="7"/>
  <c r="A6" i="6"/>
  <c r="A5" i="5"/>
  <c r="A8" i="7"/>
  <c r="A5" i="7"/>
  <c r="A6" i="7"/>
  <c r="A7" i="6"/>
  <c r="A8" i="6"/>
  <c r="A5" i="6"/>
  <c r="A6" i="5"/>
  <c r="A8" i="5"/>
  <c r="A7" i="5"/>
  <c r="B1" i="5"/>
  <c r="A13" i="4"/>
  <c r="A15" i="4"/>
  <c r="A14" i="4"/>
  <c r="B8" i="4"/>
  <c r="A12" i="4"/>
  <c r="B20" i="2"/>
  <c r="B19" i="2"/>
  <c r="B21" i="2"/>
  <c r="E13" i="2"/>
  <c r="C10" i="2"/>
  <c r="D10" i="2"/>
  <c r="D13" i="2" s="1"/>
  <c r="E10" i="2"/>
  <c r="E16" i="2" s="1"/>
  <c r="B10" i="2"/>
  <c r="F3" i="2"/>
  <c r="F4" i="2"/>
  <c r="F5" i="2"/>
  <c r="F14" i="1" a="1"/>
  <c r="F14" i="1" s="1"/>
  <c r="C12" i="1"/>
  <c r="B12" i="1"/>
  <c r="D11" i="1"/>
  <c r="A11" i="1"/>
  <c r="D10" i="1"/>
  <c r="A10" i="1"/>
  <c r="C9" i="1"/>
  <c r="B9" i="1"/>
  <c r="B4" i="1"/>
  <c r="E3" i="1"/>
  <c r="E4" i="1"/>
  <c r="D5" i="1"/>
  <c r="D2" i="1"/>
  <c r="C2" i="1"/>
  <c r="C5" i="1"/>
  <c r="B3" i="1"/>
  <c r="E8" i="2" l="1"/>
  <c r="C8" i="2"/>
  <c r="B8" i="2"/>
  <c r="D15" i="2"/>
  <c r="F6" i="2"/>
  <c r="D14" i="2"/>
  <c r="E15" i="2"/>
  <c r="E14" i="2"/>
  <c r="D55" i="1"/>
  <c r="G8" i="2"/>
  <c r="B16" i="2"/>
  <c r="B15" i="2"/>
  <c r="G15" i="2" s="1"/>
  <c r="D16" i="2"/>
  <c r="C11" i="2"/>
  <c r="J10" i="2" s="1"/>
  <c r="B14" i="2"/>
  <c r="F17" i="1"/>
  <c r="F16" i="1"/>
  <c r="F15" i="1"/>
  <c r="A19" i="1" a="1"/>
  <c r="D19" i="1" s="1"/>
  <c r="G10" i="2" l="1"/>
  <c r="E20" i="2"/>
  <c r="E19" i="2"/>
  <c r="E21" i="2"/>
  <c r="J8" i="2"/>
  <c r="H8" i="2"/>
  <c r="I8" i="2"/>
  <c r="H10" i="2"/>
  <c r="I10" i="2"/>
  <c r="G16" i="2"/>
  <c r="I14" i="2" s="1" a="1"/>
  <c r="I14" i="1"/>
  <c r="A20" i="1"/>
  <c r="A22" i="1"/>
  <c r="D21" i="1"/>
  <c r="C19" i="1"/>
  <c r="C20" i="1"/>
  <c r="C21" i="1"/>
  <c r="B20" i="1"/>
  <c r="A19" i="1"/>
  <c r="B22" i="1"/>
  <c r="A21" i="1"/>
  <c r="B21" i="1"/>
  <c r="D22" i="1"/>
  <c r="C22" i="1"/>
  <c r="B19" i="1"/>
  <c r="D20" i="1"/>
  <c r="G18" i="2" l="1" a="1"/>
  <c r="H18" i="2" s="1"/>
  <c r="I14" i="2"/>
  <c r="K14" i="2"/>
  <c r="J14" i="2"/>
  <c r="L14" i="2"/>
  <c r="I17" i="1"/>
  <c r="I16" i="1"/>
  <c r="F19" i="1" a="1"/>
  <c r="I15" i="1"/>
  <c r="A24" i="1" a="1"/>
  <c r="B27" i="1" s="1"/>
  <c r="J18" i="2" l="1"/>
  <c r="G18" i="2"/>
  <c r="I18" i="2"/>
  <c r="F19" i="1"/>
  <c r="F22" i="1"/>
  <c r="F21" i="1"/>
  <c r="F20" i="1"/>
  <c r="K15" i="1" a="1"/>
  <c r="D24" i="1"/>
  <c r="A26" i="1"/>
  <c r="D26" i="1"/>
  <c r="B24" i="1"/>
  <c r="C24" i="1"/>
  <c r="B25" i="1"/>
  <c r="C25" i="1"/>
  <c r="D27" i="1"/>
  <c r="C27" i="1"/>
  <c r="A25" i="1"/>
  <c r="D25" i="1"/>
  <c r="A27" i="1"/>
  <c r="B26" i="1"/>
  <c r="A24" i="1"/>
  <c r="C26" i="1"/>
  <c r="B61" i="1" l="1"/>
  <c r="B60" i="1"/>
  <c r="B62" i="1" s="1"/>
  <c r="E58" i="1" s="1"/>
  <c r="E59" i="1" s="1"/>
  <c r="K15" i="1"/>
  <c r="N15" i="1"/>
  <c r="M15" i="1"/>
  <c r="L15" i="1"/>
  <c r="A29" i="1" a="1"/>
  <c r="C31" i="1" s="1"/>
  <c r="F24" i="1" a="1"/>
  <c r="F25" i="1" s="1"/>
  <c r="G19" i="1" a="1"/>
  <c r="G19" i="1" s="1"/>
  <c r="I21" i="1" s="1"/>
  <c r="C32" i="1"/>
  <c r="D32" i="1" l="1"/>
  <c r="B31" i="1"/>
  <c r="D30" i="1"/>
  <c r="A29" i="1"/>
  <c r="D31" i="1"/>
  <c r="B30" i="1"/>
  <c r="A31" i="1"/>
  <c r="C30" i="1"/>
  <c r="A32" i="1"/>
  <c r="B32" i="1"/>
  <c r="B29" i="1"/>
  <c r="A30" i="1"/>
  <c r="C29" i="1"/>
  <c r="D29" i="1"/>
  <c r="A34" i="1" s="1" a="1"/>
  <c r="I22" i="1"/>
  <c r="I20" i="1"/>
  <c r="I19" i="1"/>
  <c r="F27" i="1"/>
  <c r="F26" i="1"/>
  <c r="F24" i="1"/>
  <c r="K20" i="1" l="1" a="1"/>
  <c r="F29" i="1" a="1"/>
  <c r="G24" i="1" a="1"/>
  <c r="G24" i="1" s="1"/>
  <c r="I27" i="1" s="1"/>
  <c r="F29" i="1"/>
  <c r="F30" i="1"/>
  <c r="F32" i="1"/>
  <c r="F31" i="1"/>
  <c r="K20" i="1"/>
  <c r="N20" i="1"/>
  <c r="L20" i="1"/>
  <c r="M20" i="1"/>
  <c r="A34" i="1"/>
  <c r="C37" i="1"/>
  <c r="C36" i="1"/>
  <c r="A35" i="1"/>
  <c r="D37" i="1"/>
  <c r="D36" i="1"/>
  <c r="D35" i="1"/>
  <c r="D34" i="1"/>
  <c r="C35" i="1"/>
  <c r="C34" i="1"/>
  <c r="B37" i="1"/>
  <c r="B36" i="1"/>
  <c r="B35" i="1"/>
  <c r="B34" i="1"/>
  <c r="A37" i="1"/>
  <c r="A36" i="1"/>
  <c r="I26" i="1" l="1"/>
  <c r="I24" i="1"/>
  <c r="I25" i="1"/>
  <c r="A39" i="1" a="1"/>
  <c r="K25" i="1" a="1"/>
  <c r="F34" i="1" a="1"/>
  <c r="G29" i="1" a="1"/>
  <c r="G29" i="1" s="1"/>
  <c r="I31" i="1" s="1"/>
  <c r="A39" i="1" l="1"/>
  <c r="B42" i="1"/>
  <c r="B41" i="1"/>
  <c r="B40" i="1"/>
  <c r="A41" i="1"/>
  <c r="A40" i="1"/>
  <c r="D42" i="1"/>
  <c r="C42" i="1"/>
  <c r="C40" i="1"/>
  <c r="C39" i="1"/>
  <c r="A42" i="1"/>
  <c r="B39" i="1"/>
  <c r="D41" i="1"/>
  <c r="D40" i="1"/>
  <c r="D39" i="1"/>
  <c r="C41" i="1"/>
  <c r="I29" i="1"/>
  <c r="I30" i="1"/>
  <c r="I32" i="1"/>
  <c r="F34" i="1"/>
  <c r="F37" i="1"/>
  <c r="F36" i="1"/>
  <c r="F35" i="1"/>
  <c r="K25" i="1"/>
  <c r="N25" i="1"/>
  <c r="L25" i="1"/>
  <c r="M25" i="1"/>
  <c r="A44" i="1" l="1" a="1"/>
  <c r="F39" i="1" a="1"/>
  <c r="K30" i="1" a="1"/>
  <c r="K30" i="1" s="1"/>
  <c r="G34" i="1" a="1"/>
  <c r="G34" i="1" s="1"/>
  <c r="I34" i="1" s="1"/>
  <c r="F39" i="1" l="1"/>
  <c r="F41" i="1"/>
  <c r="F40" i="1"/>
  <c r="F42" i="1"/>
  <c r="A44" i="1"/>
  <c r="B47" i="1"/>
  <c r="B45" i="1"/>
  <c r="A47" i="1"/>
  <c r="A45" i="1"/>
  <c r="C46" i="1"/>
  <c r="B46" i="1"/>
  <c r="D45" i="1"/>
  <c r="C47" i="1"/>
  <c r="C45" i="1"/>
  <c r="D46" i="1"/>
  <c r="D44" i="1"/>
  <c r="C44" i="1"/>
  <c r="A46" i="1"/>
  <c r="B44" i="1"/>
  <c r="D47" i="1"/>
  <c r="L30" i="1"/>
  <c r="M30" i="1"/>
  <c r="N30" i="1"/>
  <c r="I37" i="1"/>
  <c r="I36" i="1"/>
  <c r="I35" i="1"/>
  <c r="K35" i="1" s="1" a="1"/>
  <c r="K35" i="1" l="1"/>
  <c r="M35" i="1"/>
  <c r="L35" i="1"/>
  <c r="N35" i="1"/>
  <c r="G39" i="1" a="1"/>
  <c r="G39" i="1" s="1"/>
  <c r="I41" i="1" s="1"/>
  <c r="A49" i="1" a="1"/>
  <c r="F44" i="1" a="1"/>
  <c r="I40" i="1" l="1"/>
  <c r="A49" i="1"/>
  <c r="B49" i="1"/>
  <c r="B50" i="1"/>
  <c r="A52" i="1"/>
  <c r="D49" i="1"/>
  <c r="B51" i="1"/>
  <c r="D52" i="1"/>
  <c r="D50" i="1"/>
  <c r="B52" i="1"/>
  <c r="C49" i="1"/>
  <c r="C51" i="1"/>
  <c r="A51" i="1"/>
  <c r="C50" i="1"/>
  <c r="C52" i="1"/>
  <c r="A50" i="1"/>
  <c r="D51" i="1"/>
  <c r="I39" i="1"/>
  <c r="I42" i="1"/>
  <c r="F44" i="1"/>
  <c r="F45" i="1"/>
  <c r="F46" i="1"/>
  <c r="F47" i="1"/>
  <c r="G44" i="1" l="1" a="1"/>
  <c r="G44" i="1" s="1"/>
  <c r="I46" i="1" s="1"/>
  <c r="I44" i="1"/>
  <c r="I47" i="1"/>
  <c r="I45" i="1"/>
  <c r="K40" i="1" a="1"/>
  <c r="F49" i="1" a="1"/>
  <c r="K40" i="1" l="1"/>
  <c r="M40" i="1"/>
  <c r="N40" i="1"/>
  <c r="L40" i="1"/>
  <c r="F49" i="1"/>
  <c r="F51" i="1"/>
  <c r="F52" i="1"/>
  <c r="F50" i="1"/>
  <c r="K45" i="1" a="1"/>
  <c r="G49" i="1" l="1" a="1"/>
  <c r="G49" i="1" s="1"/>
  <c r="I51" i="1" s="1"/>
  <c r="I50" i="1"/>
  <c r="I52" i="1"/>
  <c r="K45" i="1"/>
  <c r="N45" i="1"/>
  <c r="M45" i="1"/>
  <c r="L45" i="1"/>
  <c r="I49" i="1" l="1"/>
  <c r="K50" i="1" s="1" a="1"/>
  <c r="K50" i="1" l="1"/>
  <c r="N50" i="1"/>
  <c r="M50" i="1"/>
  <c r="L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<sst xmlns="http://schemas.openxmlformats.org/spreadsheetml/2006/main" count="100" uniqueCount="70">
  <si>
    <t>Column1</t>
  </si>
  <si>
    <t>معیار چهارم</t>
  </si>
  <si>
    <t>معیار سوم</t>
  </si>
  <si>
    <t>معیار دوم</t>
  </si>
  <si>
    <t>معیار اول</t>
  </si>
  <si>
    <t>معیاراول</t>
  </si>
  <si>
    <t>معسار سوم</t>
  </si>
  <si>
    <t>محمد صابر شمسی 9925020</t>
  </si>
  <si>
    <t>y=</t>
  </si>
  <si>
    <t>x=</t>
  </si>
  <si>
    <t>به توان دو</t>
  </si>
  <si>
    <t>به توان سه</t>
  </si>
  <si>
    <t>به توان چهار</t>
  </si>
  <si>
    <t>به توان پنجم</t>
  </si>
  <si>
    <t>w=</t>
  </si>
  <si>
    <t>w1=</t>
  </si>
  <si>
    <t>w2=</t>
  </si>
  <si>
    <t>w3=</t>
  </si>
  <si>
    <t>w4=</t>
  </si>
  <si>
    <t>به توان یک</t>
  </si>
  <si>
    <t>w5=</t>
  </si>
  <si>
    <t>به توان شش</t>
  </si>
  <si>
    <t>w6=</t>
  </si>
  <si>
    <t>به توان هفت</t>
  </si>
  <si>
    <t>w7=</t>
  </si>
  <si>
    <t>w8=</t>
  </si>
  <si>
    <t>بعد از 8 مرحله ماتریس اوزان همگرا می شود.</t>
  </si>
  <si>
    <t>درجه سازگاری</t>
  </si>
  <si>
    <t>Column2</t>
  </si>
  <si>
    <t>λ</t>
  </si>
  <si>
    <t>max=</t>
  </si>
  <si>
    <t>C.I=</t>
  </si>
  <si>
    <t>C.R=</t>
  </si>
  <si>
    <t xml:space="preserve">است. پس میزان سازگاری ماتریس قابل قبول است C.R &lt;=1 </t>
  </si>
  <si>
    <t>sum</t>
  </si>
  <si>
    <t>مجموع کل</t>
  </si>
  <si>
    <t>میانگین حسابی</t>
  </si>
  <si>
    <t>مجموع سطری</t>
  </si>
  <si>
    <t>مجموع ستونی</t>
  </si>
  <si>
    <t>میانگین هندسی</t>
  </si>
  <si>
    <t>sum=</t>
  </si>
  <si>
    <t>مقادیر میانگین حسابی به مقادیر بردار ویژه نزدیک تر است</t>
  </si>
  <si>
    <t>Z=</t>
  </si>
  <si>
    <t>w1</t>
  </si>
  <si>
    <t>w2</t>
  </si>
  <si>
    <t>w3</t>
  </si>
  <si>
    <t>w4</t>
  </si>
  <si>
    <t>=</t>
  </si>
  <si>
    <t>V11</t>
  </si>
  <si>
    <t>V12</t>
  </si>
  <si>
    <t>V13</t>
  </si>
  <si>
    <t>V14</t>
  </si>
  <si>
    <t>U11</t>
  </si>
  <si>
    <t>z=</t>
  </si>
  <si>
    <t>v21</t>
  </si>
  <si>
    <t>v22</t>
  </si>
  <si>
    <t>v23</t>
  </si>
  <si>
    <t>v24</t>
  </si>
  <si>
    <t>u22</t>
  </si>
  <si>
    <t>v31</t>
  </si>
  <si>
    <t>v32</t>
  </si>
  <si>
    <t>v33</t>
  </si>
  <si>
    <t>v34</t>
  </si>
  <si>
    <t>u33</t>
  </si>
  <si>
    <t>v41</t>
  </si>
  <si>
    <t>v42</t>
  </si>
  <si>
    <t>v43</t>
  </si>
  <si>
    <t>v44</t>
  </si>
  <si>
    <t>u44</t>
  </si>
  <si>
    <t>به توان هشت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</si>
</sst>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6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13</xdr:col>
      <xdr:colOff>472440</xdr:colOff>
      <xdr:row>22</xdr:row>
      <xdr:rowOff>45720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B98EF37-12D4-8B40-4259-9FA458823161}"/>
            </a:ext>
          </a:extLst>
        </xdr:cNvPr>
        <xdr:cNvSpPr>
          <a:spLocks noChangeAspect="1" noChangeArrowheads="1"/>
        </xdr:cNvSpPr>
      </xdr:nvSpPr>
      <xdr:spPr bwMode="auto">
        <a:xfrm>
          <a:off x="7292340" y="548640"/>
          <a:ext cx="3520440" cy="3520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02DA23D9-01C9-F883-22BB-E7E338F88EC1}"/>
            </a:ext>
          </a:extLst>
        </xdr:cNvPr>
        <xdr:cNvSpPr>
          <a:spLocks noChangeAspect="1" noChangeArrowheads="1"/>
        </xdr:cNvSpPr>
      </xdr:nvSpPr>
      <xdr:spPr bwMode="auto">
        <a:xfrm>
          <a:off x="851154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D7E51-3391-4AAE-AF46-D873406BAEF1}" name="Table1" displayName="Table1" ref="A1:E5" totalsRowShown="0" headerRowDxfId="25" dataDxfId="24">
  <autoFilter ref="A1:E5" xr:uid="{B80D7E51-3391-4AAE-AF46-D873406BAEF1}"/>
  <tableColumns count="5">
    <tableColumn id="1" xr3:uid="{ED1F07EB-1EBB-46A3-95B7-4A8943B21100}" name="Column1" dataDxfId="23"/>
    <tableColumn id="2" xr3:uid="{38A47418-FF3F-4E52-B593-66E2342FC8CF}" name="معیار اول" dataDxfId="22"/>
    <tableColumn id="3" xr3:uid="{6DF6A3D1-F980-42B7-BFD1-69E00D01795C}" name="معیار دوم" dataDxfId="21"/>
    <tableColumn id="4" xr3:uid="{C0FC0B26-6ACF-4BEB-B611-F9BEE7C5C56C}" name="معیار سوم" dataDxfId="20"/>
    <tableColumn id="5" xr3:uid="{18A1FF7B-A7C4-4FDA-971E-98995D2623D9}" name="معیار چهارم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AB9A6-0B4F-43EA-8891-FABC2EBD90B5}" name="Table2" displayName="Table2" ref="A57:B61" totalsRowShown="0" headerRowDxfId="18" dataDxfId="17">
  <autoFilter ref="A57:B61" xr:uid="{B2CAB9A6-0B4F-43EA-8891-FABC2EBD90B5}"/>
  <tableColumns count="2">
    <tableColumn id="1" xr3:uid="{047E8365-73A9-44AC-85A8-F40A084F8474}" name="λ" dataDxfId="16"/>
    <tableColumn id="2" xr3:uid="{4485D242-EF49-4148-A750-65E15D374A49}" name="Column2" dataDxfId="15">
      <calculatedColumnFormula>(($B$55*A9)+($C$55*B9)+($D$55*C9)+($E$55*D9))/0.335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5E68DE-DE5A-4703-9092-3C3309A32DE8}" name="Table5" displayName="Table5" ref="A1:F6" totalsRowShown="0" headerRowDxfId="14" dataDxfId="13">
  <autoFilter ref="A1:F6" xr:uid="{035E68DE-DE5A-4703-9092-3C3309A32DE8}"/>
  <tableColumns count="6">
    <tableColumn id="1" xr3:uid="{EC6D39E6-F00C-4E7D-A17E-1C45F8F38954}" name="Column1" dataDxfId="12"/>
    <tableColumn id="2" xr3:uid="{09270A02-9957-4730-815D-6DB12FF6441C}" name="معیار اول" dataDxfId="11"/>
    <tableColumn id="3" xr3:uid="{A0B4280D-7D0E-48E7-8A2B-C37B532E933A}" name="معیار دوم" dataDxfId="10"/>
    <tableColumn id="4" xr3:uid="{5E472ADF-0FA6-4D5B-8F93-6155422FFD24}" name="معیار سوم" dataDxfId="9"/>
    <tableColumn id="5" xr3:uid="{C216946E-567F-406B-840D-BAF1EEF6FD82}" name="معیار چهارم" dataDxfId="8"/>
    <tableColumn id="6" xr3:uid="{78E32B88-02AA-4CC8-B91F-AF30026D7435}" name="sum" dataDxfId="7">
      <calculatedColumnFormula>SUM(Table5[[#This Row],[معیار اول]:[معیار چهارم]])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352D9F-2965-4751-B98E-AF3C3248706B}" name="Table54" displayName="Table54" ref="A1:E6" totalsRowShown="0" headerRowDxfId="6" dataDxfId="5">
  <autoFilter ref="A1:E6" xr:uid="{18352D9F-2965-4751-B98E-AF3C3248706B}"/>
  <tableColumns count="5">
    <tableColumn id="1" xr3:uid="{2873A1E8-1072-4140-B4FA-730543DB9257}" name="Column1" dataDxfId="4"/>
    <tableColumn id="2" xr3:uid="{9F4C6693-88F3-4225-8217-A1416B7FF115}" name="معیار اول" dataDxfId="3"/>
    <tableColumn id="3" xr3:uid="{9E82E090-84C8-4B42-A654-F464BF67FDCB}" name="معیار دوم" dataDxfId="2"/>
    <tableColumn id="4" xr3:uid="{8E5DDF3A-11B2-4AB0-88CB-53D4065BB378}" name="معیار سوم" dataDxfId="1"/>
    <tableColumn id="5" xr3:uid="{EF20E50F-3BD1-4A0A-B92F-8AE28E7C3F8B}" name="معیار چهار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80BA-FCE0-4C04-BCE9-4189774CC303}">
  <dimension ref="A1:P62"/>
  <sheetViews>
    <sheetView workbookViewId="0">
      <selection activeCell="D62" sqref="D62"/>
    </sheetView>
  </sheetViews>
  <sheetFormatPr defaultRowHeight="14.4" x14ac:dyDescent="0.3"/>
  <cols>
    <col min="1" max="1" width="13.44140625" style="2" customWidth="1"/>
    <col min="2" max="3" width="13.5546875" style="2" customWidth="1"/>
    <col min="4" max="4" width="15.21875" style="2" customWidth="1"/>
    <col min="5" max="5" width="15.88671875" style="2" customWidth="1"/>
    <col min="6" max="7" width="11.109375" style="2" bestFit="1" customWidth="1"/>
    <col min="8" max="8" width="8.88671875" style="2"/>
    <col min="9" max="16384" width="8.88671875" style="1"/>
  </cols>
  <sheetData>
    <row r="1" spans="1:14" x14ac:dyDescent="0.3">
      <c r="A1" s="2" t="s">
        <v>0</v>
      </c>
      <c r="B1" s="2" t="s">
        <v>4</v>
      </c>
      <c r="C1" s="2" t="s">
        <v>3</v>
      </c>
      <c r="D1" s="2" t="s">
        <v>2</v>
      </c>
      <c r="E1" s="2" t="s">
        <v>1</v>
      </c>
      <c r="G1" s="17" t="s">
        <v>7</v>
      </c>
      <c r="H1" s="17"/>
    </row>
    <row r="2" spans="1:14" x14ac:dyDescent="0.3">
      <c r="A2" s="2" t="s">
        <v>5</v>
      </c>
      <c r="B2" s="2">
        <v>1</v>
      </c>
      <c r="C2" s="2">
        <f>1.5*$H$4</f>
        <v>1.5</v>
      </c>
      <c r="D2" s="2">
        <f>1*$H$5</f>
        <v>3</v>
      </c>
      <c r="E2" s="2">
        <v>1</v>
      </c>
      <c r="G2" s="17"/>
      <c r="H2" s="17"/>
    </row>
    <row r="3" spans="1:14" x14ac:dyDescent="0.3">
      <c r="A3" s="2" t="s">
        <v>3</v>
      </c>
      <c r="B3" s="2">
        <f>1/(1.5*$H$4)</f>
        <v>0.66666666666666663</v>
      </c>
      <c r="C3" s="2">
        <v>1</v>
      </c>
      <c r="D3" s="2">
        <v>1</v>
      </c>
      <c r="E3" s="2">
        <f>1.2*$H$5</f>
        <v>3.5999999999999996</v>
      </c>
    </row>
    <row r="4" spans="1:14" x14ac:dyDescent="0.3">
      <c r="A4" s="2" t="s">
        <v>6</v>
      </c>
      <c r="B4" s="2">
        <f>1/$H$5</f>
        <v>0.33333333333333331</v>
      </c>
      <c r="C4" s="2">
        <v>1</v>
      </c>
      <c r="D4" s="2">
        <v>1</v>
      </c>
      <c r="E4" s="2">
        <f>1*$H$4</f>
        <v>1</v>
      </c>
      <c r="G4" s="2" t="s">
        <v>8</v>
      </c>
      <c r="H4" s="2">
        <v>1</v>
      </c>
    </row>
    <row r="5" spans="1:14" x14ac:dyDescent="0.3">
      <c r="A5" s="2" t="s">
        <v>1</v>
      </c>
      <c r="B5" s="2">
        <v>1</v>
      </c>
      <c r="C5" s="2">
        <f>1/(1.2*$H$5)</f>
        <v>0.27777777777777779</v>
      </c>
      <c r="D5" s="2">
        <f>1/$H$4</f>
        <v>1</v>
      </c>
      <c r="E5" s="2">
        <v>1</v>
      </c>
      <c r="G5" s="2" t="s">
        <v>9</v>
      </c>
      <c r="H5" s="2">
        <v>3</v>
      </c>
    </row>
    <row r="9" spans="1:14" x14ac:dyDescent="0.3">
      <c r="A9" s="3">
        <v>1</v>
      </c>
      <c r="B9" s="3">
        <f>1.5*$H$4</f>
        <v>1.5</v>
      </c>
      <c r="C9" s="3">
        <f>1*$H$5</f>
        <v>3</v>
      </c>
      <c r="D9" s="4">
        <v>1</v>
      </c>
      <c r="F9" s="2">
        <v>1</v>
      </c>
      <c r="H9" s="2">
        <v>1</v>
      </c>
      <c r="I9" s="2">
        <v>1</v>
      </c>
      <c r="J9" s="2">
        <v>1</v>
      </c>
      <c r="K9" s="2">
        <v>1</v>
      </c>
    </row>
    <row r="10" spans="1:14" x14ac:dyDescent="0.3">
      <c r="A10" s="5">
        <f>1/(1.5*$H$4)</f>
        <v>0.66666666666666663</v>
      </c>
      <c r="B10" s="5">
        <v>1</v>
      </c>
      <c r="C10" s="5">
        <v>1</v>
      </c>
      <c r="D10" s="6">
        <f>1.2*$H$5</f>
        <v>3.5999999999999996</v>
      </c>
      <c r="F10" s="2">
        <v>1</v>
      </c>
    </row>
    <row r="11" spans="1:14" x14ac:dyDescent="0.3">
      <c r="A11" s="3">
        <f>1/$H$5</f>
        <v>0.33333333333333331</v>
      </c>
      <c r="B11" s="3">
        <v>1</v>
      </c>
      <c r="C11" s="3">
        <v>1</v>
      </c>
      <c r="D11" s="4">
        <f>1*$H$4</f>
        <v>1</v>
      </c>
      <c r="F11" s="2">
        <v>1</v>
      </c>
    </row>
    <row r="12" spans="1:14" x14ac:dyDescent="0.3">
      <c r="A12" s="5">
        <v>1</v>
      </c>
      <c r="B12" s="5">
        <f>1/(1.2*$H$5)</f>
        <v>0.27777777777777779</v>
      </c>
      <c r="C12" s="5">
        <f>1/$H$4</f>
        <v>1</v>
      </c>
      <c r="D12" s="6">
        <v>1</v>
      </c>
      <c r="F12" s="2">
        <v>1</v>
      </c>
    </row>
    <row r="14" spans="1:14" x14ac:dyDescent="0.3">
      <c r="A14" s="2">
        <v>1</v>
      </c>
      <c r="B14" s="2">
        <v>1.5</v>
      </c>
      <c r="C14" s="2">
        <v>3</v>
      </c>
      <c r="D14" s="2">
        <v>1</v>
      </c>
      <c r="E14" s="1" t="s">
        <v>19</v>
      </c>
      <c r="F14" s="1">
        <f t="array" ref="F14:F17">MMULT(A14:D17,$F$9:$F$12)</f>
        <v>6.5</v>
      </c>
      <c r="G14" s="1" cm="1">
        <f t="array" ref="G14">MMULT(H9:K9,F14:F17)</f>
        <v>19.377777777777776</v>
      </c>
      <c r="H14" s="1"/>
      <c r="I14" s="1">
        <f>F14/$G$14</f>
        <v>0.33543577981651379</v>
      </c>
    </row>
    <row r="15" spans="1:14" x14ac:dyDescent="0.3">
      <c r="A15" s="2">
        <v>0.66666666666666663</v>
      </c>
      <c r="B15" s="2">
        <v>1</v>
      </c>
      <c r="C15" s="2">
        <v>1</v>
      </c>
      <c r="D15" s="2">
        <v>3.5999999999999996</v>
      </c>
      <c r="E15" s="1"/>
      <c r="F15" s="1">
        <v>6.2666666666666657</v>
      </c>
      <c r="G15" s="1"/>
      <c r="H15" s="1"/>
      <c r="I15" s="1">
        <f t="shared" ref="I15:I17" si="0">F15/$G$14</f>
        <v>0.32339449541284399</v>
      </c>
      <c r="J15" s="2" t="s">
        <v>15</v>
      </c>
      <c r="K15" s="1">
        <f t="array" ref="K15:N15">TRANSPOSE(I14:I17)</f>
        <v>0.33543577981651379</v>
      </c>
      <c r="L15" s="1">
        <v>0.32339449541284399</v>
      </c>
      <c r="M15" s="1">
        <v>0.17201834862385321</v>
      </c>
      <c r="N15" s="1">
        <v>0.16915137614678899</v>
      </c>
    </row>
    <row r="16" spans="1:14" x14ac:dyDescent="0.3">
      <c r="A16" s="2">
        <v>0.33333333333333331</v>
      </c>
      <c r="B16" s="2">
        <v>1</v>
      </c>
      <c r="C16" s="2">
        <v>1</v>
      </c>
      <c r="D16" s="2">
        <v>1</v>
      </c>
      <c r="E16" s="1"/>
      <c r="F16" s="1">
        <v>3.333333333333333</v>
      </c>
      <c r="G16" s="1"/>
      <c r="H16" s="1"/>
      <c r="I16" s="1">
        <f t="shared" si="0"/>
        <v>0.17201834862385321</v>
      </c>
      <c r="J16" s="2"/>
    </row>
    <row r="17" spans="1:14" x14ac:dyDescent="0.3">
      <c r="A17" s="2">
        <v>1</v>
      </c>
      <c r="B17" s="2">
        <v>0.27777777777777779</v>
      </c>
      <c r="C17" s="2">
        <v>1</v>
      </c>
      <c r="D17" s="2">
        <v>1</v>
      </c>
      <c r="E17" s="1"/>
      <c r="F17" s="1">
        <v>3.2777777777777777</v>
      </c>
      <c r="G17" s="1"/>
      <c r="H17" s="1"/>
      <c r="I17" s="1">
        <f t="shared" si="0"/>
        <v>0.16915137614678899</v>
      </c>
      <c r="J17" s="2"/>
    </row>
    <row r="18" spans="1:14" x14ac:dyDescent="0.3">
      <c r="J18" s="2"/>
    </row>
    <row r="19" spans="1:14" x14ac:dyDescent="0.3">
      <c r="A19" s="2">
        <f t="array" ref="A19:D22">MMULT(A9:D12,A9:D12)</f>
        <v>4</v>
      </c>
      <c r="B19" s="2">
        <v>6.2777777777777777</v>
      </c>
      <c r="C19" s="2">
        <v>8.5</v>
      </c>
      <c r="D19" s="2">
        <v>10.399999999999999</v>
      </c>
      <c r="E19" s="2" t="s">
        <v>10</v>
      </c>
      <c r="F19" s="2">
        <f t="array" ref="F19:F22">MMULT(A19:D22,$F$9:$F$12)</f>
        <v>29.177777777777777</v>
      </c>
      <c r="G19" s="2" cm="1">
        <f t="array" ref="G19">MMULT($H$9:$K$9,F19:F22)</f>
        <v>84.807407407407396</v>
      </c>
      <c r="I19" s="1">
        <f>F19/$G$19</f>
        <v>0.34404751506681808</v>
      </c>
      <c r="J19" s="2"/>
    </row>
    <row r="20" spans="1:14" x14ac:dyDescent="0.3">
      <c r="A20" s="2">
        <v>5.2666666666666657</v>
      </c>
      <c r="B20" s="2">
        <v>4</v>
      </c>
      <c r="C20" s="2">
        <v>7.6</v>
      </c>
      <c r="D20" s="2">
        <v>8.8666666666666671</v>
      </c>
      <c r="F20" s="2">
        <v>25.733333333333334</v>
      </c>
      <c r="I20" s="1">
        <f>F20/$G$19</f>
        <v>0.30343261420211376</v>
      </c>
      <c r="J20" s="2" t="s">
        <v>16</v>
      </c>
      <c r="K20" s="1">
        <f t="array" ref="K20:N20">TRANSPOSE(I19:I22)</f>
        <v>0.34404751506681808</v>
      </c>
      <c r="L20" s="1">
        <v>0.30343261420211376</v>
      </c>
      <c r="M20" s="1">
        <v>0.17739540571228932</v>
      </c>
      <c r="N20" s="1">
        <v>0.17512446501877896</v>
      </c>
    </row>
    <row r="21" spans="1:14" x14ac:dyDescent="0.3">
      <c r="A21" s="2">
        <v>2.333333333333333</v>
      </c>
      <c r="B21" s="2">
        <v>2.7777777777777777</v>
      </c>
      <c r="C21" s="2">
        <v>4</v>
      </c>
      <c r="D21" s="2">
        <v>5.9333333333333336</v>
      </c>
      <c r="F21" s="2">
        <v>15.044444444444444</v>
      </c>
      <c r="I21" s="1">
        <f>F21/$G$19</f>
        <v>0.17739540571228932</v>
      </c>
      <c r="J21" s="2"/>
    </row>
    <row r="22" spans="1:14" x14ac:dyDescent="0.3">
      <c r="A22" s="2">
        <v>2.5185185185185182</v>
      </c>
      <c r="B22" s="2">
        <v>3.0555555555555554</v>
      </c>
      <c r="C22" s="2">
        <v>5.2777777777777777</v>
      </c>
      <c r="D22" s="2">
        <v>4</v>
      </c>
      <c r="F22" s="2">
        <v>14.851851851851851</v>
      </c>
      <c r="I22" s="1">
        <f>F22/$G$19</f>
        <v>0.17512446501877896</v>
      </c>
      <c r="J22" s="2"/>
    </row>
    <row r="23" spans="1:14" x14ac:dyDescent="0.3">
      <c r="J23" s="2"/>
    </row>
    <row r="24" spans="1:14" x14ac:dyDescent="0.3">
      <c r="A24" s="2">
        <f t="array" ref="A24:D27">MMULT(A19:D22,A9:D12)</f>
        <v>21.418518518518518</v>
      </c>
      <c r="B24" s="2">
        <v>23.666666666666668</v>
      </c>
      <c r="C24" s="2">
        <v>37.177777777777777</v>
      </c>
      <c r="D24" s="2">
        <v>45.499999999999993</v>
      </c>
      <c r="E24" s="2" t="s">
        <v>11</v>
      </c>
      <c r="F24" s="2">
        <f t="array" ref="F24:F27">MMULT(A24:D27,F9:F12)</f>
        <v>127.76296296296294</v>
      </c>
      <c r="G24" s="2" cm="1">
        <f t="array" ref="G24">MMULT(H9:K9,F24:F27)</f>
        <v>373.03703703703701</v>
      </c>
      <c r="I24" s="1">
        <f>F24/$G$24</f>
        <v>0.34249404289118346</v>
      </c>
      <c r="J24" s="2"/>
    </row>
    <row r="25" spans="1:14" x14ac:dyDescent="0.3">
      <c r="A25" s="2">
        <v>19.333333333333332</v>
      </c>
      <c r="B25" s="2">
        <v>21.962962962962962</v>
      </c>
      <c r="C25" s="2">
        <v>36.266666666666666</v>
      </c>
      <c r="D25" s="2">
        <v>36.133333333333333</v>
      </c>
      <c r="F25" s="2">
        <v>113.69629629629628</v>
      </c>
      <c r="I25" s="1">
        <f>F25/$G$24</f>
        <v>0.30478554408260522</v>
      </c>
      <c r="J25" s="2" t="s">
        <v>17</v>
      </c>
      <c r="K25" s="1">
        <f t="array" ref="K25:N25">TRANSPOSE(I24:I27)</f>
        <v>0.34249404289118346</v>
      </c>
      <c r="L25" s="1">
        <v>0.30478554408260522</v>
      </c>
      <c r="M25" s="1">
        <v>0.17519857029388405</v>
      </c>
      <c r="N25" s="1">
        <v>0.17752184273232724</v>
      </c>
    </row>
    <row r="26" spans="1:14" x14ac:dyDescent="0.3">
      <c r="A26" s="2">
        <v>11.451851851851853</v>
      </c>
      <c r="B26" s="2">
        <v>11.925925925925926</v>
      </c>
      <c r="C26" s="2">
        <v>19.711111111111109</v>
      </c>
      <c r="D26" s="2">
        <v>22.266666666666666</v>
      </c>
      <c r="F26" s="2">
        <v>65.355555555555554</v>
      </c>
      <c r="I26" s="1">
        <f>F26/$G$24</f>
        <v>0.17519857029388405</v>
      </c>
      <c r="J26" s="2"/>
    </row>
    <row r="27" spans="1:14" x14ac:dyDescent="0.3">
      <c r="A27" s="2">
        <v>10.314814814814815</v>
      </c>
      <c r="B27" s="2">
        <v>13.222222222222221</v>
      </c>
      <c r="C27" s="2">
        <v>19.888888888888889</v>
      </c>
      <c r="D27" s="2">
        <v>22.796296296296294</v>
      </c>
      <c r="F27" s="2">
        <v>66.222222222222214</v>
      </c>
      <c r="I27" s="1">
        <f>F27/$G$24</f>
        <v>0.17752184273232724</v>
      </c>
      <c r="J27" s="2"/>
    </row>
    <row r="28" spans="1:14" x14ac:dyDescent="0.3">
      <c r="J28" s="2"/>
    </row>
    <row r="29" spans="1:14" x14ac:dyDescent="0.3">
      <c r="A29" s="2">
        <f t="array" ref="A29:D32">MMULT(A24:D27,A9:D12)</f>
        <v>95.088888888888874</v>
      </c>
      <c r="B29" s="2">
        <v>105.61111111111111</v>
      </c>
      <c r="C29" s="2">
        <v>170.6</v>
      </c>
      <c r="D29" s="2">
        <v>189.2962962962963</v>
      </c>
      <c r="E29" s="2" t="s">
        <v>12</v>
      </c>
      <c r="F29" s="2">
        <f t="array" ref="F29:F32">MMULT(A29:D32,F9:F12)</f>
        <v>560.59629629629626</v>
      </c>
      <c r="G29" s="2">
        <f t="array" ref="G29">MMULT(H9:K9,F29:F32)</f>
        <v>1642.0082304526745</v>
      </c>
      <c r="I29" s="1">
        <f>F29/$G$29</f>
        <v>0.34140894418157036</v>
      </c>
      <c r="J29" s="2"/>
    </row>
    <row r="30" spans="1:14" x14ac:dyDescent="0.3">
      <c r="A30" s="2">
        <v>82.197530864197518</v>
      </c>
      <c r="B30" s="2">
        <v>97.266666666666666</v>
      </c>
      <c r="C30" s="2">
        <v>152.36296296296297</v>
      </c>
      <c r="D30" s="2">
        <v>170.79999999999995</v>
      </c>
      <c r="F30" s="2">
        <v>502.62716049382709</v>
      </c>
      <c r="I30" s="1">
        <f>F30/$G$29</f>
        <v>0.3061051407490577</v>
      </c>
      <c r="J30" s="2" t="s">
        <v>18</v>
      </c>
      <c r="K30" s="1">
        <f t="array" ref="K30:N30">TRANSPOSE(I29:I32)</f>
        <v>0.34140894418157036</v>
      </c>
      <c r="L30" s="1">
        <v>0.3061051407490577</v>
      </c>
      <c r="M30" s="1">
        <v>0.17531077071136422</v>
      </c>
      <c r="N30" s="1">
        <v>0.17717514435800788</v>
      </c>
    </row>
    <row r="31" spans="1:14" x14ac:dyDescent="0.3">
      <c r="A31" s="2">
        <v>48.239506172839505</v>
      </c>
      <c r="B31" s="2">
        <v>54.999999999999993</v>
      </c>
      <c r="C31" s="2">
        <v>88.259259259259252</v>
      </c>
      <c r="D31" s="2">
        <v>96.362962962962953</v>
      </c>
      <c r="F31" s="2">
        <v>287.86172839506173</v>
      </c>
      <c r="I31" s="1">
        <f>F31/$G$29</f>
        <v>0.17531077071136422</v>
      </c>
    </row>
    <row r="32" spans="1:14" x14ac:dyDescent="0.3">
      <c r="A32" s="2">
        <v>48.55555555555555</v>
      </c>
      <c r="B32" s="2">
        <v>54.915637860082299</v>
      </c>
      <c r="C32" s="2">
        <v>86.851851851851848</v>
      </c>
      <c r="D32" s="2">
        <v>100.6</v>
      </c>
      <c r="F32" s="2">
        <v>290.92304526748967</v>
      </c>
      <c r="I32" s="1">
        <f>F32/$G$29</f>
        <v>0.17717514435800788</v>
      </c>
    </row>
    <row r="34" spans="1:14" x14ac:dyDescent="0.3">
      <c r="A34" s="2">
        <f t="array" ref="A34:D37">MMULT(A29:D32,A9:D12)</f>
        <v>411.65925925925927</v>
      </c>
      <c r="B34" s="1">
        <v>471.42674897119343</v>
      </c>
      <c r="C34" s="1">
        <v>750.77407407407406</v>
      </c>
      <c r="D34" s="1">
        <v>835.18518518518522</v>
      </c>
      <c r="E34" s="2" t="s">
        <v>13</v>
      </c>
      <c r="F34" s="2">
        <f t="array" ref="F34:F37">MMULT(A34:D37,F9:F12)</f>
        <v>2469.0452674897119</v>
      </c>
      <c r="G34" s="2">
        <f t="array" ref="G34">MMULT(H9:K9,F34:F37)</f>
        <v>7227.8650754458167</v>
      </c>
      <c r="I34" s="1">
        <f>F34/$G$34</f>
        <v>0.34160090728276643</v>
      </c>
    </row>
    <row r="35" spans="1:14" x14ac:dyDescent="0.3">
      <c r="A35" s="2">
        <v>368.62962962962956</v>
      </c>
      <c r="B35" s="1">
        <v>420.37037037037038</v>
      </c>
      <c r="C35" s="1">
        <v>667.02222222222213</v>
      </c>
      <c r="D35" s="1">
        <v>755.52049382716041</v>
      </c>
      <c r="F35" s="2">
        <v>2211.5427160493828</v>
      </c>
      <c r="I35" s="1">
        <f>F35/$G$34</f>
        <v>0.30597454337690083</v>
      </c>
      <c r="J35" s="1" t="s">
        <v>20</v>
      </c>
      <c r="K35" s="1">
        <f t="array" ref="K35:N35">TRANSPOSE(I34:I37)</f>
        <v>0.34160090728276643</v>
      </c>
      <c r="L35" s="1">
        <v>0.30597454337690083</v>
      </c>
      <c r="M35" s="1">
        <v>0.17547053701426715</v>
      </c>
      <c r="N35" s="1">
        <v>0.1769540123260655</v>
      </c>
    </row>
    <row r="36" spans="1:14" x14ac:dyDescent="0.3">
      <c r="A36" s="2">
        <v>210.68888888888887</v>
      </c>
      <c r="B36" s="1">
        <v>242.38600823045266</v>
      </c>
      <c r="C36" s="1">
        <v>384.34074074074073</v>
      </c>
      <c r="D36" s="1">
        <v>430.86172839506168</v>
      </c>
      <c r="F36" s="2">
        <v>1268.277366255144</v>
      </c>
      <c r="I36" s="1">
        <f>F36/$G$34</f>
        <v>0.17547053701426715</v>
      </c>
    </row>
    <row r="37" spans="1:14" x14ac:dyDescent="0.3">
      <c r="A37" s="2">
        <v>214.71659807956101</v>
      </c>
      <c r="B37" s="1">
        <v>242.54526748971193</v>
      </c>
      <c r="C37" s="1">
        <v>388.03415637860076</v>
      </c>
      <c r="D37" s="1">
        <v>433.7037037037037</v>
      </c>
      <c r="F37" s="2">
        <v>1278.9997256515774</v>
      </c>
      <c r="I37" s="1">
        <f>F37/$G$34</f>
        <v>0.1769540123260655</v>
      </c>
    </row>
    <row r="39" spans="1:14" x14ac:dyDescent="0.3">
      <c r="A39" s="2">
        <f t="array" ref="A39:D42">MMULT(A34:D37,A9:D12)</f>
        <v>1811.3869684499314</v>
      </c>
      <c r="B39" s="2">
        <v>2071.6855967078191</v>
      </c>
      <c r="C39" s="2">
        <v>3292.3637860082308</v>
      </c>
      <c r="D39" s="2">
        <v>3694.7548148148148</v>
      </c>
      <c r="E39" s="2" t="s">
        <v>21</v>
      </c>
      <c r="F39" s="2">
        <f t="array" ref="F39:F42">MMULT(A39:D42,F9:F12)</f>
        <v>10870.191165980796</v>
      </c>
      <c r="G39" s="2" cm="1">
        <f t="array" ref="G39">MMULT(H9:K9,F39:F42)</f>
        <v>31812.915116598077</v>
      </c>
      <c r="I39" s="1">
        <f>F39/$G$39</f>
        <v>0.34169113789604838</v>
      </c>
    </row>
    <row r="40" spans="1:14" x14ac:dyDescent="0.3">
      <c r="A40" s="2">
        <v>1626.7377777777774</v>
      </c>
      <c r="B40" s="2">
        <v>1850.2038408779149</v>
      </c>
      <c r="C40" s="2">
        <v>2948.8019753086414</v>
      </c>
      <c r="D40" s="2">
        <v>3304.5056790123454</v>
      </c>
      <c r="F40" s="2">
        <v>9730.2492729766782</v>
      </c>
      <c r="I40" s="1">
        <f t="shared" ref="I40:I42" si="1">F40/$G$39</f>
        <v>0.30585846148692031</v>
      </c>
      <c r="J40" s="1" t="s">
        <v>22</v>
      </c>
      <c r="K40" s="1">
        <f t="array" ref="K40:N40">TRANSPOSE(I39:I42)</f>
        <v>0.34169113789604838</v>
      </c>
      <c r="L40" s="1">
        <v>0.30585846148692031</v>
      </c>
      <c r="M40" s="1">
        <v>0.1754581394588097</v>
      </c>
      <c r="N40" s="1">
        <v>0.17699226115822156</v>
      </c>
    </row>
    <row r="41" spans="1:14" x14ac:dyDescent="0.3">
      <c r="A41" s="2">
        <v>931.25486968449923</v>
      </c>
      <c r="B41" s="2">
        <v>1062.4438957475995</v>
      </c>
      <c r="C41" s="2">
        <v>1689.6551440329217</v>
      </c>
      <c r="D41" s="2">
        <v>1898.4809876543209</v>
      </c>
      <c r="F41" s="2">
        <v>5581.8348971193409</v>
      </c>
      <c r="I41" s="1">
        <f t="shared" si="1"/>
        <v>0.1754581394588097</v>
      </c>
    </row>
    <row r="42" spans="1:14" x14ac:dyDescent="0.3">
      <c r="A42" s="2">
        <v>939.46186556927296</v>
      </c>
      <c r="B42" s="2">
        <v>1073.1275720164608</v>
      </c>
      <c r="C42" s="2">
        <v>1708.4329218106993</v>
      </c>
      <c r="D42" s="2">
        <v>1909.6174211248283</v>
      </c>
      <c r="F42" s="2">
        <v>5630.6397805212609</v>
      </c>
      <c r="I42" s="1">
        <f t="shared" si="1"/>
        <v>0.17699226115822156</v>
      </c>
    </row>
    <row r="44" spans="1:14" x14ac:dyDescent="0.3">
      <c r="A44" s="2">
        <f t="array" ref="A44:D47">MMULT(A39:D42,A9:D12)</f>
        <v>7984.7201097393681</v>
      </c>
      <c r="B44" s="2">
        <v>9107.4506172839501</v>
      </c>
      <c r="C44" s="2">
        <v>14492.965102880658</v>
      </c>
      <c r="D44" s="2">
        <v>16256.573717421124</v>
      </c>
      <c r="E44" s="2" t="s">
        <v>23</v>
      </c>
      <c r="F44" s="2">
        <f t="array" ref="F44:F47">MMULT(A44:D47,F9:F12)</f>
        <v>47841.709547325096</v>
      </c>
      <c r="G44" s="2">
        <f t="array" ref="G44">MMULT(H9:K9,F44:F47)</f>
        <v>140022.52490778844</v>
      </c>
      <c r="I44" s="1">
        <f>F44/$G$44</f>
        <v>0.34167152448387256</v>
      </c>
    </row>
    <row r="45" spans="1:14" x14ac:dyDescent="0.3">
      <c r="A45" s="2">
        <v>7147.646675811613</v>
      </c>
      <c r="B45" s="2">
        <v>8157.0307270233188</v>
      </c>
      <c r="C45" s="2">
        <v>12983.724828532233</v>
      </c>
      <c r="D45" s="2">
        <v>14540.779259259256</v>
      </c>
      <c r="F45" s="2">
        <v>42829.181490626419</v>
      </c>
      <c r="I45" s="1">
        <f t="shared" ref="I45:I47" si="2">F45/$G$44</f>
        <v>0.30587351227119702</v>
      </c>
      <c r="J45" s="1" t="s">
        <v>24</v>
      </c>
      <c r="K45" s="1">
        <f t="array" ref="K45:N45">TRANSPOSE(I44:I47)</f>
        <v>0.34167152448387256</v>
      </c>
      <c r="L45" s="1">
        <v>0.30587351227119702</v>
      </c>
      <c r="M45" s="1">
        <v>0.17544406531822068</v>
      </c>
      <c r="N45" s="1">
        <v>0.17701089792670965</v>
      </c>
    </row>
    <row r="46" spans="1:14" x14ac:dyDescent="0.3">
      <c r="A46" s="2">
        <v>4101.2501691815269</v>
      </c>
      <c r="B46" s="2">
        <v>4676.3371742112486</v>
      </c>
      <c r="C46" s="2">
        <v>7444.3446364883403</v>
      </c>
      <c r="D46" s="2">
        <v>8344.1890260630989</v>
      </c>
      <c r="F46" s="2">
        <v>24566.121005944216</v>
      </c>
      <c r="I46" s="1">
        <f t="shared" si="2"/>
        <v>0.17544406531822068</v>
      </c>
    </row>
    <row r="47" spans="1:14" x14ac:dyDescent="0.3">
      <c r="A47" s="2">
        <v>4133.9753086419751</v>
      </c>
      <c r="B47" s="2">
        <v>4721.2025758268555</v>
      </c>
      <c r="C47" s="2">
        <v>7509.5635116598069</v>
      </c>
      <c r="D47" s="2">
        <v>8420.7714677640597</v>
      </c>
      <c r="F47" s="2">
        <v>24785.512863892698</v>
      </c>
      <c r="I47" s="1">
        <f t="shared" si="2"/>
        <v>0.17701089792670965</v>
      </c>
    </row>
    <row r="49" spans="1:16" x14ac:dyDescent="0.3">
      <c r="A49" s="2">
        <f t="array" ref="A49:D52">MMULT(A44:D47,A9:D12)</f>
        <v>35143.915939643346</v>
      </c>
      <c r="B49" s="2">
        <v>40093.210806279523</v>
      </c>
      <c r="C49" s="2">
        <v>63811.149766803836</v>
      </c>
      <c r="D49" s="2">
        <v>71521.081152263374</v>
      </c>
      <c r="E49" s="2" t="s">
        <v>69</v>
      </c>
      <c r="F49" s="2">
        <f t="array" ref="F49:F52">MMULT(A49:D52,F9:F12)</f>
        <v>210569.35766499006</v>
      </c>
      <c r="G49" s="2">
        <f t="array" ref="G49">MMULT(H9:K9,F49:F52)</f>
        <v>616305.36965503218</v>
      </c>
      <c r="I49" s="1">
        <f>F49/$G$49</f>
        <v>0.34166399975202738</v>
      </c>
      <c r="O49" s="18" t="s">
        <v>26</v>
      </c>
      <c r="P49" s="18"/>
    </row>
    <row r="50" spans="1:16" x14ac:dyDescent="0.3">
      <c r="A50" s="2">
        <v>31454.354695930491</v>
      </c>
      <c r="B50" s="2">
        <v>35901.330919067215</v>
      </c>
      <c r="C50" s="2">
        <v>57124.474842249649</v>
      </c>
      <c r="D50" s="2">
        <v>64037.461380887049</v>
      </c>
      <c r="F50" s="2">
        <v>188517.62183813442</v>
      </c>
      <c r="I50" s="1">
        <f t="shared" ref="I50:I52" si="3">F50/$G$49</f>
        <v>0.30588346478898015</v>
      </c>
      <c r="J50" s="1" t="s">
        <v>25</v>
      </c>
      <c r="K50" s="1">
        <f t="array" ref="K50:N50">TRANSPOSE(I49:I52)</f>
        <v>0.34166399975202738</v>
      </c>
      <c r="L50" s="1">
        <v>0.30588346478898015</v>
      </c>
      <c r="M50" s="1">
        <v>0.17544557811781106</v>
      </c>
      <c r="N50" s="1">
        <v>0.17700695734118146</v>
      </c>
      <c r="O50" s="18"/>
      <c r="P50" s="18"/>
    </row>
    <row r="51" spans="1:16" x14ac:dyDescent="0.3">
      <c r="A51" s="2">
        <v>18044.445523548238</v>
      </c>
      <c r="B51" s="2">
        <v>20590.387349489407</v>
      </c>
      <c r="C51" s="2">
        <v>32768.62134430727</v>
      </c>
      <c r="D51" s="2">
        <v>36724.597658893457</v>
      </c>
      <c r="F51" s="2">
        <v>108128.05187623837</v>
      </c>
      <c r="I51" s="1">
        <f t="shared" si="3"/>
        <v>0.17544557811781106</v>
      </c>
      <c r="O51" s="18"/>
      <c r="P51" s="18"/>
    </row>
    <row r="52" spans="1:16" x14ac:dyDescent="0.3">
      <c r="A52" s="2">
        <v>18205.40299751054</v>
      </c>
      <c r="B52" s="2">
        <v>20770.832235939641</v>
      </c>
      <c r="C52" s="2">
        <v>33053.463481176645</v>
      </c>
      <c r="D52" s="2">
        <v>37060.639561042524</v>
      </c>
      <c r="F52" s="2">
        <v>109090.33827566935</v>
      </c>
      <c r="I52" s="1">
        <f t="shared" si="3"/>
        <v>0.17700695734118146</v>
      </c>
    </row>
    <row r="54" spans="1:16" x14ac:dyDescent="0.3">
      <c r="A54" s="2" t="s">
        <v>27</v>
      </c>
    </row>
    <row r="55" spans="1:16" x14ac:dyDescent="0.3">
      <c r="A55" s="2" t="s">
        <v>14</v>
      </c>
      <c r="B55" s="2">
        <f t="array" ref="B55:E55">TRANSPOSE(I14:I17)</f>
        <v>0.33543577981651379</v>
      </c>
      <c r="C55" s="2">
        <v>0.32339449541284399</v>
      </c>
      <c r="D55" s="2">
        <v>0.17201834862385321</v>
      </c>
      <c r="E55" s="2">
        <v>0.16915137614678899</v>
      </c>
    </row>
    <row r="57" spans="1:16" x14ac:dyDescent="0.3">
      <c r="A57" s="7" t="s">
        <v>29</v>
      </c>
      <c r="B57" s="2" t="s">
        <v>28</v>
      </c>
      <c r="F57" s="1"/>
      <c r="G57" s="1"/>
      <c r="H57" s="1"/>
    </row>
    <row r="58" spans="1:16" x14ac:dyDescent="0.3">
      <c r="A58" s="8">
        <v>1</v>
      </c>
      <c r="B58" s="2">
        <f>(($B$55*A9)+($C$55*B9)+($D$55*C9)+($E$55*D9))/0.335</f>
        <v>4.4947281938929207</v>
      </c>
      <c r="D58" s="2" t="s">
        <v>31</v>
      </c>
      <c r="E58" s="2">
        <f>(B62-4)/3</f>
        <v>0.17837733504635414</v>
      </c>
      <c r="F58" s="19" t="s">
        <v>33</v>
      </c>
      <c r="G58" s="19"/>
      <c r="H58" s="19"/>
    </row>
    <row r="59" spans="1:16" x14ac:dyDescent="0.3">
      <c r="A59" s="8">
        <v>2</v>
      </c>
      <c r="B59" s="2">
        <f>(($B$55*A10)+($C$55*B10)+($D$55*C10)+($E$55*D10))/0.323</f>
        <v>4.1113983014741384</v>
      </c>
      <c r="D59" s="2" t="s">
        <v>32</v>
      </c>
      <c r="E59" s="2">
        <f>E58/0.9</f>
        <v>0.19819703894039348</v>
      </c>
      <c r="F59" s="19"/>
      <c r="G59" s="19"/>
      <c r="H59" s="19"/>
    </row>
    <row r="60" spans="1:16" x14ac:dyDescent="0.3">
      <c r="A60" s="8">
        <v>3</v>
      </c>
      <c r="B60" s="2">
        <f>(($B$55*A11)+($C$55*B11)+($D$55*C11)+($E$55*D11))/0.172</f>
        <v>4.5138148069127375</v>
      </c>
      <c r="F60" s="1"/>
      <c r="G60" s="1"/>
      <c r="H60" s="1"/>
    </row>
    <row r="61" spans="1:16" x14ac:dyDescent="0.3">
      <c r="A61" s="8">
        <v>4</v>
      </c>
      <c r="B61" s="2">
        <f>(($B$55*A12)+($C$55*B12)+($D$55*C12)+($E$55*D12))/0.169</f>
        <v>4.5351320051390624</v>
      </c>
      <c r="F61" s="1"/>
      <c r="G61" s="1"/>
      <c r="H61" s="1"/>
    </row>
    <row r="62" spans="1:16" x14ac:dyDescent="0.3">
      <c r="A62" s="2" t="s">
        <v>30</v>
      </c>
      <c r="B62" s="2">
        <f>MAX(Table2[Column2])</f>
        <v>4.5351320051390624</v>
      </c>
    </row>
  </sheetData>
  <mergeCells count="3">
    <mergeCell ref="G1:H2"/>
    <mergeCell ref="O49:P51"/>
    <mergeCell ref="F58:H59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B46-303E-4ECA-AF85-6EA44A595EE8}">
  <dimension ref="A1:M28"/>
  <sheetViews>
    <sheetView topLeftCell="A27" zoomScale="104" workbookViewId="0">
      <selection activeCell="E23" sqref="E23"/>
    </sheetView>
  </sheetViews>
  <sheetFormatPr defaultRowHeight="14.4" x14ac:dyDescent="0.3"/>
  <cols>
    <col min="1" max="1" width="12.6640625" customWidth="1"/>
    <col min="2" max="2" width="13.77734375" customWidth="1"/>
    <col min="3" max="3" width="13" customWidth="1"/>
    <col min="4" max="4" width="14.109375" customWidth="1"/>
    <col min="5" max="5" width="14.21875" customWidth="1"/>
    <col min="6" max="6" width="12.6640625" customWidth="1"/>
  </cols>
  <sheetData>
    <row r="1" spans="1:13" x14ac:dyDescent="0.3">
      <c r="A1" s="9" t="s">
        <v>0</v>
      </c>
      <c r="B1" s="9" t="s">
        <v>4</v>
      </c>
      <c r="C1" s="9" t="s">
        <v>3</v>
      </c>
      <c r="D1" s="9" t="s">
        <v>2</v>
      </c>
      <c r="E1" s="9" t="s">
        <v>1</v>
      </c>
      <c r="F1" s="9" t="s">
        <v>34</v>
      </c>
      <c r="G1" s="10"/>
      <c r="H1" s="10"/>
      <c r="I1" s="10"/>
      <c r="J1" s="10"/>
      <c r="K1" s="10"/>
      <c r="L1" s="10"/>
    </row>
    <row r="2" spans="1:13" x14ac:dyDescent="0.3">
      <c r="A2" s="9" t="s">
        <v>5</v>
      </c>
      <c r="B2" s="9">
        <v>1</v>
      </c>
      <c r="C2" s="9">
        <v>1.5</v>
      </c>
      <c r="D2" s="9">
        <v>3</v>
      </c>
      <c r="E2" s="9">
        <v>1</v>
      </c>
      <c r="F2" s="9">
        <f>SUM(Table5[[#This Row],[معیار اول]:[معیار چهارم]])</f>
        <v>6.5</v>
      </c>
      <c r="G2" s="10"/>
      <c r="H2" s="10"/>
      <c r="I2" s="10"/>
      <c r="J2" s="10"/>
      <c r="K2" s="10"/>
      <c r="L2" s="10"/>
    </row>
    <row r="3" spans="1:13" x14ac:dyDescent="0.3">
      <c r="A3" s="9" t="s">
        <v>3</v>
      </c>
      <c r="B3" s="9">
        <v>0.66666666666666663</v>
      </c>
      <c r="C3" s="9">
        <v>1</v>
      </c>
      <c r="D3" s="9">
        <v>1</v>
      </c>
      <c r="E3" s="9">
        <v>3.5999999999999996</v>
      </c>
      <c r="F3" s="9">
        <f>SUM(Table5[[#This Row],[معیار اول]:[معیار چهارم]])</f>
        <v>6.2666666666666657</v>
      </c>
      <c r="G3" s="10"/>
      <c r="H3" s="10"/>
      <c r="I3" s="10"/>
      <c r="J3" s="10"/>
      <c r="K3" s="10"/>
      <c r="L3" s="10"/>
    </row>
    <row r="4" spans="1:13" x14ac:dyDescent="0.3">
      <c r="A4" s="9" t="s">
        <v>6</v>
      </c>
      <c r="B4" s="9">
        <v>0.33333333333333331</v>
      </c>
      <c r="C4" s="9">
        <v>1</v>
      </c>
      <c r="D4" s="9">
        <v>1</v>
      </c>
      <c r="E4" s="9">
        <v>1</v>
      </c>
      <c r="F4" s="9">
        <f>SUM(Table5[[#This Row],[معیار اول]:[معیار چهارم]])</f>
        <v>3.333333333333333</v>
      </c>
      <c r="G4" s="10"/>
      <c r="H4" s="10"/>
      <c r="I4" s="10"/>
      <c r="J4" s="10"/>
      <c r="K4" s="10"/>
      <c r="L4" s="10"/>
    </row>
    <row r="5" spans="1:13" x14ac:dyDescent="0.3">
      <c r="A5" s="9" t="s">
        <v>1</v>
      </c>
      <c r="B5" s="9">
        <v>1</v>
      </c>
      <c r="C5" s="9">
        <v>0.27777777777777779</v>
      </c>
      <c r="D5" s="9">
        <v>1</v>
      </c>
      <c r="E5" s="9">
        <v>1</v>
      </c>
      <c r="F5" s="9">
        <f>SUM(Table5[[#This Row],[معیار اول]:[معیار چهارم]])</f>
        <v>3.2777777777777777</v>
      </c>
      <c r="G5" s="10"/>
      <c r="H5" s="10"/>
      <c r="I5" s="10"/>
      <c r="J5" s="10"/>
      <c r="K5" s="10"/>
      <c r="L5" s="10"/>
    </row>
    <row r="6" spans="1:13" x14ac:dyDescent="0.3">
      <c r="A6" s="9" t="s">
        <v>35</v>
      </c>
      <c r="B6" s="9"/>
      <c r="C6" s="9"/>
      <c r="D6" s="9"/>
      <c r="E6" s="9"/>
      <c r="F6" s="9">
        <f>SUM(F2:F5)</f>
        <v>19.377777777777776</v>
      </c>
      <c r="G6" s="10"/>
      <c r="H6" s="10"/>
      <c r="I6" s="10"/>
      <c r="J6" s="10"/>
      <c r="K6" s="10"/>
      <c r="L6" s="10"/>
    </row>
    <row r="7" spans="1:13" x14ac:dyDescent="0.3">
      <c r="A7" s="11"/>
      <c r="B7" s="11"/>
      <c r="C7" s="11"/>
      <c r="D7" s="11"/>
      <c r="E7" s="11"/>
      <c r="F7" s="11"/>
      <c r="G7" s="10"/>
      <c r="H7" s="10"/>
      <c r="I7" s="10"/>
      <c r="J7" s="10"/>
      <c r="K7" s="10"/>
      <c r="L7" s="10"/>
    </row>
    <row r="8" spans="1:13" x14ac:dyDescent="0.3">
      <c r="A8" s="21" t="s">
        <v>37</v>
      </c>
      <c r="B8" s="12">
        <f t="array" ref="B8:E8">TRANSPOSE(F2:F5)</f>
        <v>6.5</v>
      </c>
      <c r="C8" s="12">
        <v>6.2666666666666657</v>
      </c>
      <c r="D8" s="12">
        <v>3.333333333333333</v>
      </c>
      <c r="E8" s="12">
        <v>3.2777777777777777</v>
      </c>
      <c r="F8" s="12" t="s">
        <v>14</v>
      </c>
      <c r="G8" s="14">
        <f>B8/$F$6</f>
        <v>0.33543577981651379</v>
      </c>
      <c r="H8" s="14">
        <f t="shared" ref="H8:J8" si="0">C8/$F$6</f>
        <v>0.32339449541284399</v>
      </c>
      <c r="I8" s="14">
        <f t="shared" si="0"/>
        <v>0.17201834862385321</v>
      </c>
      <c r="J8" s="14">
        <f t="shared" si="0"/>
        <v>0.16915137614678899</v>
      </c>
      <c r="K8" s="10"/>
      <c r="L8" s="10"/>
    </row>
    <row r="9" spans="1:13" x14ac:dyDescent="0.3">
      <c r="A9" s="21"/>
      <c r="B9" s="12"/>
      <c r="C9" s="12"/>
      <c r="D9" s="12"/>
      <c r="E9" s="12"/>
      <c r="F9" s="12"/>
      <c r="G9" s="14"/>
      <c r="H9" s="14"/>
      <c r="I9" s="14"/>
      <c r="J9" s="14"/>
      <c r="K9" s="10"/>
      <c r="L9" s="10"/>
    </row>
    <row r="10" spans="1:13" x14ac:dyDescent="0.3">
      <c r="A10" s="21" t="s">
        <v>38</v>
      </c>
      <c r="B10" s="12">
        <f>SUM(B2:B5)</f>
        <v>3</v>
      </c>
      <c r="C10" s="12">
        <f>SUM(C2:C5)</f>
        <v>3.7777777777777777</v>
      </c>
      <c r="D10" s="12">
        <f>SUM(D2:D5)</f>
        <v>6</v>
      </c>
      <c r="E10" s="12">
        <f>SUM(E2:E5)</f>
        <v>6.6</v>
      </c>
      <c r="F10" s="12" t="s">
        <v>14</v>
      </c>
      <c r="G10" s="14">
        <f>B10/$C$11</f>
        <v>0.15481651376146788</v>
      </c>
      <c r="H10" s="14">
        <f>C10/$C$11</f>
        <v>0.19495412844036694</v>
      </c>
      <c r="I10" s="14">
        <f>D10/$C$11</f>
        <v>0.30963302752293576</v>
      </c>
      <c r="J10" s="14">
        <f>E10/$C$11</f>
        <v>0.34059633027522929</v>
      </c>
      <c r="K10" s="10"/>
      <c r="L10" s="10"/>
    </row>
    <row r="11" spans="1:13" x14ac:dyDescent="0.3">
      <c r="A11" s="21"/>
      <c r="B11" s="12" t="s">
        <v>35</v>
      </c>
      <c r="C11" s="12">
        <f>SUM(B10:E10)</f>
        <v>19.37777777777778</v>
      </c>
      <c r="D11" s="12"/>
      <c r="E11" s="12"/>
      <c r="F11" s="12"/>
      <c r="G11" s="12"/>
      <c r="H11" s="12"/>
      <c r="I11" s="12"/>
      <c r="J11" s="12"/>
      <c r="K11" s="10"/>
      <c r="L11" s="10"/>
    </row>
    <row r="12" spans="1:13" x14ac:dyDescent="0.3">
      <c r="A12" s="22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"/>
    </row>
    <row r="13" spans="1:13" x14ac:dyDescent="0.3">
      <c r="A13" s="22"/>
      <c r="B13" s="11">
        <f>B2/$B$10</f>
        <v>0.33333333333333331</v>
      </c>
      <c r="C13" s="11">
        <f>C2/$C$10</f>
        <v>0.3970588235294118</v>
      </c>
      <c r="D13" s="11">
        <f>D2/$D$10</f>
        <v>0.5</v>
      </c>
      <c r="E13" s="11">
        <f>E2/$E$10</f>
        <v>0.15151515151515152</v>
      </c>
      <c r="F13" s="11"/>
      <c r="G13" s="11">
        <f>(SUM(B13:E13))/4</f>
        <v>0.34547682709447419</v>
      </c>
      <c r="H13" s="11"/>
      <c r="I13" s="11"/>
      <c r="J13" s="11"/>
      <c r="K13" s="11"/>
      <c r="L13" s="11"/>
      <c r="M13" s="1"/>
    </row>
    <row r="14" spans="1:13" x14ac:dyDescent="0.3">
      <c r="A14" s="11"/>
      <c r="B14" s="11">
        <f>B3/$B$10</f>
        <v>0.22222222222222221</v>
      </c>
      <c r="C14" s="11">
        <f t="shared" ref="C14:C16" si="1">C3/$C$10</f>
        <v>0.26470588235294118</v>
      </c>
      <c r="D14" s="11">
        <f>D3/$D$10</f>
        <v>0.16666666666666666</v>
      </c>
      <c r="E14" s="11">
        <f>E3/$E$10</f>
        <v>0.54545454545454541</v>
      </c>
      <c r="F14" s="11"/>
      <c r="G14" s="11">
        <f>(SUM(B14:E14))/4</f>
        <v>0.29976232917409384</v>
      </c>
      <c r="H14" s="13" t="s">
        <v>14</v>
      </c>
      <c r="I14" s="14">
        <f t="array" ref="I14:L14">TRANSPOSE(G13:G16)</f>
        <v>0.34547682709447419</v>
      </c>
      <c r="J14" s="14">
        <v>0.29976232917409384</v>
      </c>
      <c r="K14" s="14">
        <v>0.1734997029114676</v>
      </c>
      <c r="L14" s="14">
        <v>0.18126114081996433</v>
      </c>
      <c r="M14" s="1"/>
    </row>
    <row r="15" spans="1:13" x14ac:dyDescent="0.3">
      <c r="A15" s="11"/>
      <c r="B15" s="11">
        <f>B4/$B$10</f>
        <v>0.1111111111111111</v>
      </c>
      <c r="C15" s="11">
        <f t="shared" si="1"/>
        <v>0.26470588235294118</v>
      </c>
      <c r="D15" s="11">
        <f>D4/$D$10</f>
        <v>0.16666666666666666</v>
      </c>
      <c r="E15" s="11">
        <f>E4/$E$10</f>
        <v>0.15151515151515152</v>
      </c>
      <c r="F15" s="11"/>
      <c r="G15" s="11">
        <f t="shared" ref="G15:G16" si="2">(SUM(B15:E15))/4</f>
        <v>0.1734997029114676</v>
      </c>
      <c r="H15" s="11"/>
      <c r="I15" s="11"/>
      <c r="J15" s="11"/>
      <c r="K15" s="11"/>
      <c r="L15" s="11"/>
      <c r="M15" s="1"/>
    </row>
    <row r="16" spans="1:13" x14ac:dyDescent="0.3">
      <c r="A16" s="11"/>
      <c r="B16" s="11">
        <f>B5/$B$10</f>
        <v>0.33333333333333331</v>
      </c>
      <c r="C16" s="11">
        <f t="shared" si="1"/>
        <v>7.3529411764705885E-2</v>
      </c>
      <c r="D16" s="11">
        <f>D5/$D$10</f>
        <v>0.16666666666666666</v>
      </c>
      <c r="E16" s="11">
        <f>E5/$E$10</f>
        <v>0.15151515151515152</v>
      </c>
      <c r="F16" s="11"/>
      <c r="G16" s="11">
        <f t="shared" si="2"/>
        <v>0.18126114081996433</v>
      </c>
      <c r="H16" s="11"/>
      <c r="I16" s="11"/>
      <c r="J16" s="11"/>
      <c r="K16" s="11"/>
      <c r="L16" s="11"/>
      <c r="M16" s="1"/>
    </row>
    <row r="17" spans="1:13" x14ac:dyDescent="0.3">
      <c r="A17" s="23" t="s">
        <v>39</v>
      </c>
      <c r="B17" s="9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"/>
    </row>
    <row r="18" spans="1:13" x14ac:dyDescent="0.3">
      <c r="A18" s="23"/>
      <c r="B18" s="9">
        <f>SQRT((B2*C2*D2*E2)^(1/2))</f>
        <v>1.4564753151219703</v>
      </c>
      <c r="C18" s="9" t="s">
        <v>40</v>
      </c>
      <c r="D18" s="9">
        <f>SUM(B18:B21)</f>
        <v>4.1869564844659966</v>
      </c>
      <c r="E18" s="10">
        <f>B18/$D$18</f>
        <v>0.34786015104900925</v>
      </c>
      <c r="F18" s="13" t="s">
        <v>14</v>
      </c>
      <c r="G18" s="14">
        <f t="array" ref="G18:J18">TRANSPOSE(E18:E21)</f>
        <v>0.34786015104900925</v>
      </c>
      <c r="H18" s="14">
        <v>0.29727224517254586</v>
      </c>
      <c r="I18" s="14">
        <v>0.18147685280958964</v>
      </c>
      <c r="J18" s="14">
        <v>0.17339075096885523</v>
      </c>
      <c r="K18" s="10"/>
      <c r="L18" s="10"/>
    </row>
    <row r="19" spans="1:13" x14ac:dyDescent="0.3">
      <c r="A19" s="9"/>
      <c r="B19" s="9">
        <f>SQRT((B3*C3*D3*E3)^(1/2))</f>
        <v>1.2446659545769565</v>
      </c>
      <c r="C19" s="9"/>
      <c r="D19" s="10"/>
      <c r="E19" s="10">
        <f t="shared" ref="E19:E21" si="3">B19/$D$18</f>
        <v>0.29727224517254586</v>
      </c>
      <c r="F19" s="10"/>
      <c r="G19" s="10"/>
      <c r="H19" s="10"/>
      <c r="I19" s="10"/>
      <c r="J19" s="10"/>
      <c r="K19" s="10"/>
      <c r="L19" s="10"/>
    </row>
    <row r="20" spans="1:13" x14ac:dyDescent="0.3">
      <c r="A20" s="9"/>
      <c r="B20" s="9">
        <f>SQRT((B4*C4*D4*E4)^(1/2))</f>
        <v>0.75983568565159254</v>
      </c>
      <c r="C20" s="9"/>
      <c r="D20" s="10"/>
      <c r="E20" s="10">
        <f t="shared" si="3"/>
        <v>0.18147685280958964</v>
      </c>
      <c r="F20" s="10"/>
      <c r="G20" s="10"/>
      <c r="H20" s="10"/>
      <c r="I20" s="10"/>
      <c r="J20" s="10"/>
      <c r="K20" s="10"/>
      <c r="L20" s="10"/>
    </row>
    <row r="21" spans="1:13" x14ac:dyDescent="0.3">
      <c r="A21" s="9"/>
      <c r="B21" s="9">
        <f t="shared" ref="B21" si="4">SQRT((B5*C5*D5*E5)^(1/2))</f>
        <v>0.72597952911547714</v>
      </c>
      <c r="C21" s="9"/>
      <c r="D21" s="10"/>
      <c r="E21" s="10">
        <f t="shared" si="3"/>
        <v>0.17339075096885523</v>
      </c>
      <c r="F21" s="10"/>
      <c r="G21" s="10"/>
      <c r="H21" s="10"/>
      <c r="I21" s="10"/>
      <c r="J21" s="10"/>
      <c r="K21" s="10"/>
      <c r="L21" s="10"/>
    </row>
    <row r="22" spans="1:13" x14ac:dyDescent="0.3">
      <c r="A22" s="20" t="s">
        <v>41</v>
      </c>
      <c r="B22" s="20"/>
      <c r="C22" s="20"/>
      <c r="D22" s="15"/>
    </row>
    <row r="23" spans="1:13" x14ac:dyDescent="0.3">
      <c r="A23" s="20"/>
      <c r="B23" s="20"/>
      <c r="C23" s="20"/>
      <c r="D23" s="15"/>
    </row>
    <row r="24" spans="1:13" ht="14.4" customHeight="1" x14ac:dyDescent="0.3">
      <c r="A24" s="9"/>
    </row>
    <row r="25" spans="1:13" x14ac:dyDescent="0.3">
      <c r="A25" s="9"/>
    </row>
    <row r="26" spans="1:13" x14ac:dyDescent="0.3">
      <c r="A26" s="9"/>
      <c r="B26" s="11"/>
      <c r="C26" s="11"/>
      <c r="D26" s="15"/>
      <c r="E26" s="15"/>
      <c r="F26" s="15"/>
      <c r="G26" s="15"/>
    </row>
    <row r="27" spans="1:13" ht="14.4" customHeight="1" x14ac:dyDescent="0.3">
      <c r="A27" s="9"/>
      <c r="D27" s="15"/>
      <c r="E27" s="15"/>
      <c r="F27" s="15"/>
      <c r="G27" s="15"/>
    </row>
    <row r="28" spans="1:13" x14ac:dyDescent="0.3">
      <c r="A28" s="9"/>
    </row>
  </sheetData>
  <mergeCells count="5">
    <mergeCell ref="A22:C23"/>
    <mergeCell ref="A8:A9"/>
    <mergeCell ref="A10:A11"/>
    <mergeCell ref="A12:A13"/>
    <mergeCell ref="A17:A18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29FF-821F-4B28-BD11-557B1E8C1559}">
  <dimension ref="A1:D5"/>
  <sheetViews>
    <sheetView zoomScale="61" workbookViewId="0">
      <selection activeCell="A5" sqref="A5"/>
    </sheetView>
  </sheetViews>
  <sheetFormatPr defaultRowHeight="14.4" x14ac:dyDescent="0.3"/>
  <sheetData>
    <row r="1" spans="1:4" x14ac:dyDescent="0.3">
      <c r="A1" s="1" t="s">
        <v>42</v>
      </c>
      <c r="B1" s="1">
        <f>(1*A4-A4)^2+(1.5*B4-A4)^2+(3*C4-A4)^2+(D4-A4)^2+(0.67*A4-B4)^2+(B4-B4)^2+(C4-B4)^2+(3.6*D4-B4)^2+(0.33*A4-C4)^2+(B4-C4)^2+(C4-C4)^2+(D4-C4)^2+(A4-D4)^2+(0.28*B4-D4)^2+(C4-D4)^2+(D4-D4)^2</f>
        <v>0</v>
      </c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 t="s">
        <v>43</v>
      </c>
      <c r="B3" s="1" t="s">
        <v>44</v>
      </c>
      <c r="C3" s="1" t="s">
        <v>45</v>
      </c>
      <c r="D3" s="1" t="s">
        <v>46</v>
      </c>
    </row>
    <row r="4" spans="1:4" x14ac:dyDescent="0.3">
      <c r="A4" s="1"/>
      <c r="B4" s="1"/>
      <c r="C4" s="1"/>
      <c r="D4" s="1"/>
    </row>
    <row r="5" spans="1:4" x14ac:dyDescent="0.3">
      <c r="A5" s="1">
        <f>A4+B4+C4+D4</f>
        <v>0</v>
      </c>
      <c r="B5" s="1" t="s">
        <v>47</v>
      </c>
      <c r="C5" s="1">
        <v>1</v>
      </c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BBFD-4E76-4DE8-BE26-C2480A89CCBE}">
  <dimension ref="A1:F19"/>
  <sheetViews>
    <sheetView workbookViewId="0">
      <selection activeCell="F10" sqref="F10"/>
    </sheetView>
  </sheetViews>
  <sheetFormatPr defaultRowHeight="14.4" x14ac:dyDescent="0.3"/>
  <cols>
    <col min="1" max="1" width="11.6640625" bestFit="1" customWidth="1"/>
    <col min="2" max="2" width="14.109375" customWidth="1"/>
    <col min="3" max="3" width="13.88671875" customWidth="1"/>
    <col min="4" max="4" width="12.33203125" customWidth="1"/>
    <col min="5" max="5" width="14.33203125" customWidth="1"/>
    <col min="6" max="6" width="13.33203125" customWidth="1"/>
  </cols>
  <sheetData>
    <row r="1" spans="1:6" x14ac:dyDescent="0.3">
      <c r="A1" s="9" t="s">
        <v>0</v>
      </c>
      <c r="B1" s="9" t="s">
        <v>4</v>
      </c>
      <c r="C1" s="9" t="s">
        <v>3</v>
      </c>
      <c r="D1" s="9" t="s">
        <v>2</v>
      </c>
      <c r="E1" s="9" t="s">
        <v>1</v>
      </c>
    </row>
    <row r="2" spans="1:6" x14ac:dyDescent="0.3">
      <c r="A2" s="9" t="s">
        <v>5</v>
      </c>
      <c r="B2" s="9">
        <v>1</v>
      </c>
      <c r="C2" s="9">
        <v>1.5</v>
      </c>
      <c r="D2" s="9">
        <v>3</v>
      </c>
      <c r="E2" s="9">
        <v>1</v>
      </c>
    </row>
    <row r="3" spans="1:6" x14ac:dyDescent="0.3">
      <c r="A3" s="9" t="s">
        <v>3</v>
      </c>
      <c r="B3" s="9">
        <v>0.66666666666666663</v>
      </c>
      <c r="C3" s="9">
        <v>1</v>
      </c>
      <c r="D3" s="9">
        <v>1</v>
      </c>
      <c r="E3" s="9">
        <v>3.5999999999999996</v>
      </c>
    </row>
    <row r="4" spans="1:6" x14ac:dyDescent="0.3">
      <c r="A4" s="9" t="s">
        <v>2</v>
      </c>
      <c r="B4" s="9">
        <v>0.33333333333333331</v>
      </c>
      <c r="C4" s="9">
        <v>1</v>
      </c>
      <c r="D4" s="9">
        <v>1</v>
      </c>
      <c r="E4" s="9">
        <v>1</v>
      </c>
    </row>
    <row r="5" spans="1:6" x14ac:dyDescent="0.3">
      <c r="A5" s="9" t="s">
        <v>1</v>
      </c>
      <c r="B5" s="9">
        <v>1</v>
      </c>
      <c r="C5" s="9">
        <v>0.27777777777777779</v>
      </c>
      <c r="D5" s="9">
        <v>1</v>
      </c>
      <c r="E5" s="9">
        <v>1</v>
      </c>
    </row>
    <row r="6" spans="1:6" x14ac:dyDescent="0.3">
      <c r="A6" s="9" t="s">
        <v>35</v>
      </c>
      <c r="B6" s="9"/>
      <c r="C6" s="9"/>
      <c r="D6" s="9"/>
      <c r="E6" s="9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6" t="s">
        <v>42</v>
      </c>
      <c r="B8" s="16">
        <f>A10+(1.5*B10)+(3*C10)+D10</f>
        <v>1</v>
      </c>
      <c r="C8" s="1"/>
      <c r="D8" s="1"/>
      <c r="E8" s="1"/>
      <c r="F8" s="1"/>
    </row>
    <row r="9" spans="1:6" x14ac:dyDescent="0.3">
      <c r="A9" s="16" t="s">
        <v>48</v>
      </c>
      <c r="B9" s="16" t="s">
        <v>49</v>
      </c>
      <c r="C9" s="16" t="s">
        <v>50</v>
      </c>
      <c r="D9" s="16" t="s">
        <v>51</v>
      </c>
      <c r="E9" s="16" t="s">
        <v>52</v>
      </c>
      <c r="F9" s="1"/>
    </row>
    <row r="10" spans="1:6" x14ac:dyDescent="0.3">
      <c r="A10" s="16">
        <v>0</v>
      </c>
      <c r="B10" s="16">
        <v>0</v>
      </c>
      <c r="C10" s="16">
        <v>0.33333333333333331</v>
      </c>
      <c r="D10" s="16">
        <v>0</v>
      </c>
      <c r="E10" s="16">
        <v>1</v>
      </c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6">
        <f>A10+(1.5*B10)+(3*C10)+D10-E10</f>
        <v>0</v>
      </c>
      <c r="B12" s="16">
        <v>0</v>
      </c>
      <c r="C12" s="1"/>
      <c r="D12" s="1"/>
      <c r="E12" s="1"/>
      <c r="F12" s="1"/>
    </row>
    <row r="13" spans="1:6" x14ac:dyDescent="0.3">
      <c r="A13" s="16">
        <f>(0.67*A10)+(B10)+C10+(3.6*D10)-E10</f>
        <v>-0.66666666666666674</v>
      </c>
      <c r="B13" s="16">
        <v>0</v>
      </c>
      <c r="C13" s="1"/>
      <c r="D13" s="1"/>
      <c r="E13" s="1"/>
      <c r="F13" s="1"/>
    </row>
    <row r="14" spans="1:6" x14ac:dyDescent="0.3">
      <c r="A14" s="16">
        <f>(0.33*A10)+(B10)+(C10)+(D10)-E10</f>
        <v>-0.66666666666666674</v>
      </c>
      <c r="B14" s="16">
        <v>0</v>
      </c>
      <c r="C14" s="1"/>
      <c r="D14" s="1"/>
      <c r="E14" s="1"/>
      <c r="F14" s="1"/>
    </row>
    <row r="15" spans="1:6" x14ac:dyDescent="0.3">
      <c r="A15" s="16">
        <f>(A10)+(0.28*B10)+(C10)+(D10)-E10</f>
        <v>-0.66666666666666674</v>
      </c>
      <c r="B15" s="16">
        <v>0</v>
      </c>
      <c r="C15" s="1"/>
      <c r="D15" s="1"/>
      <c r="E15" s="1"/>
      <c r="F15" s="1"/>
    </row>
    <row r="16" spans="1:6" x14ac:dyDescent="0.3">
      <c r="A16" s="1">
        <f>E10</f>
        <v>1</v>
      </c>
      <c r="B16" s="1"/>
      <c r="C16" s="1"/>
      <c r="D16" s="1"/>
      <c r="E16" s="1"/>
      <c r="F16" s="1"/>
    </row>
    <row r="19" spans="1:5" x14ac:dyDescent="0.3">
      <c r="A19" s="16" t="s">
        <v>14</v>
      </c>
      <c r="B19" s="16">
        <v>1</v>
      </c>
      <c r="C19" s="16">
        <v>1</v>
      </c>
      <c r="D19" s="16">
        <v>0.70454545454545459</v>
      </c>
      <c r="E19" s="1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ADDE-9E92-4822-AFCE-A770B3B0AA41}">
  <dimension ref="A1:E9"/>
  <sheetViews>
    <sheetView workbookViewId="0">
      <selection activeCell="A9" sqref="A1:E9"/>
    </sheetView>
  </sheetViews>
  <sheetFormatPr defaultRowHeight="14.4" x14ac:dyDescent="0.3"/>
  <cols>
    <col min="1" max="1" width="12.6640625" bestFit="1" customWidth="1"/>
    <col min="4" max="4" width="10.33203125" customWidth="1"/>
    <col min="5" max="5" width="13.109375" customWidth="1"/>
  </cols>
  <sheetData>
    <row r="1" spans="1:5" x14ac:dyDescent="0.3">
      <c r="A1" s="16" t="s">
        <v>53</v>
      </c>
      <c r="B1" s="16">
        <f>(0.67*A3)+(B3)+(C3)+(3.6*D3)</f>
        <v>1</v>
      </c>
      <c r="C1" s="1"/>
      <c r="D1" s="1"/>
      <c r="E1" s="1"/>
    </row>
    <row r="2" spans="1:5" x14ac:dyDescent="0.3">
      <c r="A2" s="16" t="s">
        <v>54</v>
      </c>
      <c r="B2" s="16" t="s">
        <v>55</v>
      </c>
      <c r="C2" s="16" t="s">
        <v>56</v>
      </c>
      <c r="D2" s="16" t="s">
        <v>57</v>
      </c>
      <c r="E2" s="16" t="s">
        <v>58</v>
      </c>
    </row>
    <row r="3" spans="1:5" x14ac:dyDescent="0.3">
      <c r="A3" s="16">
        <v>0</v>
      </c>
      <c r="B3" s="16">
        <v>0</v>
      </c>
      <c r="C3" s="16">
        <v>0</v>
      </c>
      <c r="D3" s="16">
        <v>0.27777777777777779</v>
      </c>
      <c r="E3" s="16">
        <v>1</v>
      </c>
    </row>
    <row r="4" spans="1:5" x14ac:dyDescent="0.3">
      <c r="A4" s="1"/>
      <c r="B4" s="1"/>
      <c r="C4" s="1"/>
      <c r="D4" s="1"/>
      <c r="E4" s="1"/>
    </row>
    <row r="5" spans="1:5" x14ac:dyDescent="0.3">
      <c r="A5" s="1">
        <f>(0.67*A3)+(B3)+(C3)+(3.6*D3)-E3</f>
        <v>0</v>
      </c>
      <c r="B5" s="1">
        <v>0</v>
      </c>
      <c r="C5" s="1"/>
      <c r="D5" s="1"/>
      <c r="E5" s="1"/>
    </row>
    <row r="6" spans="1:5" x14ac:dyDescent="0.3">
      <c r="A6" s="1">
        <f>(0.33*A3)+(B3)+(C3)+(D3)-E3</f>
        <v>-0.72222222222222221</v>
      </c>
      <c r="B6" s="1"/>
      <c r="C6" s="1"/>
      <c r="D6" s="1"/>
      <c r="E6" s="1"/>
    </row>
    <row r="7" spans="1:5" x14ac:dyDescent="0.3">
      <c r="A7" s="1">
        <f>(A3)+(0.28*B3)+(C3)+(D3)-E3</f>
        <v>-0.72222222222222221</v>
      </c>
      <c r="B7" s="1"/>
      <c r="C7" s="1"/>
      <c r="D7" s="1"/>
      <c r="E7" s="1"/>
    </row>
    <row r="8" spans="1:5" x14ac:dyDescent="0.3">
      <c r="A8" s="1">
        <f>(A3)+(1.5*B3)+(3*C3)+(D3)-E3</f>
        <v>-0.72222222222222221</v>
      </c>
      <c r="B8" s="1"/>
      <c r="C8" s="1"/>
      <c r="D8" s="1"/>
      <c r="E8" s="1"/>
    </row>
    <row r="9" spans="1:5" x14ac:dyDescent="0.3">
      <c r="A9" s="1">
        <f>E3</f>
        <v>1</v>
      </c>
      <c r="B9" s="1"/>
      <c r="C9" s="1"/>
      <c r="D9" s="1"/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4461-0C41-4A04-A51B-801E94D43EE6}">
  <dimension ref="A1:E9"/>
  <sheetViews>
    <sheetView workbookViewId="0">
      <selection activeCell="A9" sqref="A1:E9"/>
    </sheetView>
  </sheetViews>
  <sheetFormatPr defaultRowHeight="14.4" x14ac:dyDescent="0.3"/>
  <cols>
    <col min="1" max="1" width="12.6640625" bestFit="1" customWidth="1"/>
    <col min="2" max="2" width="12" bestFit="1" customWidth="1"/>
    <col min="5" max="5" width="12" bestFit="1" customWidth="1"/>
  </cols>
  <sheetData>
    <row r="1" spans="1:5" x14ac:dyDescent="0.3">
      <c r="A1" s="16" t="s">
        <v>53</v>
      </c>
      <c r="B1" s="16">
        <f>(0.33*A3)+(B3)+(C3)+(D3)</f>
        <v>0.70454545454545459</v>
      </c>
      <c r="C1" s="1"/>
      <c r="D1" s="1"/>
      <c r="E1" s="1"/>
    </row>
    <row r="2" spans="1:5" x14ac:dyDescent="0.3">
      <c r="A2" s="16" t="s">
        <v>59</v>
      </c>
      <c r="B2" s="16" t="s">
        <v>60</v>
      </c>
      <c r="C2" s="16" t="s">
        <v>61</v>
      </c>
      <c r="D2" s="16" t="s">
        <v>62</v>
      </c>
      <c r="E2" s="16" t="s">
        <v>63</v>
      </c>
    </row>
    <row r="3" spans="1:5" x14ac:dyDescent="0.3">
      <c r="A3" s="16">
        <v>0</v>
      </c>
      <c r="B3" s="16">
        <v>0.59090909090909083</v>
      </c>
      <c r="C3" s="16">
        <v>0</v>
      </c>
      <c r="D3" s="16">
        <v>0.1136363636363637</v>
      </c>
      <c r="E3" s="16">
        <v>1</v>
      </c>
    </row>
    <row r="4" spans="1:5" x14ac:dyDescent="0.3">
      <c r="A4" s="1"/>
      <c r="B4" s="1"/>
      <c r="C4" s="1"/>
      <c r="D4" s="1"/>
      <c r="E4" s="1"/>
    </row>
    <row r="5" spans="1:5" x14ac:dyDescent="0.3">
      <c r="A5" s="1">
        <f>(A3)+(1.5*B3)+(3*C3)+(D3)-E3</f>
        <v>0</v>
      </c>
      <c r="B5" s="1">
        <v>0</v>
      </c>
      <c r="C5" s="1"/>
      <c r="D5" s="1"/>
      <c r="E5" s="1"/>
    </row>
    <row r="6" spans="1:5" x14ac:dyDescent="0.3">
      <c r="A6" s="1">
        <f>(0.67*A3)+(B3)+(C3)+(3.6*D3)-E3</f>
        <v>0</v>
      </c>
      <c r="B6" s="1"/>
      <c r="C6" s="1"/>
      <c r="D6" s="1"/>
      <c r="E6" s="1"/>
    </row>
    <row r="7" spans="1:5" x14ac:dyDescent="0.3">
      <c r="A7" s="1">
        <f>(A3)+(0.28*B3)+(C3)+(D3)-E3</f>
        <v>-0.72090909090909083</v>
      </c>
      <c r="B7" s="1"/>
      <c r="C7" s="1"/>
      <c r="D7" s="1"/>
      <c r="E7" s="1"/>
    </row>
    <row r="8" spans="1:5" x14ac:dyDescent="0.3">
      <c r="A8" s="1">
        <f>(0.33*A3)+(B3)+(C3)+(D3)-E3</f>
        <v>-0.29545454545454541</v>
      </c>
      <c r="B8" s="1"/>
      <c r="C8" s="1"/>
      <c r="D8" s="1"/>
      <c r="E8" s="1"/>
    </row>
    <row r="9" spans="1:5" x14ac:dyDescent="0.3">
      <c r="A9" s="1">
        <f>E3</f>
        <v>1</v>
      </c>
      <c r="B9" s="1"/>
      <c r="C9" s="1"/>
      <c r="D9" s="1"/>
      <c r="E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31B9-CE8E-47BD-9314-0AF34FB47D92}">
  <dimension ref="A1:E10"/>
  <sheetViews>
    <sheetView tabSelected="1" workbookViewId="0">
      <selection activeCell="D16" sqref="D16"/>
    </sheetView>
  </sheetViews>
  <sheetFormatPr defaultRowHeight="14.4" x14ac:dyDescent="0.3"/>
  <cols>
    <col min="1" max="1" width="11.6640625" bestFit="1" customWidth="1"/>
    <col min="4" max="4" width="10.5546875" customWidth="1"/>
    <col min="5" max="5" width="12" bestFit="1" customWidth="1"/>
  </cols>
  <sheetData>
    <row r="1" spans="1:5" x14ac:dyDescent="0.3">
      <c r="A1" s="16" t="s">
        <v>53</v>
      </c>
      <c r="B1" s="16">
        <f>(A3)+(0.28*B3)+(C3)+(D3)</f>
        <v>1</v>
      </c>
      <c r="C1" s="1"/>
      <c r="D1" s="1"/>
      <c r="E1" s="1"/>
    </row>
    <row r="2" spans="1:5" x14ac:dyDescent="0.3">
      <c r="A2" s="16" t="s">
        <v>64</v>
      </c>
      <c r="B2" s="16" t="s">
        <v>65</v>
      </c>
      <c r="C2" s="16" t="s">
        <v>66</v>
      </c>
      <c r="D2" s="16" t="s">
        <v>67</v>
      </c>
      <c r="E2" s="16" t="s">
        <v>68</v>
      </c>
    </row>
    <row r="3" spans="1:5" x14ac:dyDescent="0.3">
      <c r="A3" s="16">
        <v>1</v>
      </c>
      <c r="B3" s="16">
        <v>0</v>
      </c>
      <c r="C3" s="16">
        <v>0</v>
      </c>
      <c r="D3" s="16">
        <v>0</v>
      </c>
      <c r="E3" s="16">
        <v>1</v>
      </c>
    </row>
    <row r="4" spans="1:5" x14ac:dyDescent="0.3">
      <c r="A4" s="1"/>
      <c r="B4" s="1"/>
      <c r="C4" s="1"/>
      <c r="D4" s="1"/>
      <c r="E4" s="1"/>
    </row>
    <row r="5" spans="1:5" x14ac:dyDescent="0.3">
      <c r="A5" s="1">
        <f>(A3)+(1.5*B3)+(3*C3)+(D3)-E3</f>
        <v>0</v>
      </c>
      <c r="B5" s="1">
        <v>0</v>
      </c>
      <c r="C5" s="1"/>
      <c r="D5" s="1"/>
      <c r="E5" s="1"/>
    </row>
    <row r="6" spans="1:5" x14ac:dyDescent="0.3">
      <c r="A6" s="1">
        <f>(0.67*A3)+(B3)+(C3)+(3.6*D3)-E3</f>
        <v>-0.32999999999999996</v>
      </c>
      <c r="B6" s="1"/>
      <c r="C6" s="1"/>
      <c r="D6" s="1"/>
      <c r="E6" s="1"/>
    </row>
    <row r="7" spans="1:5" x14ac:dyDescent="0.3">
      <c r="A7" s="1">
        <f>(0.33*A3)+(B3)+(C3)+(D3)-E3</f>
        <v>-0.66999999999999993</v>
      </c>
      <c r="B7" s="1"/>
      <c r="C7" s="1"/>
      <c r="D7" s="1"/>
      <c r="E7" s="1"/>
    </row>
    <row r="8" spans="1:5" x14ac:dyDescent="0.3">
      <c r="A8" s="1">
        <f>(A3)+(0.28*B3)+(C3)+(D3)-E3</f>
        <v>0</v>
      </c>
      <c r="B8" s="1"/>
      <c r="C8" s="1"/>
      <c r="D8" s="1"/>
      <c r="E8" s="1"/>
    </row>
    <row r="9" spans="1:5" x14ac:dyDescent="0.3">
      <c r="A9" s="1">
        <f>E3</f>
        <v>1</v>
      </c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saber shamsi</dc:creator>
  <cp:lastModifiedBy>mohammad saber shamsi</cp:lastModifiedBy>
  <dcterms:created xsi:type="dcterms:W3CDTF">2024-04-09T07:05:09Z</dcterms:created>
  <dcterms:modified xsi:type="dcterms:W3CDTF">2025-03-22T08:24:35Z</dcterms:modified>
</cp:coreProperties>
</file>